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RIS\OneDrive\Desktop\IPPM\"/>
    </mc:Choice>
  </mc:AlternateContent>
  <xr:revisionPtr revIDLastSave="0" documentId="13_ncr:1_{4130AD42-F7E7-4E23-B595-99924508E70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LA" sheetId="1" r:id="rId1"/>
    <sheet name="MP" sheetId="3" r:id="rId2"/>
    <sheet name="Tally of MP" sheetId="4" r:id="rId3"/>
    <sheet name="RMP" sheetId="2" r:id="rId4"/>
    <sheet name="Population" sheetId="5" r:id="rId5"/>
    <sheet name="Party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2" i="6" l="1"/>
  <c r="D24" i="1"/>
  <c r="I25" i="1"/>
  <c r="I3" i="7"/>
  <c r="I27" i="7"/>
  <c r="H27" i="7"/>
  <c r="D27" i="7"/>
  <c r="I21" i="7"/>
  <c r="H21" i="7"/>
  <c r="D21" i="7"/>
  <c r="I18" i="7"/>
  <c r="H18" i="7"/>
  <c r="D18" i="7"/>
  <c r="I19" i="7"/>
  <c r="H19" i="7"/>
  <c r="D19" i="7"/>
  <c r="I24" i="7"/>
  <c r="H24" i="7"/>
  <c r="D24" i="7"/>
  <c r="I31" i="7"/>
  <c r="H31" i="7"/>
  <c r="D31" i="7"/>
  <c r="I11" i="7"/>
  <c r="H11" i="7"/>
  <c r="D11" i="7"/>
  <c r="I12" i="7"/>
  <c r="H12" i="7"/>
  <c r="D12" i="7"/>
  <c r="I28" i="7"/>
  <c r="H28" i="7"/>
  <c r="D28" i="7"/>
  <c r="I8" i="7"/>
  <c r="H8" i="7"/>
  <c r="I30" i="7"/>
  <c r="H30" i="7"/>
  <c r="D30" i="7"/>
  <c r="I4" i="7"/>
  <c r="H4" i="7"/>
  <c r="D4" i="7"/>
  <c r="I5" i="7"/>
  <c r="H5" i="7"/>
  <c r="D5" i="7"/>
  <c r="I6" i="7"/>
  <c r="H6" i="7"/>
  <c r="D6" i="7"/>
  <c r="I10" i="7"/>
  <c r="H10" i="7"/>
  <c r="D10" i="7"/>
  <c r="I22" i="7"/>
  <c r="H22" i="7"/>
  <c r="D22" i="7"/>
  <c r="I15" i="7"/>
  <c r="H15" i="7"/>
  <c r="D15" i="7"/>
  <c r="I33" i="7"/>
  <c r="H33" i="7"/>
  <c r="D33" i="7"/>
  <c r="I26" i="7"/>
  <c r="H26" i="7"/>
  <c r="D26" i="7"/>
  <c r="I16" i="7"/>
  <c r="H16" i="7"/>
  <c r="D16" i="7"/>
  <c r="I25" i="7"/>
  <c r="H25" i="7"/>
  <c r="I29" i="7"/>
  <c r="H29" i="7"/>
  <c r="D29" i="7"/>
  <c r="I14" i="7"/>
  <c r="H14" i="7"/>
  <c r="D14" i="7"/>
  <c r="I20" i="7"/>
  <c r="H20" i="7"/>
  <c r="D20" i="7"/>
  <c r="I32" i="7"/>
  <c r="H32" i="7"/>
  <c r="D32" i="7"/>
  <c r="H3" i="7"/>
  <c r="D3" i="7"/>
  <c r="I17" i="7"/>
  <c r="H17" i="7"/>
  <c r="D17" i="7"/>
  <c r="I13" i="7"/>
  <c r="H13" i="7"/>
  <c r="D13" i="7"/>
  <c r="I23" i="7"/>
  <c r="H23" i="7"/>
  <c r="D23" i="7"/>
  <c r="I7" i="7"/>
  <c r="H7" i="7"/>
  <c r="D7" i="7"/>
  <c r="I9" i="7"/>
  <c r="H9" i="7"/>
  <c r="D9" i="7"/>
  <c r="D25" i="5"/>
  <c r="E24" i="1"/>
  <c r="H24" i="1" s="1"/>
  <c r="I24" i="1" s="1"/>
  <c r="D24" i="5" s="1"/>
  <c r="F8" i="1"/>
  <c r="D8" i="1"/>
  <c r="G33" i="1"/>
  <c r="F33" i="1"/>
  <c r="D33" i="1"/>
  <c r="H33" i="1" s="1"/>
  <c r="I33" i="1" s="1"/>
  <c r="D33" i="5" s="1"/>
  <c r="G32" i="1"/>
  <c r="F32" i="1"/>
  <c r="H32" i="1" s="1"/>
  <c r="E32" i="1"/>
  <c r="D32" i="1"/>
  <c r="D31" i="1"/>
  <c r="F31" i="1"/>
  <c r="E31" i="1"/>
  <c r="G30" i="1"/>
  <c r="F30" i="1"/>
  <c r="D30" i="1"/>
  <c r="F29" i="1"/>
  <c r="H29" i="1" s="1"/>
  <c r="I29" i="1" s="1"/>
  <c r="D29" i="5" s="1"/>
  <c r="E29" i="1"/>
  <c r="D29" i="1"/>
  <c r="D28" i="1"/>
  <c r="E28" i="1"/>
  <c r="H28" i="1" s="1"/>
  <c r="I28" i="1" s="1"/>
  <c r="D28" i="5" s="1"/>
  <c r="F27" i="1"/>
  <c r="E27" i="1"/>
  <c r="D27" i="1"/>
  <c r="H27" i="1" s="1"/>
  <c r="I27" i="1" s="1"/>
  <c r="D27" i="5" s="1"/>
  <c r="F26" i="1"/>
  <c r="E26" i="1"/>
  <c r="D26" i="1"/>
  <c r="F25" i="1"/>
  <c r="H25" i="1" s="1"/>
  <c r="E25" i="1"/>
  <c r="D25" i="1"/>
  <c r="F23" i="1"/>
  <c r="H23" i="1" s="1"/>
  <c r="I23" i="1" s="1"/>
  <c r="D23" i="5" s="1"/>
  <c r="E23" i="1"/>
  <c r="D23" i="1"/>
  <c r="D22" i="1"/>
  <c r="F21" i="1"/>
  <c r="E21" i="1"/>
  <c r="D21" i="1"/>
  <c r="H21" i="1" s="1"/>
  <c r="I21" i="1" s="1"/>
  <c r="D21" i="5" s="1"/>
  <c r="F20" i="1"/>
  <c r="E20" i="1"/>
  <c r="D20" i="1"/>
  <c r="F19" i="1"/>
  <c r="E19" i="1"/>
  <c r="D19" i="1"/>
  <c r="G18" i="1"/>
  <c r="F18" i="1"/>
  <c r="E18" i="1"/>
  <c r="D18" i="1"/>
  <c r="F17" i="1"/>
  <c r="E17" i="1"/>
  <c r="D17" i="1"/>
  <c r="G16" i="1"/>
  <c r="F16" i="1"/>
  <c r="E16" i="1"/>
  <c r="D16" i="1"/>
  <c r="F15" i="1"/>
  <c r="H15" i="1" s="1"/>
  <c r="I15" i="1" s="1"/>
  <c r="D15" i="5" s="1"/>
  <c r="E15" i="1"/>
  <c r="D15" i="1"/>
  <c r="G14" i="1"/>
  <c r="F14" i="1"/>
  <c r="E14" i="1"/>
  <c r="H14" i="1" s="1"/>
  <c r="I14" i="1" s="1"/>
  <c r="D14" i="5" s="1"/>
  <c r="D14" i="1"/>
  <c r="G12" i="1"/>
  <c r="F12" i="1"/>
  <c r="E12" i="1"/>
  <c r="D12" i="1"/>
  <c r="G11" i="1"/>
  <c r="F11" i="1"/>
  <c r="E11" i="1"/>
  <c r="D11" i="1"/>
  <c r="G10" i="1"/>
  <c r="F10" i="1"/>
  <c r="H10" i="1" s="1"/>
  <c r="I10" i="1" s="1"/>
  <c r="D10" i="5" s="1"/>
  <c r="E10" i="1"/>
  <c r="D10" i="1"/>
  <c r="F9" i="1"/>
  <c r="E9" i="1"/>
  <c r="D9" i="1"/>
  <c r="H9" i="1" s="1"/>
  <c r="I9" i="1" s="1"/>
  <c r="D9" i="5" s="1"/>
  <c r="G7" i="1"/>
  <c r="F7" i="1"/>
  <c r="E7" i="1"/>
  <c r="D7" i="1"/>
  <c r="F6" i="1"/>
  <c r="E6" i="1"/>
  <c r="D6" i="1"/>
  <c r="F5" i="1"/>
  <c r="H5" i="1" s="1"/>
  <c r="I5" i="1" s="1"/>
  <c r="D5" i="5" s="1"/>
  <c r="E5" i="1"/>
  <c r="D5" i="1"/>
  <c r="F4" i="1"/>
  <c r="E4" i="1"/>
  <c r="D4" i="1"/>
  <c r="H4" i="1" s="1"/>
  <c r="I4" i="1" s="1"/>
  <c r="D4" i="5" s="1"/>
  <c r="I3" i="1"/>
  <c r="H8" i="1"/>
  <c r="I8" i="1" s="1"/>
  <c r="D8" i="5" s="1"/>
  <c r="H13" i="1"/>
  <c r="H16" i="1"/>
  <c r="I16" i="1" s="1"/>
  <c r="D16" i="5" s="1"/>
  <c r="H22" i="1"/>
  <c r="I22" i="1" s="1"/>
  <c r="D22" i="5" s="1"/>
  <c r="H26" i="1"/>
  <c r="I26" i="1" s="1"/>
  <c r="D26" i="5" s="1"/>
  <c r="H30" i="1"/>
  <c r="I30" i="1" s="1"/>
  <c r="D30" i="5" s="1"/>
  <c r="H3" i="1"/>
  <c r="F3" i="1"/>
  <c r="E3" i="1"/>
  <c r="D3" i="1"/>
  <c r="D56" i="6"/>
  <c r="D256" i="6"/>
  <c r="D251" i="6"/>
  <c r="D238" i="6"/>
  <c r="D235" i="6"/>
  <c r="D226" i="6"/>
  <c r="D220" i="6"/>
  <c r="D197" i="6"/>
  <c r="D193" i="6"/>
  <c r="D187" i="6"/>
  <c r="D179" i="6"/>
  <c r="D167" i="6"/>
  <c r="D159" i="6"/>
  <c r="D154" i="6"/>
  <c r="D150" i="6"/>
  <c r="D146" i="6"/>
  <c r="D116" i="6"/>
  <c r="D86" i="6"/>
  <c r="D81" i="6"/>
  <c r="D71" i="6"/>
  <c r="D63" i="6"/>
  <c r="D27" i="6"/>
  <c r="D21" i="6"/>
  <c r="D12" i="6"/>
  <c r="D3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2" i="3"/>
  <c r="I33" i="3"/>
  <c r="I34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3" i="3"/>
  <c r="H34" i="3"/>
  <c r="H3" i="3"/>
  <c r="G8" i="3"/>
  <c r="G9" i="3"/>
  <c r="G16" i="3"/>
  <c r="G17" i="3"/>
  <c r="G24" i="3"/>
  <c r="G25" i="3"/>
  <c r="G33" i="3"/>
  <c r="F6" i="3"/>
  <c r="F14" i="3"/>
  <c r="F15" i="3"/>
  <c r="F23" i="3"/>
  <c r="D4" i="3"/>
  <c r="D12" i="3"/>
  <c r="D20" i="3"/>
  <c r="D28" i="3"/>
  <c r="D3" i="3"/>
  <c r="K35" i="4"/>
  <c r="E35" i="4"/>
  <c r="F35" i="4"/>
  <c r="G35" i="4"/>
  <c r="D35" i="4"/>
  <c r="I35" i="2"/>
  <c r="H35" i="2"/>
  <c r="G34" i="2"/>
  <c r="F34" i="2"/>
  <c r="J34" i="4" s="1"/>
  <c r="N34" i="4" s="1"/>
  <c r="F34" i="3" s="1"/>
  <c r="E35" i="2"/>
  <c r="D35" i="2"/>
  <c r="I3" i="2"/>
  <c r="F3" i="2" s="1"/>
  <c r="J3" i="4" s="1"/>
  <c r="N3" i="4" s="1"/>
  <c r="G3" i="2"/>
  <c r="K4" i="4"/>
  <c r="O4" i="4" s="1"/>
  <c r="K5" i="4"/>
  <c r="O5" i="4" s="1"/>
  <c r="K6" i="4"/>
  <c r="K7" i="4"/>
  <c r="K8" i="4"/>
  <c r="K9" i="4"/>
  <c r="K10" i="4"/>
  <c r="O10" i="4" s="1"/>
  <c r="G10" i="3" s="1"/>
  <c r="K11" i="4"/>
  <c r="O11" i="4" s="1"/>
  <c r="G11" i="3" s="1"/>
  <c r="K12" i="4"/>
  <c r="K13" i="4"/>
  <c r="O13" i="4" s="1"/>
  <c r="G13" i="3" s="1"/>
  <c r="K14" i="4"/>
  <c r="K15" i="4"/>
  <c r="K16" i="4"/>
  <c r="K17" i="4"/>
  <c r="K18" i="4"/>
  <c r="O18" i="4" s="1"/>
  <c r="G18" i="3" s="1"/>
  <c r="K19" i="4"/>
  <c r="O19" i="4" s="1"/>
  <c r="G19" i="3" s="1"/>
  <c r="K20" i="4"/>
  <c r="O20" i="4" s="1"/>
  <c r="G20" i="3" s="1"/>
  <c r="K21" i="4"/>
  <c r="O21" i="4" s="1"/>
  <c r="G21" i="3" s="1"/>
  <c r="K22" i="4"/>
  <c r="K23" i="4"/>
  <c r="K24" i="4"/>
  <c r="K25" i="4"/>
  <c r="K26" i="4"/>
  <c r="O26" i="4" s="1"/>
  <c r="G26" i="3" s="1"/>
  <c r="K27" i="4"/>
  <c r="O27" i="4" s="1"/>
  <c r="G27" i="3" s="1"/>
  <c r="K28" i="4"/>
  <c r="O28" i="4" s="1"/>
  <c r="G28" i="3" s="1"/>
  <c r="K29" i="4"/>
  <c r="O29" i="4" s="1"/>
  <c r="G29" i="3" s="1"/>
  <c r="K30" i="4"/>
  <c r="K31" i="4"/>
  <c r="K32" i="4"/>
  <c r="K33" i="4"/>
  <c r="K34" i="4"/>
  <c r="O34" i="4" s="1"/>
  <c r="G34" i="3" s="1"/>
  <c r="K3" i="4"/>
  <c r="J4" i="4"/>
  <c r="N4" i="4" s="1"/>
  <c r="F4" i="3" s="1"/>
  <c r="J5" i="4"/>
  <c r="N5" i="4" s="1"/>
  <c r="F5" i="3" s="1"/>
  <c r="J6" i="4"/>
  <c r="J7" i="4"/>
  <c r="J8" i="4"/>
  <c r="J9" i="4"/>
  <c r="J10" i="4"/>
  <c r="J11" i="4"/>
  <c r="J12" i="4"/>
  <c r="J13" i="4"/>
  <c r="N13" i="4" s="1"/>
  <c r="J14" i="4"/>
  <c r="J15" i="4"/>
  <c r="J16" i="4"/>
  <c r="J17" i="4"/>
  <c r="J18" i="4"/>
  <c r="J19" i="4"/>
  <c r="J20" i="4"/>
  <c r="J21" i="4"/>
  <c r="N21" i="4" s="1"/>
  <c r="F21" i="3" s="1"/>
  <c r="J22" i="4"/>
  <c r="N22" i="4" s="1"/>
  <c r="J23" i="4"/>
  <c r="J24" i="4"/>
  <c r="J25" i="4"/>
  <c r="J26" i="4"/>
  <c r="J27" i="4"/>
  <c r="J28" i="4"/>
  <c r="J29" i="4"/>
  <c r="N29" i="4" s="1"/>
  <c r="F29" i="3" s="1"/>
  <c r="J30" i="4"/>
  <c r="J31" i="4"/>
  <c r="J32" i="4"/>
  <c r="J33" i="4"/>
  <c r="I4" i="4"/>
  <c r="I5" i="4"/>
  <c r="M5" i="4" s="1"/>
  <c r="E5" i="3" s="1"/>
  <c r="I6" i="4"/>
  <c r="M6" i="4" s="1"/>
  <c r="E6" i="3" s="1"/>
  <c r="I7" i="4"/>
  <c r="M7" i="4" s="1"/>
  <c r="I8" i="4"/>
  <c r="I9" i="4"/>
  <c r="I10" i="4"/>
  <c r="I11" i="4"/>
  <c r="M11" i="4" s="1"/>
  <c r="E11" i="3" s="1"/>
  <c r="I12" i="4"/>
  <c r="I13" i="4"/>
  <c r="M13" i="4" s="1"/>
  <c r="E13" i="3" s="1"/>
  <c r="I14" i="4"/>
  <c r="M14" i="4" s="1"/>
  <c r="E14" i="3" s="1"/>
  <c r="I15" i="4"/>
  <c r="M15" i="4" s="1"/>
  <c r="E15" i="3" s="1"/>
  <c r="I16" i="4"/>
  <c r="I17" i="4"/>
  <c r="I18" i="4"/>
  <c r="I19" i="4"/>
  <c r="I20" i="4"/>
  <c r="I21" i="4"/>
  <c r="M21" i="4" s="1"/>
  <c r="I22" i="4"/>
  <c r="M22" i="4" s="1"/>
  <c r="E22" i="3" s="1"/>
  <c r="I23" i="4"/>
  <c r="M23" i="4" s="1"/>
  <c r="E23" i="3" s="1"/>
  <c r="I24" i="4"/>
  <c r="I25" i="4"/>
  <c r="I26" i="4"/>
  <c r="I27" i="4"/>
  <c r="I28" i="4"/>
  <c r="I29" i="4"/>
  <c r="M29" i="4" s="1"/>
  <c r="E29" i="3" s="1"/>
  <c r="I30" i="4"/>
  <c r="M30" i="4" s="1"/>
  <c r="E30" i="3" s="1"/>
  <c r="I31" i="4"/>
  <c r="M31" i="4" s="1"/>
  <c r="E31" i="3" s="1"/>
  <c r="I32" i="4"/>
  <c r="I33" i="4"/>
  <c r="I34" i="4"/>
  <c r="I35" i="4"/>
  <c r="I3" i="4"/>
  <c r="M3" i="4" s="1"/>
  <c r="E3" i="3" s="1"/>
  <c r="H4" i="4"/>
  <c r="L4" i="4" s="1"/>
  <c r="H5" i="4"/>
  <c r="L5" i="4" s="1"/>
  <c r="H6" i="4"/>
  <c r="L6" i="4" s="1"/>
  <c r="D6" i="3" s="1"/>
  <c r="H7" i="4"/>
  <c r="L7" i="4" s="1"/>
  <c r="D7" i="3" s="1"/>
  <c r="H8" i="4"/>
  <c r="H9" i="4"/>
  <c r="L9" i="4" s="1"/>
  <c r="D9" i="3" s="1"/>
  <c r="H10" i="4"/>
  <c r="L10" i="4" s="1"/>
  <c r="D10" i="3" s="1"/>
  <c r="H11" i="4"/>
  <c r="H12" i="4"/>
  <c r="L12" i="4" s="1"/>
  <c r="H13" i="4"/>
  <c r="L13" i="4" s="1"/>
  <c r="D13" i="3" s="1"/>
  <c r="H14" i="4"/>
  <c r="L14" i="4" s="1"/>
  <c r="D14" i="3" s="1"/>
  <c r="H15" i="4"/>
  <c r="H16" i="4"/>
  <c r="H17" i="4"/>
  <c r="L17" i="4" s="1"/>
  <c r="D17" i="3" s="1"/>
  <c r="H18" i="4"/>
  <c r="L18" i="4" s="1"/>
  <c r="D18" i="3" s="1"/>
  <c r="H19" i="4"/>
  <c r="H20" i="4"/>
  <c r="L20" i="4" s="1"/>
  <c r="H21" i="4"/>
  <c r="L21" i="4" s="1"/>
  <c r="D21" i="3" s="1"/>
  <c r="H22" i="4"/>
  <c r="L22" i="4" s="1"/>
  <c r="D22" i="3" s="1"/>
  <c r="H23" i="4"/>
  <c r="L23" i="4" s="1"/>
  <c r="H24" i="4"/>
  <c r="H25" i="4"/>
  <c r="L25" i="4" s="1"/>
  <c r="D25" i="3" s="1"/>
  <c r="H26" i="4"/>
  <c r="L26" i="4" s="1"/>
  <c r="D26" i="3" s="1"/>
  <c r="H27" i="4"/>
  <c r="H28" i="4"/>
  <c r="L28" i="4" s="1"/>
  <c r="H29" i="4"/>
  <c r="H30" i="4"/>
  <c r="L30" i="4" s="1"/>
  <c r="D30" i="3" s="1"/>
  <c r="H31" i="4"/>
  <c r="H32" i="4"/>
  <c r="H33" i="4"/>
  <c r="L33" i="4" s="1"/>
  <c r="D33" i="3" s="1"/>
  <c r="H34" i="4"/>
  <c r="L34" i="4" s="1"/>
  <c r="D34" i="3" s="1"/>
  <c r="H3" i="4"/>
  <c r="N31" i="4"/>
  <c r="F31" i="3" s="1"/>
  <c r="N30" i="4"/>
  <c r="F30" i="3" s="1"/>
  <c r="N23" i="4"/>
  <c r="N15" i="4"/>
  <c r="N14" i="4"/>
  <c r="N7" i="4"/>
  <c r="F7" i="3" s="1"/>
  <c r="N6" i="4"/>
  <c r="O6" i="4"/>
  <c r="G6" i="3" s="1"/>
  <c r="O7" i="4"/>
  <c r="G7" i="3" s="1"/>
  <c r="O8" i="4"/>
  <c r="O9" i="4"/>
  <c r="O12" i="4"/>
  <c r="G12" i="3" s="1"/>
  <c r="O14" i="4"/>
  <c r="G14" i="3" s="1"/>
  <c r="O15" i="4"/>
  <c r="G15" i="3" s="1"/>
  <c r="O16" i="4"/>
  <c r="O17" i="4"/>
  <c r="O22" i="4"/>
  <c r="G22" i="3" s="1"/>
  <c r="O23" i="4"/>
  <c r="G23" i="3" s="1"/>
  <c r="O24" i="4"/>
  <c r="O25" i="4"/>
  <c r="O30" i="4"/>
  <c r="G30" i="3" s="1"/>
  <c r="O31" i="4"/>
  <c r="G31" i="3" s="1"/>
  <c r="O32" i="4"/>
  <c r="G32" i="3" s="1"/>
  <c r="O33" i="4"/>
  <c r="M4" i="4"/>
  <c r="E4" i="3" s="1"/>
  <c r="M8" i="4"/>
  <c r="N8" i="4" s="1"/>
  <c r="F8" i="3" s="1"/>
  <c r="M9" i="4"/>
  <c r="N9" i="4" s="1"/>
  <c r="F9" i="3" s="1"/>
  <c r="M10" i="4"/>
  <c r="E10" i="3" s="1"/>
  <c r="M12" i="4"/>
  <c r="E12" i="3" s="1"/>
  <c r="M16" i="4"/>
  <c r="N16" i="4" s="1"/>
  <c r="M17" i="4"/>
  <c r="N17" i="4" s="1"/>
  <c r="F17" i="3" s="1"/>
  <c r="M18" i="4"/>
  <c r="N18" i="4" s="1"/>
  <c r="F18" i="3" s="1"/>
  <c r="M19" i="4"/>
  <c r="N19" i="4" s="1"/>
  <c r="F19" i="3" s="1"/>
  <c r="M20" i="4"/>
  <c r="E20" i="3" s="1"/>
  <c r="M24" i="4"/>
  <c r="N24" i="4" s="1"/>
  <c r="M25" i="4"/>
  <c r="N25" i="4" s="1"/>
  <c r="F25" i="3" s="1"/>
  <c r="M26" i="4"/>
  <c r="N26" i="4" s="1"/>
  <c r="F26" i="3" s="1"/>
  <c r="M27" i="4"/>
  <c r="N27" i="4" s="1"/>
  <c r="F27" i="3" s="1"/>
  <c r="M28" i="4"/>
  <c r="E28" i="3" s="1"/>
  <c r="M32" i="4"/>
  <c r="N32" i="4" s="1"/>
  <c r="F32" i="3" s="1"/>
  <c r="M33" i="4"/>
  <c r="N33" i="4" s="1"/>
  <c r="F33" i="3" s="1"/>
  <c r="M34" i="4"/>
  <c r="E34" i="3" s="1"/>
  <c r="L8" i="4"/>
  <c r="D8" i="3" s="1"/>
  <c r="L11" i="4"/>
  <c r="D11" i="3" s="1"/>
  <c r="L15" i="4"/>
  <c r="D15" i="3" s="1"/>
  <c r="L16" i="4"/>
  <c r="D16" i="3" s="1"/>
  <c r="L19" i="4"/>
  <c r="D19" i="3" s="1"/>
  <c r="L24" i="4"/>
  <c r="D24" i="3" s="1"/>
  <c r="L27" i="4"/>
  <c r="Q27" i="4" s="1"/>
  <c r="L29" i="4"/>
  <c r="D29" i="3" s="1"/>
  <c r="L31" i="4"/>
  <c r="D31" i="3" s="1"/>
  <c r="L32" i="4"/>
  <c r="O3" i="4"/>
  <c r="G3" i="3" s="1"/>
  <c r="L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D8" i="7" l="1"/>
  <c r="D258" i="6"/>
  <c r="I13" i="1"/>
  <c r="I32" i="1"/>
  <c r="D32" i="5" s="1"/>
  <c r="H31" i="1"/>
  <c r="I31" i="1" s="1"/>
  <c r="D31" i="5" s="1"/>
  <c r="H20" i="1"/>
  <c r="I20" i="1" s="1"/>
  <c r="D20" i="5" s="1"/>
  <c r="H19" i="1"/>
  <c r="I19" i="1" s="1"/>
  <c r="D19" i="5" s="1"/>
  <c r="H18" i="1"/>
  <c r="I18" i="1" s="1"/>
  <c r="D18" i="5" s="1"/>
  <c r="G34" i="1"/>
  <c r="H17" i="1"/>
  <c r="I17" i="1" s="1"/>
  <c r="D17" i="5" s="1"/>
  <c r="D34" i="1"/>
  <c r="F34" i="1"/>
  <c r="E34" i="1"/>
  <c r="H12" i="1"/>
  <c r="I12" i="1" s="1"/>
  <c r="D12" i="5" s="1"/>
  <c r="H11" i="1"/>
  <c r="H7" i="1"/>
  <c r="I7" i="1" s="1"/>
  <c r="D7" i="5" s="1"/>
  <c r="H6" i="1"/>
  <c r="I6" i="1" s="1"/>
  <c r="D6" i="5" s="1"/>
  <c r="Q4" i="4"/>
  <c r="Q21" i="4"/>
  <c r="E21" i="3"/>
  <c r="D5" i="3"/>
  <c r="Q5" i="4"/>
  <c r="P4" i="4"/>
  <c r="G4" i="3"/>
  <c r="Q23" i="4"/>
  <c r="P23" i="4" s="1"/>
  <c r="D23" i="3"/>
  <c r="Q22" i="4"/>
  <c r="F22" i="3"/>
  <c r="Q7" i="4"/>
  <c r="E7" i="3"/>
  <c r="Q13" i="4"/>
  <c r="F13" i="3"/>
  <c r="P5" i="4"/>
  <c r="G5" i="3"/>
  <c r="Q16" i="4"/>
  <c r="D27" i="3"/>
  <c r="Q24" i="4"/>
  <c r="P24" i="4" s="1"/>
  <c r="Q3" i="4"/>
  <c r="E27" i="3"/>
  <c r="E19" i="3"/>
  <c r="F3" i="3"/>
  <c r="E26" i="3"/>
  <c r="E18" i="3"/>
  <c r="Q32" i="4"/>
  <c r="Q25" i="4"/>
  <c r="P25" i="4" s="1"/>
  <c r="D32" i="3"/>
  <c r="E33" i="3"/>
  <c r="E25" i="3"/>
  <c r="E17" i="3"/>
  <c r="E9" i="3"/>
  <c r="N28" i="4"/>
  <c r="F28" i="3" s="1"/>
  <c r="N20" i="4"/>
  <c r="F20" i="3" s="1"/>
  <c r="N12" i="4"/>
  <c r="F12" i="3" s="1"/>
  <c r="E32" i="3"/>
  <c r="E24" i="3"/>
  <c r="E16" i="3"/>
  <c r="E8" i="3"/>
  <c r="M35" i="4"/>
  <c r="E35" i="3" s="1"/>
  <c r="F24" i="3"/>
  <c r="F16" i="3"/>
  <c r="P13" i="4"/>
  <c r="Q8" i="4"/>
  <c r="P8" i="4" s="1"/>
  <c r="Q33" i="4"/>
  <c r="P33" i="4" s="1"/>
  <c r="Q31" i="4"/>
  <c r="P32" i="4"/>
  <c r="Q30" i="4"/>
  <c r="P30" i="4" s="1"/>
  <c r="O35" i="4"/>
  <c r="G35" i="3" s="1"/>
  <c r="Q29" i="4"/>
  <c r="P29" i="4" s="1"/>
  <c r="Q28" i="4"/>
  <c r="P28" i="4" s="1"/>
  <c r="Q26" i="4"/>
  <c r="P26" i="4" s="1"/>
  <c r="P22" i="4"/>
  <c r="P21" i="4"/>
  <c r="Q19" i="4"/>
  <c r="P19" i="4" s="1"/>
  <c r="Q18" i="4"/>
  <c r="P18" i="4" s="1"/>
  <c r="Q17" i="4"/>
  <c r="P17" i="4"/>
  <c r="P16" i="4"/>
  <c r="Q15" i="4"/>
  <c r="P15" i="4" s="1"/>
  <c r="Q14" i="4"/>
  <c r="P14" i="4" s="1"/>
  <c r="Q9" i="4"/>
  <c r="P9" i="4" s="1"/>
  <c r="P7" i="4"/>
  <c r="Q6" i="4"/>
  <c r="P6" i="4" s="1"/>
  <c r="Q34" i="4"/>
  <c r="P34" i="4" s="1"/>
  <c r="H35" i="4"/>
  <c r="L35" i="4" s="1"/>
  <c r="D35" i="3" s="1"/>
  <c r="P27" i="4"/>
  <c r="N10" i="4"/>
  <c r="F10" i="3" s="1"/>
  <c r="N11" i="4"/>
  <c r="P3" i="4"/>
  <c r="F14" i="2"/>
  <c r="F33" i="2"/>
  <c r="F27" i="2"/>
  <c r="F10" i="2"/>
  <c r="F11" i="2"/>
  <c r="F17" i="2"/>
  <c r="F8" i="2"/>
  <c r="F26" i="2"/>
  <c r="F24" i="2"/>
  <c r="F7" i="2"/>
  <c r="F6" i="2"/>
  <c r="F9" i="2"/>
  <c r="F19" i="2"/>
  <c r="F31" i="2"/>
  <c r="F16" i="2"/>
  <c r="F32" i="2"/>
  <c r="F12" i="2"/>
  <c r="F4" i="2"/>
  <c r="F23" i="2"/>
  <c r="F15" i="2"/>
  <c r="F29" i="2"/>
  <c r="F28" i="2"/>
  <c r="F18" i="2"/>
  <c r="F22" i="2"/>
  <c r="F25" i="2"/>
  <c r="F30" i="2"/>
  <c r="F13" i="2"/>
  <c r="F5" i="2"/>
  <c r="F20" i="2"/>
  <c r="F21" i="2"/>
  <c r="F35" i="2"/>
  <c r="D13" i="5" l="1"/>
  <c r="D25" i="7"/>
  <c r="P31" i="4"/>
  <c r="H31" i="3" s="1"/>
  <c r="I31" i="3"/>
  <c r="I11" i="1"/>
  <c r="H34" i="1"/>
  <c r="Q11" i="4"/>
  <c r="P11" i="4" s="1"/>
  <c r="F11" i="3"/>
  <c r="Q12" i="4"/>
  <c r="P12" i="4" s="1"/>
  <c r="Q10" i="4"/>
  <c r="P10" i="4" s="1"/>
  <c r="Q20" i="4"/>
  <c r="P20" i="4" s="1"/>
  <c r="J35" i="4"/>
  <c r="N35" i="4" s="1"/>
  <c r="D11" i="5" l="1"/>
  <c r="I34" i="1"/>
  <c r="I36" i="1" s="1"/>
  <c r="Q35" i="4"/>
  <c r="F35" i="3"/>
  <c r="I35" i="3" l="1"/>
  <c r="F37" i="3" s="1"/>
  <c r="P35" i="4"/>
  <c r="H35" i="3" s="1"/>
  <c r="D37" i="3" s="1"/>
  <c r="F38" i="3" l="1"/>
  <c r="D38" i="3"/>
  <c r="I38" i="3"/>
  <c r="E37" i="3"/>
  <c r="E38" i="3"/>
</calcChain>
</file>

<file path=xl/sharedStrings.xml><?xml version="1.0" encoding="utf-8"?>
<sst xmlns="http://schemas.openxmlformats.org/spreadsheetml/2006/main" count="903" uniqueCount="188">
  <si>
    <t>State</t>
  </si>
  <si>
    <t>NDA</t>
  </si>
  <si>
    <t>UPA</t>
  </si>
  <si>
    <t>Others</t>
  </si>
  <si>
    <t>No.</t>
  </si>
  <si>
    <t>Total Seats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</si>
  <si>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</si>
  <si>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</si>
  <si>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</si>
  <si>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</si>
  <si>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</si>
  <si>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</si>
  <si>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</si>
  <si>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</si>
  <si>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</si>
  <si>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</si>
  <si>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</si>
  <si>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</si>
  <si>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</si>
  <si>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</si>
  <si>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</si>
  <si>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</si>
  <si>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</si>
  <si>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</si>
  <si>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</si>
  <si>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</si>
  <si>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</si>
  <si>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</si>
  <si>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</si>
  <si>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</si>
  <si>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</si>
  <si>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</si>
  <si>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</si>
  <si>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</si>
  <si>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</si>
  <si>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</si>
  <si>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</si>
  <si>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</si>
  <si>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>MLA Situation</t>
  </si>
  <si>
    <t>Vacant</t>
  </si>
  <si>
    <t>MP Situation</t>
  </si>
  <si>
    <t>Lok Sabha</t>
  </si>
  <si>
    <t>Rajya Sabha</t>
  </si>
  <si>
    <t>Shortcode</t>
  </si>
  <si>
    <t>AP</t>
  </si>
  <si>
    <t>HP</t>
  </si>
  <si>
    <t>JK</t>
  </si>
  <si>
    <t>MP</t>
  </si>
  <si>
    <t>TN</t>
  </si>
  <si>
    <t>AR</t>
  </si>
  <si>
    <t>AS</t>
  </si>
  <si>
    <t>JH</t>
  </si>
  <si>
    <t>KA</t>
  </si>
  <si>
    <t>OD</t>
  </si>
  <si>
    <t>BR</t>
  </si>
  <si>
    <t>CG</t>
  </si>
  <si>
    <t>DL</t>
  </si>
  <si>
    <t>GA</t>
  </si>
  <si>
    <t>GJ</t>
  </si>
  <si>
    <t>HR</t>
  </si>
  <si>
    <t>TR</t>
  </si>
  <si>
    <t>KL</t>
  </si>
  <si>
    <t>MH</t>
  </si>
  <si>
    <t>ML</t>
  </si>
  <si>
    <t>MN</t>
  </si>
  <si>
    <t>MZ</t>
  </si>
  <si>
    <t>NL</t>
  </si>
  <si>
    <t>PB</t>
  </si>
  <si>
    <t>PY</t>
  </si>
  <si>
    <t>RJ</t>
  </si>
  <si>
    <t>SK</t>
  </si>
  <si>
    <t>TS</t>
  </si>
  <si>
    <t>UP</t>
  </si>
  <si>
    <t>UK</t>
  </si>
  <si>
    <t>WB</t>
  </si>
  <si>
    <t>Available Seats</t>
  </si>
  <si>
    <t>Remaining</t>
  </si>
  <si>
    <t>Final</t>
  </si>
  <si>
    <t>-</t>
  </si>
  <si>
    <t>Rajya Sabha MPs Situation</t>
  </si>
  <si>
    <t>Population</t>
  </si>
  <si>
    <t>Total MLA Seats</t>
  </si>
  <si>
    <t>Census1971</t>
  </si>
  <si>
    <t>Census2011</t>
  </si>
  <si>
    <t>Estimate2022</t>
  </si>
  <si>
    <t>Sr. No.</t>
  </si>
  <si>
    <t>Party</t>
  </si>
  <si>
    <t>YSRCP</t>
  </si>
  <si>
    <t>TDP</t>
  </si>
  <si>
    <t>JSP</t>
  </si>
  <si>
    <t>BJP</t>
  </si>
  <si>
    <t>NPP</t>
  </si>
  <si>
    <t>IND</t>
  </si>
  <si>
    <t>INC</t>
  </si>
  <si>
    <t>AITC</t>
  </si>
  <si>
    <t>JD(U)</t>
  </si>
  <si>
    <t>AGP</t>
  </si>
  <si>
    <t>UPPL</t>
  </si>
  <si>
    <t>BPF</t>
  </si>
  <si>
    <t>AIUDF</t>
  </si>
  <si>
    <t>RD</t>
  </si>
  <si>
    <t>CPI(M)</t>
  </si>
  <si>
    <t>HAM</t>
  </si>
  <si>
    <t>VIP</t>
  </si>
  <si>
    <t>RJD</t>
  </si>
  <si>
    <t>CPI(M-L)</t>
  </si>
  <si>
    <t>CPI</t>
  </si>
  <si>
    <t>AIMIM</t>
  </si>
  <si>
    <t>JCC</t>
  </si>
  <si>
    <t>BSP</t>
  </si>
  <si>
    <t>MGP</t>
  </si>
  <si>
    <t>GFP</t>
  </si>
  <si>
    <t>AAP</t>
  </si>
  <si>
    <t>RGP</t>
  </si>
  <si>
    <t>BTP</t>
  </si>
  <si>
    <t>NCP</t>
  </si>
  <si>
    <t>JJP</t>
  </si>
  <si>
    <t>HLP</t>
  </si>
  <si>
    <t>INLD</t>
  </si>
  <si>
    <t>JMM</t>
  </si>
  <si>
    <t>CPI(ML)L</t>
  </si>
  <si>
    <t>AJSU</t>
  </si>
  <si>
    <t>JD(S)</t>
  </si>
  <si>
    <t>KC(M)</t>
  </si>
  <si>
    <t>LJD</t>
  </si>
  <si>
    <t>KC(B)</t>
  </si>
  <si>
    <t>C(S)</t>
  </si>
  <si>
    <t>INL</t>
  </si>
  <si>
    <t>NSC</t>
  </si>
  <si>
    <t>JKC</t>
  </si>
  <si>
    <t>IUML</t>
  </si>
  <si>
    <t>KC</t>
  </si>
  <si>
    <t>KC(J)</t>
  </si>
  <si>
    <t>NCK</t>
  </si>
  <si>
    <t>RMPI</t>
  </si>
  <si>
    <t>SP</t>
  </si>
  <si>
    <t>SHS</t>
  </si>
  <si>
    <t>BVA</t>
  </si>
  <si>
    <t>PJP</t>
  </si>
  <si>
    <t>SWP</t>
  </si>
  <si>
    <t>PWPI</t>
  </si>
  <si>
    <t>RSP</t>
  </si>
  <si>
    <t>JSS</t>
  </si>
  <si>
    <t>MNS</t>
  </si>
  <si>
    <t>NPF</t>
  </si>
  <si>
    <t>KPA</t>
  </si>
  <si>
    <t>UDP</t>
  </si>
  <si>
    <t>PDF</t>
  </si>
  <si>
    <t>HSPDP</t>
  </si>
  <si>
    <t>KHNAM</t>
  </si>
  <si>
    <t>MNF</t>
  </si>
  <si>
    <t>ZPM</t>
  </si>
  <si>
    <t>NDPP</t>
  </si>
  <si>
    <t>BJD</t>
  </si>
  <si>
    <t>SAD</t>
  </si>
  <si>
    <t>RLP</t>
  </si>
  <si>
    <t>RLD</t>
  </si>
  <si>
    <t>SKM</t>
  </si>
  <si>
    <t>SDF</t>
  </si>
  <si>
    <t>DMK</t>
  </si>
  <si>
    <t>VCK</t>
  </si>
  <si>
    <t>MDMK</t>
  </si>
  <si>
    <t>MMK</t>
  </si>
  <si>
    <t>KMDK</t>
  </si>
  <si>
    <t>TVK</t>
  </si>
  <si>
    <t>AIADMK</t>
  </si>
  <si>
    <t>PMK</t>
  </si>
  <si>
    <t>PBK</t>
  </si>
  <si>
    <t>TRS</t>
  </si>
  <si>
    <t>IPFT</t>
  </si>
  <si>
    <t>AD(S)</t>
  </si>
  <si>
    <t>NISHAD</t>
  </si>
  <si>
    <t>SBSP</t>
  </si>
  <si>
    <t>JSD(L)</t>
  </si>
  <si>
    <t>GJM</t>
  </si>
  <si>
    <t>ISF</t>
  </si>
  <si>
    <t>Delhi </t>
  </si>
  <si>
    <t>AINRC</t>
  </si>
  <si>
    <t>Jammu and Kashmir</t>
  </si>
  <si>
    <t>MPs</t>
  </si>
  <si>
    <t>JKNC</t>
  </si>
  <si>
    <t>TMC(M)</t>
  </si>
  <si>
    <t>RPI(A)</t>
  </si>
  <si>
    <t>SAD(S)</t>
  </si>
  <si>
    <t>AGM</t>
  </si>
  <si>
    <t>LJP(RV)</t>
  </si>
  <si>
    <t>RLJP</t>
  </si>
  <si>
    <t>State / 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</si>
</sst>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2" applyFont="1"/>
    <xf numFmtId="10" fontId="0" fillId="0" borderId="0" xfId="2" applyNumberFormat="1" applyFont="1"/>
    <xf numFmtId="0" fontId="0" fillId="0" borderId="0" xfId="2" applyNumberFormat="1" applyFont="1"/>
    <xf numFmtId="2" fontId="0" fillId="0" borderId="0" xfId="2" applyNumberFormat="1" applyFont="1"/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1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1" workbookViewId="0">
      <selection activeCell="F31" sqref="F31"/>
    </sheetView>
  </sheetViews>
  <sheetFormatPr defaultRowHeight="14.4" x14ac:dyDescent="0.3"/>
  <cols>
    <col min="2" max="2" width="9.33203125" bestFit="1" customWidth="1"/>
    <col min="3" max="3" width="16.109375" bestFit="1" customWidth="1"/>
    <col min="8" max="8" width="13.21875" bestFit="1" customWidth="1"/>
    <col min="9" max="9" width="10" bestFit="1" customWidth="1"/>
    <col min="12" max="12" width="10.77734375" bestFit="1" customWidth="1"/>
    <col min="13" max="13" width="10" bestFit="1" customWidth="1"/>
    <col min="16" max="16" width="10.109375" bestFit="1" customWidth="1"/>
  </cols>
  <sheetData>
    <row r="1" spans="1:9" x14ac:dyDescent="0.3">
      <c r="A1" s="29" t="s">
        <v>38</v>
      </c>
      <c r="B1" s="30"/>
      <c r="C1" s="30"/>
      <c r="D1" s="30"/>
      <c r="E1" s="30"/>
      <c r="F1" s="30"/>
      <c r="G1" s="30"/>
      <c r="H1" s="30"/>
      <c r="I1" s="31"/>
    </row>
    <row r="2" spans="1:9" x14ac:dyDescent="0.3">
      <c r="A2" s="1" t="s">
        <v>4</v>
      </c>
      <c r="B2" s="1" t="s">
        <v>43</v>
      </c>
      <c r="C2" s="1" t="s">
        <v>0</v>
      </c>
      <c r="D2" s="1" t="s">
        <v>1</v>
      </c>
      <c r="E2" s="1" t="s">
        <v>2</v>
      </c>
      <c r="F2" s="1" t="s">
        <v>3</v>
      </c>
      <c r="G2" s="3" t="s">
        <v>39</v>
      </c>
      <c r="H2" s="5" t="s">
        <v>75</v>
      </c>
      <c r="I2" s="1" t="s">
        <v>5</v>
      </c>
    </row>
    <row r="3" spans="1:9" x14ac:dyDescent="0.3">
      <c r="A3" s="2">
        <v>1</v>
      </c>
      <c r="B3" s="2" t="s">
        <v>44</v>
      </c>
      <c r="C3" s="2" t="s">
        <v>6</v>
      </c>
      <c r="D3" s="2">
        <f>1</f>
        <v>1</v>
      </c>
      <c r="E3" s="2">
        <f>0</f>
        <v>0</v>
      </c>
      <c r="F3" s="2">
        <f>150+23</f>
        <v>173</v>
      </c>
      <c r="G3" s="4">
        <v>1</v>
      </c>
      <c r="H3" s="2">
        <f>D3+E3+F3</f>
        <v>174</v>
      </c>
      <c r="I3" s="2">
        <f>G3+H3</f>
        <v>175</v>
      </c>
    </row>
    <row r="4" spans="1:9" x14ac:dyDescent="0.3">
      <c r="A4" s="2">
        <v>2</v>
      </c>
      <c r="B4" s="2" t="s">
        <v>49</v>
      </c>
      <c r="C4" s="2" t="s">
        <v>7</v>
      </c>
      <c r="D4" s="2">
        <f>48+4+2</f>
        <v>54</v>
      </c>
      <c r="E4" s="2">
        <f>4</f>
        <v>4</v>
      </c>
      <c r="F4" s="2">
        <f>1+1</f>
        <v>2</v>
      </c>
      <c r="G4" s="4">
        <v>0</v>
      </c>
      <c r="H4" s="2">
        <f t="shared" ref="H4:H33" si="0">D4+E4+F4</f>
        <v>60</v>
      </c>
      <c r="I4" s="2">
        <f t="shared" ref="I4:I33" si="1">G4+H4</f>
        <v>60</v>
      </c>
    </row>
    <row r="5" spans="1:9" x14ac:dyDescent="0.3">
      <c r="A5" s="2">
        <v>3</v>
      </c>
      <c r="B5" s="2" t="s">
        <v>50</v>
      </c>
      <c r="C5" s="2" t="s">
        <v>8</v>
      </c>
      <c r="D5" s="2">
        <f>63+9+7</f>
        <v>79</v>
      </c>
      <c r="E5" s="2">
        <f>27+1</f>
        <v>28</v>
      </c>
      <c r="F5" s="2">
        <f>15+3+1</f>
        <v>19</v>
      </c>
      <c r="G5" s="4">
        <v>0</v>
      </c>
      <c r="H5" s="2">
        <f t="shared" si="0"/>
        <v>126</v>
      </c>
      <c r="I5" s="2">
        <f t="shared" si="1"/>
        <v>126</v>
      </c>
    </row>
    <row r="6" spans="1:9" x14ac:dyDescent="0.3">
      <c r="A6" s="2">
        <v>4</v>
      </c>
      <c r="B6" s="2" t="s">
        <v>54</v>
      </c>
      <c r="C6" s="2" t="s">
        <v>9</v>
      </c>
      <c r="D6" s="2">
        <f>74+45+1+4+3</f>
        <v>127</v>
      </c>
      <c r="E6" s="2">
        <f>19+75+2+2+12</f>
        <v>110</v>
      </c>
      <c r="F6" s="2">
        <f>5</f>
        <v>5</v>
      </c>
      <c r="G6" s="4">
        <v>1</v>
      </c>
      <c r="H6" s="2">
        <f t="shared" si="0"/>
        <v>242</v>
      </c>
      <c r="I6" s="2">
        <f t="shared" si="1"/>
        <v>243</v>
      </c>
    </row>
    <row r="7" spans="1:9" x14ac:dyDescent="0.3">
      <c r="A7" s="2">
        <v>5</v>
      </c>
      <c r="B7" s="2" t="s">
        <v>55</v>
      </c>
      <c r="C7" s="2" t="s">
        <v>10</v>
      </c>
      <c r="D7" s="2">
        <f>14</f>
        <v>14</v>
      </c>
      <c r="E7" s="2">
        <f>70</f>
        <v>70</v>
      </c>
      <c r="F7" s="2">
        <f>3+2</f>
        <v>5</v>
      </c>
      <c r="G7" s="4">
        <f>1</f>
        <v>1</v>
      </c>
      <c r="H7" s="2">
        <f t="shared" si="0"/>
        <v>89</v>
      </c>
      <c r="I7" s="2">
        <f t="shared" si="1"/>
        <v>90</v>
      </c>
    </row>
    <row r="8" spans="1:9" x14ac:dyDescent="0.3">
      <c r="A8" s="2">
        <v>6</v>
      </c>
      <c r="B8" s="2" t="s">
        <v>56</v>
      </c>
      <c r="C8" s="2" t="s">
        <v>11</v>
      </c>
      <c r="D8" s="2">
        <f>8</f>
        <v>8</v>
      </c>
      <c r="E8" s="2">
        <v>0</v>
      </c>
      <c r="F8" s="2">
        <f>62</f>
        <v>62</v>
      </c>
      <c r="G8" s="2">
        <v>0</v>
      </c>
      <c r="H8" s="2">
        <f t="shared" si="0"/>
        <v>70</v>
      </c>
      <c r="I8" s="2">
        <f t="shared" si="1"/>
        <v>70</v>
      </c>
    </row>
    <row r="9" spans="1:9" x14ac:dyDescent="0.3">
      <c r="A9" s="2">
        <v>7</v>
      </c>
      <c r="B9" s="2" t="s">
        <v>57</v>
      </c>
      <c r="C9" s="2" t="s">
        <v>12</v>
      </c>
      <c r="D9" s="2">
        <f>20+2+3</f>
        <v>25</v>
      </c>
      <c r="E9" s="2">
        <f>11+1</f>
        <v>12</v>
      </c>
      <c r="F9" s="2">
        <f>2+1</f>
        <v>3</v>
      </c>
      <c r="G9" s="4">
        <v>0</v>
      </c>
      <c r="H9" s="2">
        <f t="shared" si="0"/>
        <v>40</v>
      </c>
      <c r="I9" s="2">
        <f t="shared" si="1"/>
        <v>40</v>
      </c>
    </row>
    <row r="10" spans="1:9" x14ac:dyDescent="0.3">
      <c r="A10" s="2">
        <v>8</v>
      </c>
      <c r="B10" s="2" t="s">
        <v>58</v>
      </c>
      <c r="C10" s="2" t="s">
        <v>13</v>
      </c>
      <c r="D10" s="2">
        <f>111</f>
        <v>111</v>
      </c>
      <c r="E10" s="2">
        <f>64+1</f>
        <v>65</v>
      </c>
      <c r="F10" s="2">
        <f>2+1</f>
        <v>3</v>
      </c>
      <c r="G10" s="4">
        <f>3</f>
        <v>3</v>
      </c>
      <c r="H10" s="2">
        <f t="shared" si="0"/>
        <v>179</v>
      </c>
      <c r="I10" s="2">
        <f t="shared" si="1"/>
        <v>182</v>
      </c>
    </row>
    <row r="11" spans="1:9" x14ac:dyDescent="0.3">
      <c r="A11" s="2">
        <v>9</v>
      </c>
      <c r="B11" s="2" t="s">
        <v>59</v>
      </c>
      <c r="C11" s="2" t="s">
        <v>14</v>
      </c>
      <c r="D11" s="2">
        <f>40+10+1+5</f>
        <v>56</v>
      </c>
      <c r="E11" s="2">
        <f>31</f>
        <v>31</v>
      </c>
      <c r="F11" s="2">
        <f>1+2</f>
        <v>3</v>
      </c>
      <c r="G11" s="2">
        <f>0</f>
        <v>0</v>
      </c>
      <c r="H11" s="2">
        <f t="shared" si="0"/>
        <v>90</v>
      </c>
      <c r="I11" s="2">
        <f t="shared" si="1"/>
        <v>90</v>
      </c>
    </row>
    <row r="12" spans="1:9" x14ac:dyDescent="0.3">
      <c r="A12" s="2">
        <v>10</v>
      </c>
      <c r="B12" s="2" t="s">
        <v>45</v>
      </c>
      <c r="C12" s="2" t="s">
        <v>15</v>
      </c>
      <c r="D12" s="2">
        <f>43</f>
        <v>43</v>
      </c>
      <c r="E12" s="2">
        <f>22</f>
        <v>22</v>
      </c>
      <c r="F12" s="2">
        <f>1+2</f>
        <v>3</v>
      </c>
      <c r="G12" s="2">
        <f>0</f>
        <v>0</v>
      </c>
      <c r="H12" s="2">
        <f t="shared" si="0"/>
        <v>68</v>
      </c>
      <c r="I12" s="2">
        <f t="shared" si="1"/>
        <v>68</v>
      </c>
    </row>
    <row r="13" spans="1:9" x14ac:dyDescent="0.3">
      <c r="A13" s="2">
        <v>11</v>
      </c>
      <c r="B13" s="2" t="s">
        <v>46</v>
      </c>
      <c r="C13" s="2" t="s">
        <v>16</v>
      </c>
      <c r="D13" s="2">
        <v>0</v>
      </c>
      <c r="E13" s="2">
        <v>0</v>
      </c>
      <c r="F13" s="2">
        <v>0</v>
      </c>
      <c r="G13" s="2">
        <v>87</v>
      </c>
      <c r="H13" s="2">
        <f t="shared" si="0"/>
        <v>0</v>
      </c>
      <c r="I13" s="2">
        <f t="shared" si="1"/>
        <v>87</v>
      </c>
    </row>
    <row r="14" spans="1:9" x14ac:dyDescent="0.3">
      <c r="A14" s="2">
        <v>12</v>
      </c>
      <c r="B14" s="2" t="s">
        <v>51</v>
      </c>
      <c r="C14" s="2" t="s">
        <v>17</v>
      </c>
      <c r="D14" s="2">
        <f>26+2</f>
        <v>28</v>
      </c>
      <c r="E14" s="2">
        <f>18+30+1+1+1</f>
        <v>51</v>
      </c>
      <c r="F14" s="2">
        <f>2</f>
        <v>2</v>
      </c>
      <c r="G14" s="2">
        <f>0</f>
        <v>0</v>
      </c>
      <c r="H14" s="2">
        <f t="shared" si="0"/>
        <v>81</v>
      </c>
      <c r="I14" s="2">
        <f t="shared" si="1"/>
        <v>81</v>
      </c>
    </row>
    <row r="15" spans="1:9" x14ac:dyDescent="0.3">
      <c r="A15" s="2">
        <v>13</v>
      </c>
      <c r="B15" s="2" t="s">
        <v>52</v>
      </c>
      <c r="C15" s="2" t="s">
        <v>18</v>
      </c>
      <c r="D15" s="2">
        <f>121+1</f>
        <v>122</v>
      </c>
      <c r="E15" s="2">
        <f>69+1</f>
        <v>70</v>
      </c>
      <c r="F15" s="2">
        <f>32</f>
        <v>32</v>
      </c>
      <c r="G15" s="2">
        <v>0</v>
      </c>
      <c r="H15" s="2">
        <f t="shared" si="0"/>
        <v>224</v>
      </c>
      <c r="I15" s="2">
        <f t="shared" si="1"/>
        <v>224</v>
      </c>
    </row>
    <row r="16" spans="1:9" x14ac:dyDescent="0.3">
      <c r="A16" s="2">
        <v>14</v>
      </c>
      <c r="B16" s="2" t="s">
        <v>61</v>
      </c>
      <c r="C16" s="2" t="s">
        <v>19</v>
      </c>
      <c r="D16" s="2">
        <f>0</f>
        <v>0</v>
      </c>
      <c r="E16" s="2">
        <f>20+15+1+1+2+1</f>
        <v>40</v>
      </c>
      <c r="F16" s="2">
        <f>62+17+5+2+2+6+5</f>
        <v>99</v>
      </c>
      <c r="G16" s="2">
        <f>1</f>
        <v>1</v>
      </c>
      <c r="H16" s="2">
        <f t="shared" si="0"/>
        <v>139</v>
      </c>
      <c r="I16" s="2">
        <f t="shared" si="1"/>
        <v>140</v>
      </c>
    </row>
    <row r="17" spans="1:9" x14ac:dyDescent="0.3">
      <c r="A17" s="2">
        <v>15</v>
      </c>
      <c r="B17" s="2" t="s">
        <v>47</v>
      </c>
      <c r="C17" s="2" t="s">
        <v>20</v>
      </c>
      <c r="D17" s="2">
        <f>127+4</f>
        <v>131</v>
      </c>
      <c r="E17" s="2">
        <f>96</f>
        <v>96</v>
      </c>
      <c r="F17" s="2">
        <f>2+1</f>
        <v>3</v>
      </c>
      <c r="G17" s="2">
        <v>0</v>
      </c>
      <c r="H17" s="2">
        <f t="shared" si="0"/>
        <v>230</v>
      </c>
      <c r="I17" s="2">
        <f t="shared" si="1"/>
        <v>230</v>
      </c>
    </row>
    <row r="18" spans="1:9" x14ac:dyDescent="0.3">
      <c r="A18" s="2">
        <v>16</v>
      </c>
      <c r="B18" s="2" t="s">
        <v>62</v>
      </c>
      <c r="C18" s="2" t="s">
        <v>21</v>
      </c>
      <c r="D18" s="2">
        <f>106+1+1+5</f>
        <v>113</v>
      </c>
      <c r="E18" s="2">
        <f>43+57+53+3+2+2+1+1+8</f>
        <v>170</v>
      </c>
      <c r="F18" s="2">
        <f>2+1+1</f>
        <v>4</v>
      </c>
      <c r="G18" s="2">
        <f>1</f>
        <v>1</v>
      </c>
      <c r="H18" s="2">
        <f t="shared" si="0"/>
        <v>287</v>
      </c>
      <c r="I18" s="2">
        <f t="shared" si="1"/>
        <v>288</v>
      </c>
    </row>
    <row r="19" spans="1:9" x14ac:dyDescent="0.3">
      <c r="A19" s="2">
        <v>17</v>
      </c>
      <c r="B19" s="2" t="s">
        <v>64</v>
      </c>
      <c r="C19" s="2" t="s">
        <v>22</v>
      </c>
      <c r="D19" s="2">
        <f>32+6+5+1</f>
        <v>44</v>
      </c>
      <c r="E19" s="2">
        <f>5</f>
        <v>5</v>
      </c>
      <c r="F19" s="2">
        <f>7+2+2</f>
        <v>11</v>
      </c>
      <c r="G19" s="2">
        <v>0</v>
      </c>
      <c r="H19" s="2">
        <f t="shared" si="0"/>
        <v>60</v>
      </c>
      <c r="I19" s="2">
        <f t="shared" si="1"/>
        <v>60</v>
      </c>
    </row>
    <row r="20" spans="1:9" x14ac:dyDescent="0.3">
      <c r="A20" s="2">
        <v>18</v>
      </c>
      <c r="B20" s="2" t="s">
        <v>63</v>
      </c>
      <c r="C20" s="2" t="s">
        <v>23</v>
      </c>
      <c r="D20" s="2">
        <f>2+23+8+4+2+2</f>
        <v>41</v>
      </c>
      <c r="E20" s="2">
        <f>5+1</f>
        <v>6</v>
      </c>
      <c r="F20" s="2">
        <f>12+1</f>
        <v>13</v>
      </c>
      <c r="G20" s="2">
        <v>0</v>
      </c>
      <c r="H20" s="2">
        <f t="shared" si="0"/>
        <v>60</v>
      </c>
      <c r="I20" s="2">
        <f t="shared" si="1"/>
        <v>60</v>
      </c>
    </row>
    <row r="21" spans="1:9" x14ac:dyDescent="0.3">
      <c r="A21" s="2">
        <v>19</v>
      </c>
      <c r="B21" s="2" t="s">
        <v>65</v>
      </c>
      <c r="C21" s="2" t="s">
        <v>24</v>
      </c>
      <c r="D21" s="2">
        <f>1</f>
        <v>1</v>
      </c>
      <c r="E21" s="2">
        <f>5</f>
        <v>5</v>
      </c>
      <c r="F21" s="2">
        <f>28+6</f>
        <v>34</v>
      </c>
      <c r="G21" s="2">
        <v>0</v>
      </c>
      <c r="H21" s="2">
        <f t="shared" si="0"/>
        <v>40</v>
      </c>
      <c r="I21" s="2">
        <f t="shared" si="1"/>
        <v>40</v>
      </c>
    </row>
    <row r="22" spans="1:9" x14ac:dyDescent="0.3">
      <c r="A22" s="2">
        <v>20</v>
      </c>
      <c r="B22" s="2" t="s">
        <v>66</v>
      </c>
      <c r="C22" s="2" t="s">
        <v>25</v>
      </c>
      <c r="D22" s="2">
        <f>12+21+25+2</f>
        <v>60</v>
      </c>
      <c r="E22" s="2">
        <v>0</v>
      </c>
      <c r="F22" s="2">
        <v>0</v>
      </c>
      <c r="G22" s="2">
        <v>0</v>
      </c>
      <c r="H22" s="2">
        <f t="shared" si="0"/>
        <v>60</v>
      </c>
      <c r="I22" s="2">
        <f t="shared" si="1"/>
        <v>60</v>
      </c>
    </row>
    <row r="23" spans="1:9" x14ac:dyDescent="0.3">
      <c r="A23" s="2">
        <v>21</v>
      </c>
      <c r="B23" s="2" t="s">
        <v>53</v>
      </c>
      <c r="C23" s="2" t="s">
        <v>26</v>
      </c>
      <c r="D23" s="2">
        <f>22+1</f>
        <v>23</v>
      </c>
      <c r="E23" s="2">
        <f>9+1</f>
        <v>10</v>
      </c>
      <c r="F23" s="2">
        <f>114</f>
        <v>114</v>
      </c>
      <c r="G23" s="2">
        <v>0</v>
      </c>
      <c r="H23" s="2">
        <f t="shared" si="0"/>
        <v>147</v>
      </c>
      <c r="I23" s="2">
        <f t="shared" si="1"/>
        <v>147</v>
      </c>
    </row>
    <row r="24" spans="1:9" x14ac:dyDescent="0.3">
      <c r="A24" s="2">
        <v>22</v>
      </c>
      <c r="B24" s="2" t="s">
        <v>68</v>
      </c>
      <c r="C24" s="2" t="s">
        <v>27</v>
      </c>
      <c r="D24" s="2">
        <f>9+10+3</f>
        <v>22</v>
      </c>
      <c r="E24" s="2">
        <f>2+6</f>
        <v>8</v>
      </c>
      <c r="F24" s="2">
        <v>0</v>
      </c>
      <c r="G24" s="2">
        <v>0</v>
      </c>
      <c r="H24" s="2">
        <f t="shared" si="0"/>
        <v>30</v>
      </c>
      <c r="I24" s="2">
        <f t="shared" si="1"/>
        <v>30</v>
      </c>
    </row>
    <row r="25" spans="1:9" x14ac:dyDescent="0.3">
      <c r="A25" s="2">
        <v>23</v>
      </c>
      <c r="B25" s="2" t="s">
        <v>67</v>
      </c>
      <c r="C25" s="2" t="s">
        <v>28</v>
      </c>
      <c r="D25" s="2">
        <f>2</f>
        <v>2</v>
      </c>
      <c r="E25" s="2">
        <f>18+1</f>
        <v>19</v>
      </c>
      <c r="F25" s="2">
        <f>92+3+1</f>
        <v>96</v>
      </c>
      <c r="G25" s="2">
        <v>0</v>
      </c>
      <c r="H25" s="2">
        <f>D25+E25+F25</f>
        <v>117</v>
      </c>
      <c r="I25" s="2">
        <f>G25+H25</f>
        <v>117</v>
      </c>
    </row>
    <row r="26" spans="1:9" x14ac:dyDescent="0.3">
      <c r="A26" s="2">
        <v>24</v>
      </c>
      <c r="B26" s="2" t="s">
        <v>69</v>
      </c>
      <c r="C26" s="2" t="s">
        <v>29</v>
      </c>
      <c r="D26" s="2">
        <f>71</f>
        <v>71</v>
      </c>
      <c r="E26" s="2">
        <f>108+13</f>
        <v>121</v>
      </c>
      <c r="F26" s="2">
        <f>3+2+2+1</f>
        <v>8</v>
      </c>
      <c r="G26" s="2">
        <v>0</v>
      </c>
      <c r="H26" s="2">
        <f t="shared" si="0"/>
        <v>200</v>
      </c>
      <c r="I26" s="2">
        <f t="shared" si="1"/>
        <v>200</v>
      </c>
    </row>
    <row r="27" spans="1:9" x14ac:dyDescent="0.3">
      <c r="A27" s="2">
        <v>25</v>
      </c>
      <c r="B27" s="2" t="s">
        <v>70</v>
      </c>
      <c r="C27" s="2" t="s">
        <v>30</v>
      </c>
      <c r="D27" s="2">
        <f>12+19</f>
        <v>31</v>
      </c>
      <c r="E27" s="2">
        <f>0</f>
        <v>0</v>
      </c>
      <c r="F27" s="2">
        <f>1</f>
        <v>1</v>
      </c>
      <c r="G27" s="2">
        <v>0</v>
      </c>
      <c r="H27" s="2">
        <f t="shared" si="0"/>
        <v>32</v>
      </c>
      <c r="I27" s="2">
        <f t="shared" si="1"/>
        <v>32</v>
      </c>
    </row>
    <row r="28" spans="1:9" x14ac:dyDescent="0.3">
      <c r="A28" s="2">
        <v>26</v>
      </c>
      <c r="B28" s="2" t="s">
        <v>48</v>
      </c>
      <c r="C28" s="2" t="s">
        <v>31</v>
      </c>
      <c r="D28" s="2">
        <f>4+65+5+1</f>
        <v>75</v>
      </c>
      <c r="E28" s="2">
        <f>125+4+6+2+18+4</f>
        <v>159</v>
      </c>
      <c r="F28" s="2">
        <v>0</v>
      </c>
      <c r="G28" s="2">
        <v>0</v>
      </c>
      <c r="H28" s="2">
        <f t="shared" si="0"/>
        <v>234</v>
      </c>
      <c r="I28" s="2">
        <f t="shared" si="1"/>
        <v>234</v>
      </c>
    </row>
    <row r="29" spans="1:9" x14ac:dyDescent="0.3">
      <c r="A29" s="2">
        <v>27</v>
      </c>
      <c r="B29" s="2" t="s">
        <v>71</v>
      </c>
      <c r="C29" s="2" t="s">
        <v>32</v>
      </c>
      <c r="D29" s="2">
        <f>3</f>
        <v>3</v>
      </c>
      <c r="E29" s="2">
        <f>6</f>
        <v>6</v>
      </c>
      <c r="F29" s="2">
        <f>103+7</f>
        <v>110</v>
      </c>
      <c r="G29" s="2">
        <v>0</v>
      </c>
      <c r="H29" s="2">
        <f t="shared" si="0"/>
        <v>119</v>
      </c>
      <c r="I29" s="2">
        <f t="shared" si="1"/>
        <v>119</v>
      </c>
    </row>
    <row r="30" spans="1:9" x14ac:dyDescent="0.3">
      <c r="A30" s="2">
        <v>28</v>
      </c>
      <c r="B30" s="2" t="s">
        <v>60</v>
      </c>
      <c r="C30" s="2" t="s">
        <v>33</v>
      </c>
      <c r="D30" s="2">
        <f>33+7</f>
        <v>40</v>
      </c>
      <c r="E30" s="2">
        <v>0</v>
      </c>
      <c r="F30" s="2">
        <f>15</f>
        <v>15</v>
      </c>
      <c r="G30" s="2">
        <f>5</f>
        <v>5</v>
      </c>
      <c r="H30" s="2">
        <f t="shared" si="0"/>
        <v>55</v>
      </c>
      <c r="I30" s="2">
        <f t="shared" si="1"/>
        <v>60</v>
      </c>
    </row>
    <row r="31" spans="1:9" x14ac:dyDescent="0.3">
      <c r="A31" s="2">
        <v>29</v>
      </c>
      <c r="B31" s="2" t="s">
        <v>72</v>
      </c>
      <c r="C31" s="2" t="s">
        <v>34</v>
      </c>
      <c r="D31" s="2">
        <f>255+12+6</f>
        <v>273</v>
      </c>
      <c r="E31" s="2">
        <f>2</f>
        <v>2</v>
      </c>
      <c r="F31" s="2">
        <f>111+8+6+2+1</f>
        <v>128</v>
      </c>
      <c r="G31" s="2">
        <v>0</v>
      </c>
      <c r="H31" s="2">
        <f t="shared" si="0"/>
        <v>403</v>
      </c>
      <c r="I31" s="2">
        <f t="shared" si="1"/>
        <v>403</v>
      </c>
    </row>
    <row r="32" spans="1:9" x14ac:dyDescent="0.3">
      <c r="A32" s="2">
        <v>30</v>
      </c>
      <c r="B32" s="2" t="s">
        <v>73</v>
      </c>
      <c r="C32" s="2" t="s">
        <v>35</v>
      </c>
      <c r="D32" s="2">
        <f>47+2</f>
        <v>49</v>
      </c>
      <c r="E32" s="2">
        <f>19</f>
        <v>19</v>
      </c>
      <c r="F32" s="2">
        <f>2</f>
        <v>2</v>
      </c>
      <c r="G32" s="2">
        <f>0</f>
        <v>0</v>
      </c>
      <c r="H32" s="2">
        <f t="shared" si="0"/>
        <v>70</v>
      </c>
      <c r="I32" s="2">
        <f t="shared" si="1"/>
        <v>70</v>
      </c>
    </row>
    <row r="33" spans="1:9" x14ac:dyDescent="0.3">
      <c r="A33" s="2">
        <v>31</v>
      </c>
      <c r="B33" s="2" t="s">
        <v>74</v>
      </c>
      <c r="C33" s="2" t="s">
        <v>36</v>
      </c>
      <c r="D33" s="2">
        <f>70</f>
        <v>70</v>
      </c>
      <c r="E33" s="2">
        <v>0</v>
      </c>
      <c r="F33" s="2">
        <f>220+1+1</f>
        <v>222</v>
      </c>
      <c r="G33" s="2">
        <f>2</f>
        <v>2</v>
      </c>
      <c r="H33" s="2">
        <f t="shared" si="0"/>
        <v>292</v>
      </c>
      <c r="I33" s="2">
        <f t="shared" si="1"/>
        <v>294</v>
      </c>
    </row>
    <row r="34" spans="1:9" x14ac:dyDescent="0.3">
      <c r="A34" s="26" t="s">
        <v>37</v>
      </c>
      <c r="B34" s="27"/>
      <c r="C34" s="28"/>
      <c r="D34" s="2">
        <f t="shared" ref="D34:I34" si="2">SUM(D3:D33)</f>
        <v>1717</v>
      </c>
      <c r="E34" s="2">
        <f t="shared" si="2"/>
        <v>1129</v>
      </c>
      <c r="F34" s="2">
        <f t="shared" si="2"/>
        <v>1172</v>
      </c>
      <c r="G34" s="2">
        <f t="shared" si="2"/>
        <v>102</v>
      </c>
      <c r="H34" s="2">
        <f t="shared" si="2"/>
        <v>4018</v>
      </c>
      <c r="I34" s="2">
        <f t="shared" si="2"/>
        <v>4120</v>
      </c>
    </row>
    <row r="36" spans="1:9" x14ac:dyDescent="0.3">
      <c r="I36" s="9">
        <f>H34/I34</f>
        <v>0.97524271844660193</v>
      </c>
    </row>
  </sheetData>
  <mergeCells count="2">
    <mergeCell ref="A34:C34"/>
    <mergeCell ref="A1:I1"/>
  </mergeCells>
  <pageMargins left="0.7" right="0.7" top="0.75" bottom="0.75" header="0.3" footer="0.3"/>
  <ignoredErrors>
    <ignoredError sqref="E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55CD-960F-40FB-AE99-D91543AEC55A}">
  <dimension ref="A1:I38"/>
  <sheetViews>
    <sheetView topLeftCell="A19" workbookViewId="0">
      <selection activeCell="F31" sqref="F31"/>
    </sheetView>
  </sheetViews>
  <sheetFormatPr defaultRowHeight="14.4" x14ac:dyDescent="0.3"/>
  <cols>
    <col min="2" max="2" width="9.33203125" bestFit="1" customWidth="1"/>
    <col min="3" max="3" width="16.109375" bestFit="1" customWidth="1"/>
    <col min="8" max="8" width="13.21875" bestFit="1" customWidth="1"/>
    <col min="9" max="9" width="10" bestFit="1" customWidth="1"/>
  </cols>
  <sheetData>
    <row r="1" spans="1:9" x14ac:dyDescent="0.3">
      <c r="A1" s="29" t="s">
        <v>40</v>
      </c>
      <c r="B1" s="30"/>
      <c r="C1" s="30"/>
      <c r="D1" s="30"/>
      <c r="E1" s="30"/>
      <c r="F1" s="30"/>
      <c r="G1" s="30"/>
      <c r="H1" s="30"/>
      <c r="I1" s="31"/>
    </row>
    <row r="2" spans="1:9" x14ac:dyDescent="0.3">
      <c r="A2" s="7" t="s">
        <v>4</v>
      </c>
      <c r="B2" s="7" t="s">
        <v>43</v>
      </c>
      <c r="C2" s="7" t="s">
        <v>0</v>
      </c>
      <c r="D2" s="7" t="s">
        <v>1</v>
      </c>
      <c r="E2" s="7" t="s">
        <v>2</v>
      </c>
      <c r="F2" s="7" t="s">
        <v>3</v>
      </c>
      <c r="G2" s="3" t="s">
        <v>39</v>
      </c>
      <c r="H2" s="7" t="s">
        <v>75</v>
      </c>
      <c r="I2" s="7" t="s">
        <v>5</v>
      </c>
    </row>
    <row r="3" spans="1:9" x14ac:dyDescent="0.3">
      <c r="A3" s="2">
        <v>1</v>
      </c>
      <c r="B3" s="2" t="s">
        <v>44</v>
      </c>
      <c r="C3" s="2" t="s">
        <v>6</v>
      </c>
      <c r="D3" s="2">
        <f>'Tally of MP'!L3</f>
        <v>4</v>
      </c>
      <c r="E3" s="2">
        <f>'Tally of MP'!M3</f>
        <v>0</v>
      </c>
      <c r="F3" s="2">
        <f>'Tally of MP'!N3</f>
        <v>32</v>
      </c>
      <c r="G3" s="2">
        <f>'Tally of MP'!O3</f>
        <v>0</v>
      </c>
      <c r="H3" s="2">
        <f>'Tally of MP'!P3</f>
        <v>36</v>
      </c>
      <c r="I3" s="2">
        <f>'Tally of MP'!Q3</f>
        <v>36</v>
      </c>
    </row>
    <row r="4" spans="1:9" x14ac:dyDescent="0.3">
      <c r="A4" s="2">
        <v>2</v>
      </c>
      <c r="B4" s="2" t="s">
        <v>49</v>
      </c>
      <c r="C4" s="2" t="s">
        <v>7</v>
      </c>
      <c r="D4" s="2">
        <f>'Tally of MP'!L4</f>
        <v>3</v>
      </c>
      <c r="E4" s="2">
        <f>'Tally of MP'!M4</f>
        <v>0</v>
      </c>
      <c r="F4" s="2">
        <f>'Tally of MP'!N4</f>
        <v>0</v>
      </c>
      <c r="G4" s="2">
        <f>'Tally of MP'!O4</f>
        <v>0</v>
      </c>
      <c r="H4" s="2">
        <f>'Tally of MP'!P4</f>
        <v>3</v>
      </c>
      <c r="I4" s="2">
        <f>'Tally of MP'!Q4</f>
        <v>3</v>
      </c>
    </row>
    <row r="5" spans="1:9" x14ac:dyDescent="0.3">
      <c r="A5" s="2">
        <v>3</v>
      </c>
      <c r="B5" s="2" t="s">
        <v>50</v>
      </c>
      <c r="C5" s="2" t="s">
        <v>8</v>
      </c>
      <c r="D5" s="2">
        <f>'Tally of MP'!L5</f>
        <v>13</v>
      </c>
      <c r="E5" s="2">
        <f>'Tally of MP'!M5</f>
        <v>5</v>
      </c>
      <c r="F5" s="2">
        <f>'Tally of MP'!N5</f>
        <v>3</v>
      </c>
      <c r="G5" s="2">
        <f>'Tally of MP'!O5</f>
        <v>0</v>
      </c>
      <c r="H5" s="2">
        <f>'Tally of MP'!P5</f>
        <v>21</v>
      </c>
      <c r="I5" s="2">
        <f>'Tally of MP'!Q5</f>
        <v>21</v>
      </c>
    </row>
    <row r="6" spans="1:9" x14ac:dyDescent="0.3">
      <c r="A6" s="2">
        <v>4</v>
      </c>
      <c r="B6" s="2" t="s">
        <v>54</v>
      </c>
      <c r="C6" s="2" t="s">
        <v>9</v>
      </c>
      <c r="D6" s="2">
        <f>'Tally of MP'!L6</f>
        <v>47</v>
      </c>
      <c r="E6" s="2">
        <f>'Tally of MP'!M6</f>
        <v>2</v>
      </c>
      <c r="F6" s="2">
        <f>'Tally of MP'!N6</f>
        <v>5</v>
      </c>
      <c r="G6" s="2">
        <f>'Tally of MP'!O6</f>
        <v>2</v>
      </c>
      <c r="H6" s="2">
        <f>'Tally of MP'!P6</f>
        <v>52</v>
      </c>
      <c r="I6" s="2">
        <f>'Tally of MP'!Q6</f>
        <v>54</v>
      </c>
    </row>
    <row r="7" spans="1:9" x14ac:dyDescent="0.3">
      <c r="A7" s="2">
        <v>5</v>
      </c>
      <c r="B7" s="2" t="s">
        <v>55</v>
      </c>
      <c r="C7" s="2" t="s">
        <v>10</v>
      </c>
      <c r="D7" s="2">
        <f>'Tally of MP'!L7</f>
        <v>12</v>
      </c>
      <c r="E7" s="2">
        <f>'Tally of MP'!M7</f>
        <v>4</v>
      </c>
      <c r="F7" s="2">
        <f>'Tally of MP'!N7</f>
        <v>0</v>
      </c>
      <c r="G7" s="2">
        <f>'Tally of MP'!O7</f>
        <v>0</v>
      </c>
      <c r="H7" s="2">
        <f>'Tally of MP'!P7</f>
        <v>16</v>
      </c>
      <c r="I7" s="2">
        <f>'Tally of MP'!Q7</f>
        <v>16</v>
      </c>
    </row>
    <row r="8" spans="1:9" x14ac:dyDescent="0.3">
      <c r="A8" s="2">
        <v>6</v>
      </c>
      <c r="B8" s="2" t="s">
        <v>56</v>
      </c>
      <c r="C8" s="2" t="s">
        <v>11</v>
      </c>
      <c r="D8" s="2">
        <f>'Tally of MP'!L8</f>
        <v>7</v>
      </c>
      <c r="E8" s="2">
        <f>'Tally of MP'!M8</f>
        <v>0</v>
      </c>
      <c r="F8" s="2">
        <f>'Tally of MP'!N8</f>
        <v>3</v>
      </c>
      <c r="G8" s="2">
        <f>'Tally of MP'!O8</f>
        <v>0</v>
      </c>
      <c r="H8" s="2">
        <f>'Tally of MP'!P8</f>
        <v>10</v>
      </c>
      <c r="I8" s="2">
        <f>'Tally of MP'!Q8</f>
        <v>10</v>
      </c>
    </row>
    <row r="9" spans="1:9" x14ac:dyDescent="0.3">
      <c r="A9" s="2">
        <v>7</v>
      </c>
      <c r="B9" s="2" t="s">
        <v>57</v>
      </c>
      <c r="C9" s="2" t="s">
        <v>12</v>
      </c>
      <c r="D9" s="2">
        <f>'Tally of MP'!L9</f>
        <v>2</v>
      </c>
      <c r="E9" s="2">
        <f>'Tally of MP'!M9</f>
        <v>1</v>
      </c>
      <c r="F9" s="2">
        <f>'Tally of MP'!N9</f>
        <v>0</v>
      </c>
      <c r="G9" s="2">
        <f>'Tally of MP'!O9</f>
        <v>0</v>
      </c>
      <c r="H9" s="2">
        <f>'Tally of MP'!P9</f>
        <v>3</v>
      </c>
      <c r="I9" s="2">
        <f>'Tally of MP'!Q9</f>
        <v>3</v>
      </c>
    </row>
    <row r="10" spans="1:9" x14ac:dyDescent="0.3">
      <c r="A10" s="2">
        <v>8</v>
      </c>
      <c r="B10" s="2" t="s">
        <v>58</v>
      </c>
      <c r="C10" s="2" t="s">
        <v>13</v>
      </c>
      <c r="D10" s="2">
        <f>'Tally of MP'!L10</f>
        <v>34</v>
      </c>
      <c r="E10" s="2">
        <f>'Tally of MP'!M10</f>
        <v>3</v>
      </c>
      <c r="F10" s="2">
        <f>'Tally of MP'!N10</f>
        <v>0</v>
      </c>
      <c r="G10" s="2">
        <f>'Tally of MP'!O10</f>
        <v>0</v>
      </c>
      <c r="H10" s="2">
        <f>'Tally of MP'!P10</f>
        <v>37</v>
      </c>
      <c r="I10" s="2">
        <f>'Tally of MP'!Q10</f>
        <v>37</v>
      </c>
    </row>
    <row r="11" spans="1:9" x14ac:dyDescent="0.3">
      <c r="A11" s="2">
        <v>9</v>
      </c>
      <c r="B11" s="2" t="s">
        <v>59</v>
      </c>
      <c r="C11" s="2" t="s">
        <v>14</v>
      </c>
      <c r="D11" s="2">
        <f>'Tally of MP'!L11</f>
        <v>13</v>
      </c>
      <c r="E11" s="2">
        <f>'Tally of MP'!M11</f>
        <v>1</v>
      </c>
      <c r="F11" s="2">
        <f>'Tally of MP'!N11</f>
        <v>1</v>
      </c>
      <c r="G11" s="2">
        <f>'Tally of MP'!O11</f>
        <v>0</v>
      </c>
      <c r="H11" s="2">
        <f>'Tally of MP'!P11</f>
        <v>15</v>
      </c>
      <c r="I11" s="2">
        <f>'Tally of MP'!Q11</f>
        <v>15</v>
      </c>
    </row>
    <row r="12" spans="1:9" x14ac:dyDescent="0.3">
      <c r="A12" s="2">
        <v>10</v>
      </c>
      <c r="B12" s="2" t="s">
        <v>45</v>
      </c>
      <c r="C12" s="2" t="s">
        <v>15</v>
      </c>
      <c r="D12" s="2">
        <f>'Tally of MP'!L12</f>
        <v>5</v>
      </c>
      <c r="E12" s="2">
        <f>'Tally of MP'!M12</f>
        <v>2</v>
      </c>
      <c r="F12" s="2">
        <f>'Tally of MP'!N12</f>
        <v>0</v>
      </c>
      <c r="G12" s="2">
        <f>'Tally of MP'!O12</f>
        <v>0</v>
      </c>
      <c r="H12" s="2">
        <f>'Tally of MP'!P12</f>
        <v>7</v>
      </c>
      <c r="I12" s="2">
        <f>'Tally of MP'!Q12</f>
        <v>7</v>
      </c>
    </row>
    <row r="13" spans="1:9" x14ac:dyDescent="0.3">
      <c r="A13" s="2">
        <v>11</v>
      </c>
      <c r="B13" s="2" t="s">
        <v>46</v>
      </c>
      <c r="C13" s="2" t="s">
        <v>16</v>
      </c>
      <c r="D13" s="2">
        <f>'Tally of MP'!L13</f>
        <v>3</v>
      </c>
      <c r="E13" s="2">
        <f>'Tally of MP'!M13</f>
        <v>3</v>
      </c>
      <c r="F13" s="2">
        <f>'Tally of MP'!N13</f>
        <v>0</v>
      </c>
      <c r="G13" s="2">
        <f>'Tally of MP'!O13</f>
        <v>4</v>
      </c>
      <c r="H13" s="2">
        <f>'Tally of MP'!P13</f>
        <v>2</v>
      </c>
      <c r="I13" s="2">
        <f>'Tally of MP'!Q13</f>
        <v>6</v>
      </c>
    </row>
    <row r="14" spans="1:9" x14ac:dyDescent="0.3">
      <c r="A14" s="2">
        <v>12</v>
      </c>
      <c r="B14" s="2" t="s">
        <v>51</v>
      </c>
      <c r="C14" s="2" t="s">
        <v>17</v>
      </c>
      <c r="D14" s="2">
        <f>'Tally of MP'!L14</f>
        <v>16</v>
      </c>
      <c r="E14" s="2">
        <f>'Tally of MP'!M14</f>
        <v>4</v>
      </c>
      <c r="F14" s="2">
        <f>'Tally of MP'!N14</f>
        <v>0</v>
      </c>
      <c r="G14" s="2">
        <f>'Tally of MP'!O14</f>
        <v>0</v>
      </c>
      <c r="H14" s="2">
        <f>'Tally of MP'!P14</f>
        <v>20</v>
      </c>
      <c r="I14" s="2">
        <f>'Tally of MP'!Q14</f>
        <v>20</v>
      </c>
    </row>
    <row r="15" spans="1:9" x14ac:dyDescent="0.3">
      <c r="A15" s="2">
        <v>13</v>
      </c>
      <c r="B15" s="2" t="s">
        <v>52</v>
      </c>
      <c r="C15" s="2" t="s">
        <v>18</v>
      </c>
      <c r="D15" s="2">
        <f>'Tally of MP'!L15</f>
        <v>32</v>
      </c>
      <c r="E15" s="2">
        <f>'Tally of MP'!M15</f>
        <v>6</v>
      </c>
      <c r="F15" s="2">
        <f>'Tally of MP'!N15</f>
        <v>1</v>
      </c>
      <c r="G15" s="2">
        <f>'Tally of MP'!O15</f>
        <v>1</v>
      </c>
      <c r="H15" s="2">
        <f>'Tally of MP'!P15</f>
        <v>38</v>
      </c>
      <c r="I15" s="2">
        <f>'Tally of MP'!Q15</f>
        <v>39</v>
      </c>
    </row>
    <row r="16" spans="1:9" x14ac:dyDescent="0.3">
      <c r="A16" s="2">
        <v>14</v>
      </c>
      <c r="B16" s="2" t="s">
        <v>61</v>
      </c>
      <c r="C16" s="2" t="s">
        <v>19</v>
      </c>
      <c r="D16" s="2">
        <f>'Tally of MP'!L16</f>
        <v>0</v>
      </c>
      <c r="E16" s="2">
        <f>'Tally of MP'!M16</f>
        <v>20</v>
      </c>
      <c r="F16" s="2">
        <f>'Tally of MP'!N16</f>
        <v>9</v>
      </c>
      <c r="G16" s="2">
        <f>'Tally of MP'!O16</f>
        <v>0</v>
      </c>
      <c r="H16" s="2">
        <f>'Tally of MP'!P16</f>
        <v>29</v>
      </c>
      <c r="I16" s="2">
        <f>'Tally of MP'!Q16</f>
        <v>29</v>
      </c>
    </row>
    <row r="17" spans="1:9" x14ac:dyDescent="0.3">
      <c r="A17" s="2">
        <v>15</v>
      </c>
      <c r="B17" s="2" t="s">
        <v>47</v>
      </c>
      <c r="C17" s="2" t="s">
        <v>20</v>
      </c>
      <c r="D17" s="2">
        <f>'Tally of MP'!L17</f>
        <v>36</v>
      </c>
      <c r="E17" s="2">
        <f>'Tally of MP'!M17</f>
        <v>4</v>
      </c>
      <c r="F17" s="2">
        <f>'Tally of MP'!N17</f>
        <v>0</v>
      </c>
      <c r="G17" s="2">
        <f>'Tally of MP'!O17</f>
        <v>0</v>
      </c>
      <c r="H17" s="2">
        <f>'Tally of MP'!P17</f>
        <v>40</v>
      </c>
      <c r="I17" s="2">
        <f>'Tally of MP'!Q17</f>
        <v>40</v>
      </c>
    </row>
    <row r="18" spans="1:9" x14ac:dyDescent="0.3">
      <c r="A18" s="2">
        <v>16</v>
      </c>
      <c r="B18" s="2" t="s">
        <v>62</v>
      </c>
      <c r="C18" s="2" t="s">
        <v>21</v>
      </c>
      <c r="D18" s="2">
        <f>'Tally of MP'!L18</f>
        <v>33</v>
      </c>
      <c r="E18" s="2">
        <f>'Tally of MP'!M18</f>
        <v>15</v>
      </c>
      <c r="F18" s="2">
        <f>'Tally of MP'!N18</f>
        <v>19</v>
      </c>
      <c r="G18" s="2">
        <f>'Tally of MP'!O18</f>
        <v>0</v>
      </c>
      <c r="H18" s="2">
        <f>'Tally of MP'!P18</f>
        <v>67</v>
      </c>
      <c r="I18" s="2">
        <f>'Tally of MP'!Q18</f>
        <v>67</v>
      </c>
    </row>
    <row r="19" spans="1:9" x14ac:dyDescent="0.3">
      <c r="A19" s="2">
        <v>17</v>
      </c>
      <c r="B19" s="2" t="s">
        <v>64</v>
      </c>
      <c r="C19" s="2" t="s">
        <v>22</v>
      </c>
      <c r="D19" s="2">
        <f>'Tally of MP'!L19</f>
        <v>3</v>
      </c>
      <c r="E19" s="2">
        <f>'Tally of MP'!M19</f>
        <v>0</v>
      </c>
      <c r="F19" s="2">
        <f>'Tally of MP'!N19</f>
        <v>0</v>
      </c>
      <c r="G19" s="2">
        <f>'Tally of MP'!O19</f>
        <v>0</v>
      </c>
      <c r="H19" s="2">
        <f>'Tally of MP'!P19</f>
        <v>3</v>
      </c>
      <c r="I19" s="2">
        <f>'Tally of MP'!Q19</f>
        <v>3</v>
      </c>
    </row>
    <row r="20" spans="1:9" x14ac:dyDescent="0.3">
      <c r="A20" s="2">
        <v>18</v>
      </c>
      <c r="B20" s="2" t="s">
        <v>63</v>
      </c>
      <c r="C20" s="2" t="s">
        <v>23</v>
      </c>
      <c r="D20" s="2">
        <f>'Tally of MP'!L20</f>
        <v>2</v>
      </c>
      <c r="E20" s="2">
        <f>'Tally of MP'!M20</f>
        <v>1</v>
      </c>
      <c r="F20" s="2">
        <f>'Tally of MP'!N20</f>
        <v>0</v>
      </c>
      <c r="G20" s="2">
        <f>'Tally of MP'!O20</f>
        <v>0</v>
      </c>
      <c r="H20" s="2">
        <f>'Tally of MP'!P20</f>
        <v>3</v>
      </c>
      <c r="I20" s="2">
        <f>'Tally of MP'!Q20</f>
        <v>3</v>
      </c>
    </row>
    <row r="21" spans="1:9" x14ac:dyDescent="0.3">
      <c r="A21" s="2">
        <v>19</v>
      </c>
      <c r="B21" s="2" t="s">
        <v>65</v>
      </c>
      <c r="C21" s="2" t="s">
        <v>24</v>
      </c>
      <c r="D21" s="2">
        <f>'Tally of MP'!L21</f>
        <v>2</v>
      </c>
      <c r="E21" s="2">
        <f>'Tally of MP'!M21</f>
        <v>0</v>
      </c>
      <c r="F21" s="2">
        <f>'Tally of MP'!N21</f>
        <v>0</v>
      </c>
      <c r="G21" s="2">
        <f>'Tally of MP'!O21</f>
        <v>0</v>
      </c>
      <c r="H21" s="2">
        <f>'Tally of MP'!P21</f>
        <v>2</v>
      </c>
      <c r="I21" s="2">
        <f>'Tally of MP'!Q21</f>
        <v>2</v>
      </c>
    </row>
    <row r="22" spans="1:9" x14ac:dyDescent="0.3">
      <c r="A22" s="2">
        <v>20</v>
      </c>
      <c r="B22" s="2" t="s">
        <v>66</v>
      </c>
      <c r="C22" s="2" t="s">
        <v>25</v>
      </c>
      <c r="D22" s="2">
        <f>'Tally of MP'!L22</f>
        <v>2</v>
      </c>
      <c r="E22" s="2">
        <f>'Tally of MP'!M22</f>
        <v>0</v>
      </c>
      <c r="F22" s="2">
        <f>'Tally of MP'!N22</f>
        <v>0</v>
      </c>
      <c r="G22" s="2">
        <f>'Tally of MP'!O22</f>
        <v>0</v>
      </c>
      <c r="H22" s="2">
        <f>'Tally of MP'!P22</f>
        <v>2</v>
      </c>
      <c r="I22" s="2">
        <f>'Tally of MP'!Q22</f>
        <v>2</v>
      </c>
    </row>
    <row r="23" spans="1:9" x14ac:dyDescent="0.3">
      <c r="A23" s="2">
        <v>21</v>
      </c>
      <c r="B23" s="2" t="s">
        <v>53</v>
      </c>
      <c r="C23" s="2" t="s">
        <v>26</v>
      </c>
      <c r="D23" s="2">
        <f>'Tally of MP'!L23</f>
        <v>9</v>
      </c>
      <c r="E23" s="2">
        <f>'Tally of MP'!M23</f>
        <v>1</v>
      </c>
      <c r="F23" s="2">
        <f>'Tally of MP'!N23</f>
        <v>21</v>
      </c>
      <c r="G23" s="2">
        <f>'Tally of MP'!O23</f>
        <v>0</v>
      </c>
      <c r="H23" s="2">
        <f>'Tally of MP'!P23</f>
        <v>31</v>
      </c>
      <c r="I23" s="2">
        <f>'Tally of MP'!Q23</f>
        <v>31</v>
      </c>
    </row>
    <row r="24" spans="1:9" x14ac:dyDescent="0.3">
      <c r="A24" s="2">
        <v>22</v>
      </c>
      <c r="B24" s="2" t="s">
        <v>68</v>
      </c>
      <c r="C24" s="2" t="s">
        <v>27</v>
      </c>
      <c r="D24" s="2">
        <f>'Tally of MP'!L24</f>
        <v>1</v>
      </c>
      <c r="E24" s="2">
        <f>'Tally of MP'!M24</f>
        <v>1</v>
      </c>
      <c r="F24" s="2">
        <f>'Tally of MP'!N24</f>
        <v>0</v>
      </c>
      <c r="G24" s="2">
        <f>'Tally of MP'!O24</f>
        <v>0</v>
      </c>
      <c r="H24" s="2">
        <f>'Tally of MP'!P24</f>
        <v>2</v>
      </c>
      <c r="I24" s="2">
        <f>'Tally of MP'!Q24</f>
        <v>2</v>
      </c>
    </row>
    <row r="25" spans="1:9" x14ac:dyDescent="0.3">
      <c r="A25" s="2">
        <v>23</v>
      </c>
      <c r="B25" s="2" t="s">
        <v>67</v>
      </c>
      <c r="C25" s="2" t="s">
        <v>28</v>
      </c>
      <c r="D25" s="2">
        <f>'Tally of MP'!L25</f>
        <v>4</v>
      </c>
      <c r="E25" s="2">
        <f>'Tally of MP'!M25</f>
        <v>11</v>
      </c>
      <c r="F25" s="2">
        <f>'Tally of MP'!N25</f>
        <v>4</v>
      </c>
      <c r="G25" s="2">
        <f>'Tally of MP'!O25</f>
        <v>1</v>
      </c>
      <c r="H25" s="2">
        <f>'Tally of MP'!P25</f>
        <v>18</v>
      </c>
      <c r="I25" s="2">
        <f>'Tally of MP'!Q25</f>
        <v>19</v>
      </c>
    </row>
    <row r="26" spans="1:9" x14ac:dyDescent="0.3">
      <c r="A26" s="2">
        <v>24</v>
      </c>
      <c r="B26" s="2" t="s">
        <v>69</v>
      </c>
      <c r="C26" s="2" t="s">
        <v>29</v>
      </c>
      <c r="D26" s="2">
        <f>'Tally of MP'!L26</f>
        <v>31</v>
      </c>
      <c r="E26" s="2">
        <f>'Tally of MP'!M26</f>
        <v>3</v>
      </c>
      <c r="F26" s="2">
        <f>'Tally of MP'!N26</f>
        <v>1</v>
      </c>
      <c r="G26" s="2">
        <f>'Tally of MP'!O26</f>
        <v>0</v>
      </c>
      <c r="H26" s="2">
        <f>'Tally of MP'!P26</f>
        <v>35</v>
      </c>
      <c r="I26" s="2">
        <f>'Tally of MP'!Q26</f>
        <v>35</v>
      </c>
    </row>
    <row r="27" spans="1:9" x14ac:dyDescent="0.3">
      <c r="A27" s="2">
        <v>25</v>
      </c>
      <c r="B27" s="2" t="s">
        <v>70</v>
      </c>
      <c r="C27" s="2" t="s">
        <v>30</v>
      </c>
      <c r="D27" s="2">
        <f>'Tally of MP'!L27</f>
        <v>2</v>
      </c>
      <c r="E27" s="2">
        <f>'Tally of MP'!M27</f>
        <v>0</v>
      </c>
      <c r="F27" s="2">
        <f>'Tally of MP'!N27</f>
        <v>0</v>
      </c>
      <c r="G27" s="2">
        <f>'Tally of MP'!O27</f>
        <v>0</v>
      </c>
      <c r="H27" s="2">
        <f>'Tally of MP'!P27</f>
        <v>2</v>
      </c>
      <c r="I27" s="2">
        <f>'Tally of MP'!Q27</f>
        <v>2</v>
      </c>
    </row>
    <row r="28" spans="1:9" x14ac:dyDescent="0.3">
      <c r="A28" s="2">
        <v>26</v>
      </c>
      <c r="B28" s="2" t="s">
        <v>48</v>
      </c>
      <c r="C28" s="2" t="s">
        <v>31</v>
      </c>
      <c r="D28" s="2">
        <f>'Tally of MP'!L28</f>
        <v>8</v>
      </c>
      <c r="E28" s="2">
        <f>'Tally of MP'!M28</f>
        <v>45</v>
      </c>
      <c r="F28" s="2">
        <f>'Tally of MP'!N28</f>
        <v>4</v>
      </c>
      <c r="G28" s="2">
        <f>'Tally of MP'!O28</f>
        <v>0</v>
      </c>
      <c r="H28" s="2">
        <f>'Tally of MP'!P28</f>
        <v>57</v>
      </c>
      <c r="I28" s="2">
        <f>'Tally of MP'!Q28</f>
        <v>57</v>
      </c>
    </row>
    <row r="29" spans="1:9" x14ac:dyDescent="0.3">
      <c r="A29" s="2">
        <v>27</v>
      </c>
      <c r="B29" s="2" t="s">
        <v>71</v>
      </c>
      <c r="C29" s="2" t="s">
        <v>32</v>
      </c>
      <c r="D29" s="2">
        <f>'Tally of MP'!L29</f>
        <v>4</v>
      </c>
      <c r="E29" s="2">
        <f>'Tally of MP'!M29</f>
        <v>3</v>
      </c>
      <c r="F29" s="2">
        <f>'Tally of MP'!N29</f>
        <v>16</v>
      </c>
      <c r="G29" s="2">
        <f>'Tally of MP'!O29</f>
        <v>1</v>
      </c>
      <c r="H29" s="2">
        <f>'Tally of MP'!P29</f>
        <v>22</v>
      </c>
      <c r="I29" s="2">
        <f>'Tally of MP'!Q29</f>
        <v>23</v>
      </c>
    </row>
    <row r="30" spans="1:9" x14ac:dyDescent="0.3">
      <c r="A30" s="2">
        <v>28</v>
      </c>
      <c r="B30" s="2" t="s">
        <v>60</v>
      </c>
      <c r="C30" s="2" t="s">
        <v>33</v>
      </c>
      <c r="D30" s="2">
        <f>'Tally of MP'!L30</f>
        <v>2</v>
      </c>
      <c r="E30" s="2">
        <f>'Tally of MP'!M30</f>
        <v>0</v>
      </c>
      <c r="F30" s="2">
        <f>'Tally of MP'!N30</f>
        <v>1</v>
      </c>
      <c r="G30" s="2">
        <f>'Tally of MP'!O30</f>
        <v>0</v>
      </c>
      <c r="H30" s="2">
        <f>'Tally of MP'!P30</f>
        <v>3</v>
      </c>
      <c r="I30" s="2">
        <f>'Tally of MP'!Q30</f>
        <v>3</v>
      </c>
    </row>
    <row r="31" spans="1:9" x14ac:dyDescent="0.3">
      <c r="A31" s="2">
        <v>29</v>
      </c>
      <c r="B31" s="2" t="s">
        <v>72</v>
      </c>
      <c r="C31" s="2" t="s">
        <v>34</v>
      </c>
      <c r="D31" s="2">
        <f>'Tally of MP'!L31</f>
        <v>86</v>
      </c>
      <c r="E31" s="2">
        <f>'Tally of MP'!M31</f>
        <v>2</v>
      </c>
      <c r="F31" s="2">
        <f>'Tally of MP'!N31</f>
        <v>21</v>
      </c>
      <c r="G31" s="2">
        <f>'Tally of MP'!O31</f>
        <v>2</v>
      </c>
      <c r="H31" s="2">
        <f>'Tally of MP'!P31</f>
        <v>107</v>
      </c>
      <c r="I31" s="2">
        <f>'Tally of MP'!Q31</f>
        <v>109</v>
      </c>
    </row>
    <row r="32" spans="1:9" x14ac:dyDescent="0.3">
      <c r="A32" s="2">
        <v>30</v>
      </c>
      <c r="B32" s="2" t="s">
        <v>73</v>
      </c>
      <c r="C32" s="2" t="s">
        <v>35</v>
      </c>
      <c r="D32" s="2">
        <f>'Tally of MP'!L32</f>
        <v>7</v>
      </c>
      <c r="E32" s="2">
        <f>'Tally of MP'!M32</f>
        <v>1</v>
      </c>
      <c r="F32" s="2">
        <f>'Tally of MP'!N32</f>
        <v>0</v>
      </c>
      <c r="G32" s="2">
        <f>'Tally of MP'!O32</f>
        <v>0</v>
      </c>
      <c r="H32" s="2">
        <f>'Tally of MP'!P32</f>
        <v>8</v>
      </c>
      <c r="I32" s="2">
        <f>'Tally of MP'!Q32</f>
        <v>8</v>
      </c>
    </row>
    <row r="33" spans="1:9" x14ac:dyDescent="0.3">
      <c r="A33" s="2">
        <v>31</v>
      </c>
      <c r="B33" s="2" t="s">
        <v>74</v>
      </c>
      <c r="C33" s="2" t="s">
        <v>36</v>
      </c>
      <c r="D33" s="2">
        <f>'Tally of MP'!L33</f>
        <v>17</v>
      </c>
      <c r="E33" s="2">
        <f>'Tally of MP'!M33</f>
        <v>4</v>
      </c>
      <c r="F33" s="2">
        <f>'Tally of MP'!N33</f>
        <v>36</v>
      </c>
      <c r="G33" s="2">
        <f>'Tally of MP'!O33</f>
        <v>1</v>
      </c>
      <c r="H33" s="2">
        <f>'Tally of MP'!P33</f>
        <v>56</v>
      </c>
      <c r="I33" s="2">
        <f>'Tally of MP'!Q33</f>
        <v>57</v>
      </c>
    </row>
    <row r="34" spans="1:9" x14ac:dyDescent="0.3">
      <c r="A34" s="4">
        <v>32</v>
      </c>
      <c r="B34" s="2"/>
      <c r="C34" s="4" t="s">
        <v>76</v>
      </c>
      <c r="D34" s="2">
        <f>'Tally of MP'!L34</f>
        <v>2</v>
      </c>
      <c r="E34" s="2">
        <f>'Tally of MP'!M34</f>
        <v>2</v>
      </c>
      <c r="F34" s="2">
        <f>'Tally of MP'!N34</f>
        <v>1</v>
      </c>
      <c r="G34" s="2">
        <f>'Tally of MP'!O34</f>
        <v>0</v>
      </c>
      <c r="H34" s="2">
        <f>'Tally of MP'!P34</f>
        <v>5</v>
      </c>
      <c r="I34" s="2">
        <f>'Tally of MP'!Q34</f>
        <v>5</v>
      </c>
    </row>
    <row r="35" spans="1:9" x14ac:dyDescent="0.3">
      <c r="A35" s="26" t="s">
        <v>37</v>
      </c>
      <c r="B35" s="27"/>
      <c r="C35" s="28"/>
      <c r="D35" s="2">
        <f>'Tally of MP'!L35</f>
        <v>442</v>
      </c>
      <c r="E35" s="2">
        <f>'Tally of MP'!M35</f>
        <v>144</v>
      </c>
      <c r="F35" s="2">
        <f>'Tally of MP'!N35</f>
        <v>178</v>
      </c>
      <c r="G35" s="2">
        <f>'Tally of MP'!O35</f>
        <v>12</v>
      </c>
      <c r="H35" s="2">
        <f>'Tally of MP'!P35</f>
        <v>764</v>
      </c>
      <c r="I35" s="2">
        <f>'Tally of MP'!Q35</f>
        <v>776</v>
      </c>
    </row>
    <row r="37" spans="1:9" x14ac:dyDescent="0.3">
      <c r="D37" s="8">
        <f>D35/H35</f>
        <v>0.57853403141361259</v>
      </c>
      <c r="E37" s="8">
        <f>E35/H35</f>
        <v>0.18848167539267016</v>
      </c>
      <c r="F37" s="8">
        <f>F35/I35</f>
        <v>0.22938144329896906</v>
      </c>
    </row>
    <row r="38" spans="1:9" x14ac:dyDescent="0.3">
      <c r="D38" s="8">
        <f>D35/I35</f>
        <v>0.56958762886597936</v>
      </c>
      <c r="E38" s="8">
        <f>E35/I35</f>
        <v>0.18556701030927836</v>
      </c>
      <c r="F38" s="8">
        <f>F35/I35</f>
        <v>0.22938144329896906</v>
      </c>
      <c r="I38" s="9">
        <f>H35/I35</f>
        <v>0.98453608247422686</v>
      </c>
    </row>
  </sheetData>
  <mergeCells count="2">
    <mergeCell ref="A1:I1"/>
    <mergeCell ref="A35:C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165A-030B-4828-9628-6998F9D4B1B2}">
  <dimension ref="A1:Q35"/>
  <sheetViews>
    <sheetView topLeftCell="A11" workbookViewId="0">
      <selection activeCell="G31" sqref="G31"/>
    </sheetView>
  </sheetViews>
  <sheetFormatPr defaultRowHeight="14.4" x14ac:dyDescent="0.3"/>
  <cols>
    <col min="3" max="3" width="16.109375" bestFit="1" customWidth="1"/>
    <col min="16" max="16" width="13.21875" bestFit="1" customWidth="1"/>
    <col min="17" max="17" width="10" bestFit="1" customWidth="1"/>
  </cols>
  <sheetData>
    <row r="1" spans="1:17" x14ac:dyDescent="0.3">
      <c r="A1" s="33" t="s">
        <v>4</v>
      </c>
      <c r="B1" s="33" t="s">
        <v>43</v>
      </c>
      <c r="C1" s="33" t="s">
        <v>0</v>
      </c>
      <c r="D1" s="34" t="s">
        <v>41</v>
      </c>
      <c r="E1" s="34"/>
      <c r="F1" s="34"/>
      <c r="G1" s="34"/>
      <c r="H1" s="34" t="s">
        <v>42</v>
      </c>
      <c r="I1" s="34"/>
      <c r="J1" s="34"/>
      <c r="K1" s="34"/>
      <c r="L1" s="29" t="s">
        <v>77</v>
      </c>
      <c r="M1" s="30"/>
      <c r="N1" s="30"/>
      <c r="O1" s="30"/>
      <c r="P1" s="30"/>
      <c r="Q1" s="31"/>
    </row>
    <row r="2" spans="1:17" x14ac:dyDescent="0.3">
      <c r="A2" s="33"/>
      <c r="B2" s="33"/>
      <c r="C2" s="33"/>
      <c r="D2" s="3" t="s">
        <v>1</v>
      </c>
      <c r="E2" s="3" t="s">
        <v>2</v>
      </c>
      <c r="F2" s="3" t="s">
        <v>3</v>
      </c>
      <c r="G2" s="3" t="s">
        <v>39</v>
      </c>
      <c r="H2" s="3" t="s">
        <v>1</v>
      </c>
      <c r="I2" s="3" t="s">
        <v>2</v>
      </c>
      <c r="J2" s="3" t="s">
        <v>3</v>
      </c>
      <c r="K2" s="3" t="s">
        <v>39</v>
      </c>
      <c r="L2" s="3" t="s">
        <v>1</v>
      </c>
      <c r="M2" s="3" t="s">
        <v>2</v>
      </c>
      <c r="N2" s="3" t="s">
        <v>3</v>
      </c>
      <c r="O2" s="3" t="s">
        <v>39</v>
      </c>
      <c r="P2" s="3" t="s">
        <v>75</v>
      </c>
      <c r="Q2" s="3" t="s">
        <v>5</v>
      </c>
    </row>
    <row r="3" spans="1:17" x14ac:dyDescent="0.3">
      <c r="A3" s="2">
        <v>1</v>
      </c>
      <c r="B3" s="2" t="s">
        <v>44</v>
      </c>
      <c r="C3" s="2" t="s">
        <v>6</v>
      </c>
      <c r="D3" s="2">
        <v>0</v>
      </c>
      <c r="E3" s="2">
        <v>0</v>
      </c>
      <c r="F3" s="2">
        <v>25</v>
      </c>
      <c r="G3" s="2">
        <v>0</v>
      </c>
      <c r="H3" s="2">
        <f>RMP!D3</f>
        <v>4</v>
      </c>
      <c r="I3" s="2">
        <f>RMP!E3</f>
        <v>0</v>
      </c>
      <c r="J3" s="2">
        <f>RMP!F3</f>
        <v>7</v>
      </c>
      <c r="K3" s="2">
        <f>RMP!H3</f>
        <v>0</v>
      </c>
      <c r="L3" s="2">
        <f>D3+H3</f>
        <v>4</v>
      </c>
      <c r="M3" s="2">
        <f>E3+I3</f>
        <v>0</v>
      </c>
      <c r="N3" s="2">
        <f>F3+J3</f>
        <v>32</v>
      </c>
      <c r="O3" s="2">
        <f>G3+K3</f>
        <v>0</v>
      </c>
      <c r="P3" s="2">
        <f t="shared" ref="P3:P35" si="0">Q3-O3</f>
        <v>36</v>
      </c>
      <c r="Q3" s="2">
        <f>SUM(L3:N3)</f>
        <v>36</v>
      </c>
    </row>
    <row r="4" spans="1:17" x14ac:dyDescent="0.3">
      <c r="A4" s="2">
        <v>2</v>
      </c>
      <c r="B4" s="2" t="s">
        <v>49</v>
      </c>
      <c r="C4" s="2" t="s">
        <v>7</v>
      </c>
      <c r="D4" s="2">
        <v>2</v>
      </c>
      <c r="E4" s="2">
        <v>0</v>
      </c>
      <c r="F4" s="2">
        <v>0</v>
      </c>
      <c r="G4" s="2">
        <v>0</v>
      </c>
      <c r="H4" s="2">
        <f>RMP!D4</f>
        <v>1</v>
      </c>
      <c r="I4" s="2">
        <f>RMP!E4</f>
        <v>0</v>
      </c>
      <c r="J4" s="2">
        <f>RMP!F4</f>
        <v>0</v>
      </c>
      <c r="K4" s="2">
        <f>RMP!H4</f>
        <v>0</v>
      </c>
      <c r="L4" s="2">
        <f t="shared" ref="L4:L35" si="1">D4+H4</f>
        <v>3</v>
      </c>
      <c r="M4" s="2">
        <f t="shared" ref="M4:M35" si="2">E4+I4</f>
        <v>0</v>
      </c>
      <c r="N4" s="2">
        <f t="shared" ref="N4:N35" si="3">F4+J4</f>
        <v>0</v>
      </c>
      <c r="O4" s="2">
        <f t="shared" ref="O4:O35" si="4">G4+K4</f>
        <v>0</v>
      </c>
      <c r="P4" s="2">
        <f t="shared" si="0"/>
        <v>3</v>
      </c>
      <c r="Q4" s="2">
        <f t="shared" ref="Q4:Q34" si="5">SUM(L4:N4)</f>
        <v>3</v>
      </c>
    </row>
    <row r="5" spans="1:17" x14ac:dyDescent="0.3">
      <c r="A5" s="2">
        <v>3</v>
      </c>
      <c r="B5" s="2" t="s">
        <v>50</v>
      </c>
      <c r="C5" s="2" t="s">
        <v>8</v>
      </c>
      <c r="D5" s="2">
        <v>10</v>
      </c>
      <c r="E5" s="2">
        <v>3</v>
      </c>
      <c r="F5" s="2">
        <v>1</v>
      </c>
      <c r="G5" s="2">
        <v>0</v>
      </c>
      <c r="H5" s="2">
        <f>RMP!D5</f>
        <v>3</v>
      </c>
      <c r="I5" s="2">
        <f>RMP!E5</f>
        <v>2</v>
      </c>
      <c r="J5" s="2">
        <f>RMP!F5</f>
        <v>2</v>
      </c>
      <c r="K5" s="2">
        <f>RMP!H5</f>
        <v>0</v>
      </c>
      <c r="L5" s="2">
        <f t="shared" si="1"/>
        <v>13</v>
      </c>
      <c r="M5" s="2">
        <f t="shared" si="2"/>
        <v>5</v>
      </c>
      <c r="N5" s="2">
        <f t="shared" si="3"/>
        <v>3</v>
      </c>
      <c r="O5" s="2">
        <f t="shared" si="4"/>
        <v>0</v>
      </c>
      <c r="P5" s="2">
        <f t="shared" si="0"/>
        <v>21</v>
      </c>
      <c r="Q5" s="2">
        <f t="shared" si="5"/>
        <v>21</v>
      </c>
    </row>
    <row r="6" spans="1:17" x14ac:dyDescent="0.3">
      <c r="A6" s="2">
        <v>4</v>
      </c>
      <c r="B6" s="2" t="s">
        <v>54</v>
      </c>
      <c r="C6" s="2" t="s">
        <v>9</v>
      </c>
      <c r="D6" s="2">
        <v>39</v>
      </c>
      <c r="E6" s="2">
        <v>1</v>
      </c>
      <c r="F6" s="2">
        <v>0</v>
      </c>
      <c r="G6" s="2">
        <v>0</v>
      </c>
      <c r="H6" s="2">
        <f>RMP!D6</f>
        <v>8</v>
      </c>
      <c r="I6" s="2">
        <f>RMP!E6</f>
        <v>1</v>
      </c>
      <c r="J6" s="2">
        <f>RMP!F6</f>
        <v>5</v>
      </c>
      <c r="K6" s="2">
        <f>RMP!H6</f>
        <v>2</v>
      </c>
      <c r="L6" s="2">
        <f t="shared" si="1"/>
        <v>47</v>
      </c>
      <c r="M6" s="2">
        <f t="shared" si="2"/>
        <v>2</v>
      </c>
      <c r="N6" s="2">
        <f t="shared" si="3"/>
        <v>5</v>
      </c>
      <c r="O6" s="2">
        <f t="shared" si="4"/>
        <v>2</v>
      </c>
      <c r="P6" s="2">
        <f t="shared" si="0"/>
        <v>52</v>
      </c>
      <c r="Q6" s="2">
        <f t="shared" si="5"/>
        <v>54</v>
      </c>
    </row>
    <row r="7" spans="1:17" x14ac:dyDescent="0.3">
      <c r="A7" s="2">
        <v>5</v>
      </c>
      <c r="B7" s="2" t="s">
        <v>55</v>
      </c>
      <c r="C7" s="2" t="s">
        <v>10</v>
      </c>
      <c r="D7" s="2">
        <v>9</v>
      </c>
      <c r="E7" s="2">
        <v>2</v>
      </c>
      <c r="F7" s="2">
        <v>0</v>
      </c>
      <c r="G7" s="2">
        <v>0</v>
      </c>
      <c r="H7" s="2">
        <f>RMP!D7</f>
        <v>3</v>
      </c>
      <c r="I7" s="2">
        <f>RMP!E7</f>
        <v>2</v>
      </c>
      <c r="J7" s="2">
        <f>RMP!F7</f>
        <v>0</v>
      </c>
      <c r="K7" s="2">
        <f>RMP!H7</f>
        <v>0</v>
      </c>
      <c r="L7" s="2">
        <f t="shared" si="1"/>
        <v>12</v>
      </c>
      <c r="M7" s="2">
        <f t="shared" si="2"/>
        <v>4</v>
      </c>
      <c r="N7" s="2">
        <f t="shared" si="3"/>
        <v>0</v>
      </c>
      <c r="O7" s="2">
        <f t="shared" si="4"/>
        <v>0</v>
      </c>
      <c r="P7" s="2">
        <f t="shared" si="0"/>
        <v>16</v>
      </c>
      <c r="Q7" s="2">
        <f t="shared" si="5"/>
        <v>16</v>
      </c>
    </row>
    <row r="8" spans="1:17" x14ac:dyDescent="0.3">
      <c r="A8" s="2">
        <v>6</v>
      </c>
      <c r="B8" s="2" t="s">
        <v>56</v>
      </c>
      <c r="C8" s="2" t="s">
        <v>11</v>
      </c>
      <c r="D8" s="2">
        <v>7</v>
      </c>
      <c r="E8" s="2">
        <v>0</v>
      </c>
      <c r="F8" s="2">
        <v>0</v>
      </c>
      <c r="G8" s="2">
        <v>0</v>
      </c>
      <c r="H8" s="2">
        <f>RMP!D8</f>
        <v>0</v>
      </c>
      <c r="I8" s="2">
        <f>RMP!E8</f>
        <v>0</v>
      </c>
      <c r="J8" s="2">
        <f>RMP!F8</f>
        <v>3</v>
      </c>
      <c r="K8" s="2">
        <f>RMP!H8</f>
        <v>0</v>
      </c>
      <c r="L8" s="2">
        <f t="shared" si="1"/>
        <v>7</v>
      </c>
      <c r="M8" s="2">
        <f t="shared" si="2"/>
        <v>0</v>
      </c>
      <c r="N8" s="2">
        <f t="shared" si="3"/>
        <v>3</v>
      </c>
      <c r="O8" s="2">
        <f t="shared" si="4"/>
        <v>0</v>
      </c>
      <c r="P8" s="2">
        <f t="shared" si="0"/>
        <v>10</v>
      </c>
      <c r="Q8" s="2">
        <f t="shared" si="5"/>
        <v>10</v>
      </c>
    </row>
    <row r="9" spans="1:17" x14ac:dyDescent="0.3">
      <c r="A9" s="2">
        <v>7</v>
      </c>
      <c r="B9" s="2" t="s">
        <v>57</v>
      </c>
      <c r="C9" s="2" t="s">
        <v>12</v>
      </c>
      <c r="D9" s="2">
        <v>1</v>
      </c>
      <c r="E9" s="2">
        <v>1</v>
      </c>
      <c r="F9" s="2">
        <v>0</v>
      </c>
      <c r="G9" s="2">
        <v>0</v>
      </c>
      <c r="H9" s="2">
        <f>RMP!D9</f>
        <v>1</v>
      </c>
      <c r="I9" s="2">
        <f>RMP!E9</f>
        <v>0</v>
      </c>
      <c r="J9" s="2">
        <f>RMP!F9</f>
        <v>0</v>
      </c>
      <c r="K9" s="2">
        <f>RMP!H9</f>
        <v>0</v>
      </c>
      <c r="L9" s="2">
        <f t="shared" si="1"/>
        <v>2</v>
      </c>
      <c r="M9" s="2">
        <f t="shared" si="2"/>
        <v>1</v>
      </c>
      <c r="N9" s="2">
        <f t="shared" si="3"/>
        <v>0</v>
      </c>
      <c r="O9" s="2">
        <f t="shared" si="4"/>
        <v>0</v>
      </c>
      <c r="P9" s="2">
        <f t="shared" si="0"/>
        <v>3</v>
      </c>
      <c r="Q9" s="2">
        <f t="shared" si="5"/>
        <v>3</v>
      </c>
    </row>
    <row r="10" spans="1:17" x14ac:dyDescent="0.3">
      <c r="A10" s="2">
        <v>8</v>
      </c>
      <c r="B10" s="2" t="s">
        <v>58</v>
      </c>
      <c r="C10" s="2" t="s">
        <v>13</v>
      </c>
      <c r="D10" s="2">
        <v>26</v>
      </c>
      <c r="E10" s="2">
        <v>0</v>
      </c>
      <c r="F10" s="2">
        <v>0</v>
      </c>
      <c r="G10" s="2">
        <v>0</v>
      </c>
      <c r="H10" s="2">
        <f>RMP!D10</f>
        <v>8</v>
      </c>
      <c r="I10" s="2">
        <f>RMP!E10</f>
        <v>3</v>
      </c>
      <c r="J10" s="2">
        <f>RMP!F10</f>
        <v>0</v>
      </c>
      <c r="K10" s="2">
        <f>RMP!H10</f>
        <v>0</v>
      </c>
      <c r="L10" s="2">
        <f t="shared" si="1"/>
        <v>34</v>
      </c>
      <c r="M10" s="2">
        <f t="shared" si="2"/>
        <v>3</v>
      </c>
      <c r="N10" s="2">
        <f t="shared" si="3"/>
        <v>0</v>
      </c>
      <c r="O10" s="2">
        <f t="shared" si="4"/>
        <v>0</v>
      </c>
      <c r="P10" s="2">
        <f t="shared" si="0"/>
        <v>37</v>
      </c>
      <c r="Q10" s="2">
        <f t="shared" si="5"/>
        <v>37</v>
      </c>
    </row>
    <row r="11" spans="1:17" x14ac:dyDescent="0.3">
      <c r="A11" s="2">
        <v>9</v>
      </c>
      <c r="B11" s="2" t="s">
        <v>59</v>
      </c>
      <c r="C11" s="2" t="s">
        <v>14</v>
      </c>
      <c r="D11" s="2">
        <v>10</v>
      </c>
      <c r="E11" s="2">
        <v>0</v>
      </c>
      <c r="F11" s="2">
        <v>0</v>
      </c>
      <c r="G11" s="2">
        <v>0</v>
      </c>
      <c r="H11" s="2">
        <f>RMP!D11</f>
        <v>3</v>
      </c>
      <c r="I11" s="2">
        <f>RMP!E11</f>
        <v>1</v>
      </c>
      <c r="J11" s="2">
        <f>RMP!F11</f>
        <v>1</v>
      </c>
      <c r="K11" s="2">
        <f>RMP!H11</f>
        <v>0</v>
      </c>
      <c r="L11" s="2">
        <f t="shared" si="1"/>
        <v>13</v>
      </c>
      <c r="M11" s="2">
        <f t="shared" si="2"/>
        <v>1</v>
      </c>
      <c r="N11" s="2">
        <f t="shared" si="3"/>
        <v>1</v>
      </c>
      <c r="O11" s="2">
        <f t="shared" si="4"/>
        <v>0</v>
      </c>
      <c r="P11" s="2">
        <f t="shared" si="0"/>
        <v>15</v>
      </c>
      <c r="Q11" s="2">
        <f t="shared" si="5"/>
        <v>15</v>
      </c>
    </row>
    <row r="12" spans="1:17" x14ac:dyDescent="0.3">
      <c r="A12" s="2">
        <v>10</v>
      </c>
      <c r="B12" s="2" t="s">
        <v>45</v>
      </c>
      <c r="C12" s="2" t="s">
        <v>15</v>
      </c>
      <c r="D12" s="2">
        <v>3</v>
      </c>
      <c r="E12" s="2">
        <v>1</v>
      </c>
      <c r="F12" s="2">
        <v>0</v>
      </c>
      <c r="G12" s="2">
        <v>0</v>
      </c>
      <c r="H12" s="2">
        <f>RMP!D12</f>
        <v>2</v>
      </c>
      <c r="I12" s="2">
        <f>RMP!E12</f>
        <v>1</v>
      </c>
      <c r="J12" s="2">
        <f>RMP!F12</f>
        <v>0</v>
      </c>
      <c r="K12" s="2">
        <f>RMP!H12</f>
        <v>0</v>
      </c>
      <c r="L12" s="2">
        <f t="shared" si="1"/>
        <v>5</v>
      </c>
      <c r="M12" s="2">
        <f t="shared" si="2"/>
        <v>2</v>
      </c>
      <c r="N12" s="2">
        <f t="shared" si="3"/>
        <v>0</v>
      </c>
      <c r="O12" s="2">
        <f t="shared" si="4"/>
        <v>0</v>
      </c>
      <c r="P12" s="2">
        <f t="shared" si="0"/>
        <v>7</v>
      </c>
      <c r="Q12" s="2">
        <f t="shared" si="5"/>
        <v>7</v>
      </c>
    </row>
    <row r="13" spans="1:17" x14ac:dyDescent="0.3">
      <c r="A13" s="2">
        <v>11</v>
      </c>
      <c r="B13" s="2" t="s">
        <v>46</v>
      </c>
      <c r="C13" s="2" t="s">
        <v>16</v>
      </c>
      <c r="D13" s="2">
        <v>3</v>
      </c>
      <c r="E13" s="2">
        <v>3</v>
      </c>
      <c r="F13" s="2">
        <v>0</v>
      </c>
      <c r="G13" s="2">
        <v>0</v>
      </c>
      <c r="H13" s="2">
        <f>RMP!D13</f>
        <v>0</v>
      </c>
      <c r="I13" s="2">
        <f>RMP!E13</f>
        <v>0</v>
      </c>
      <c r="J13" s="2">
        <f>RMP!F13</f>
        <v>0</v>
      </c>
      <c r="K13" s="2">
        <f>RMP!H13</f>
        <v>4</v>
      </c>
      <c r="L13" s="2">
        <f t="shared" si="1"/>
        <v>3</v>
      </c>
      <c r="M13" s="2">
        <f t="shared" si="2"/>
        <v>3</v>
      </c>
      <c r="N13" s="2">
        <f t="shared" si="3"/>
        <v>0</v>
      </c>
      <c r="O13" s="2">
        <f t="shared" si="4"/>
        <v>4</v>
      </c>
      <c r="P13" s="2">
        <f t="shared" si="0"/>
        <v>2</v>
      </c>
      <c r="Q13" s="2">
        <f t="shared" si="5"/>
        <v>6</v>
      </c>
    </row>
    <row r="14" spans="1:17" x14ac:dyDescent="0.3">
      <c r="A14" s="2">
        <v>12</v>
      </c>
      <c r="B14" s="2" t="s">
        <v>51</v>
      </c>
      <c r="C14" s="2" t="s">
        <v>17</v>
      </c>
      <c r="D14" s="2">
        <v>12</v>
      </c>
      <c r="E14" s="2">
        <v>2</v>
      </c>
      <c r="F14" s="2">
        <v>0</v>
      </c>
      <c r="G14" s="2">
        <v>0</v>
      </c>
      <c r="H14" s="2">
        <f>RMP!D14</f>
        <v>4</v>
      </c>
      <c r="I14" s="2">
        <f>RMP!E14</f>
        <v>2</v>
      </c>
      <c r="J14" s="2">
        <f>RMP!F14</f>
        <v>0</v>
      </c>
      <c r="K14" s="2">
        <f>RMP!H14</f>
        <v>0</v>
      </c>
      <c r="L14" s="2">
        <f t="shared" si="1"/>
        <v>16</v>
      </c>
      <c r="M14" s="2">
        <f t="shared" si="2"/>
        <v>4</v>
      </c>
      <c r="N14" s="2">
        <f t="shared" si="3"/>
        <v>0</v>
      </c>
      <c r="O14" s="2">
        <f t="shared" si="4"/>
        <v>0</v>
      </c>
      <c r="P14" s="2">
        <f t="shared" si="0"/>
        <v>20</v>
      </c>
      <c r="Q14" s="2">
        <f t="shared" si="5"/>
        <v>20</v>
      </c>
    </row>
    <row r="15" spans="1:17" x14ac:dyDescent="0.3">
      <c r="A15" s="2">
        <v>13</v>
      </c>
      <c r="B15" s="2" t="s">
        <v>52</v>
      </c>
      <c r="C15" s="2" t="s">
        <v>18</v>
      </c>
      <c r="D15" s="2">
        <v>27</v>
      </c>
      <c r="E15" s="2">
        <v>1</v>
      </c>
      <c r="F15" s="2">
        <v>0</v>
      </c>
      <c r="G15" s="2">
        <v>0</v>
      </c>
      <c r="H15" s="2">
        <f>RMP!D15</f>
        <v>5</v>
      </c>
      <c r="I15" s="2">
        <f>RMP!E15</f>
        <v>5</v>
      </c>
      <c r="J15" s="2">
        <f>RMP!F15</f>
        <v>1</v>
      </c>
      <c r="K15" s="2">
        <f>RMP!H15</f>
        <v>1</v>
      </c>
      <c r="L15" s="2">
        <f t="shared" si="1"/>
        <v>32</v>
      </c>
      <c r="M15" s="2">
        <f t="shared" si="2"/>
        <v>6</v>
      </c>
      <c r="N15" s="2">
        <f t="shared" si="3"/>
        <v>1</v>
      </c>
      <c r="O15" s="2">
        <f t="shared" si="4"/>
        <v>1</v>
      </c>
      <c r="P15" s="2">
        <f t="shared" si="0"/>
        <v>38</v>
      </c>
      <c r="Q15" s="2">
        <f t="shared" si="5"/>
        <v>39</v>
      </c>
    </row>
    <row r="16" spans="1:17" x14ac:dyDescent="0.3">
      <c r="A16" s="2">
        <v>14</v>
      </c>
      <c r="B16" s="2" t="s">
        <v>61</v>
      </c>
      <c r="C16" s="2" t="s">
        <v>19</v>
      </c>
      <c r="D16" s="2">
        <v>0</v>
      </c>
      <c r="E16" s="2">
        <v>18</v>
      </c>
      <c r="F16" s="2">
        <v>2</v>
      </c>
      <c r="G16" s="2">
        <v>0</v>
      </c>
      <c r="H16" s="2">
        <f>RMP!D16</f>
        <v>0</v>
      </c>
      <c r="I16" s="2">
        <f>RMP!E16</f>
        <v>2</v>
      </c>
      <c r="J16" s="2">
        <f>RMP!F16</f>
        <v>7</v>
      </c>
      <c r="K16" s="2">
        <f>RMP!H16</f>
        <v>0</v>
      </c>
      <c r="L16" s="2">
        <f t="shared" si="1"/>
        <v>0</v>
      </c>
      <c r="M16" s="2">
        <f t="shared" si="2"/>
        <v>20</v>
      </c>
      <c r="N16" s="2">
        <f t="shared" si="3"/>
        <v>9</v>
      </c>
      <c r="O16" s="2">
        <f t="shared" si="4"/>
        <v>0</v>
      </c>
      <c r="P16" s="2">
        <f t="shared" si="0"/>
        <v>29</v>
      </c>
      <c r="Q16" s="2">
        <f t="shared" si="5"/>
        <v>29</v>
      </c>
    </row>
    <row r="17" spans="1:17" x14ac:dyDescent="0.3">
      <c r="A17" s="2">
        <v>15</v>
      </c>
      <c r="B17" s="2" t="s">
        <v>47</v>
      </c>
      <c r="C17" s="2" t="s">
        <v>20</v>
      </c>
      <c r="D17" s="2">
        <v>28</v>
      </c>
      <c r="E17" s="2">
        <v>1</v>
      </c>
      <c r="F17" s="2">
        <v>0</v>
      </c>
      <c r="G17" s="2">
        <v>0</v>
      </c>
      <c r="H17" s="2">
        <f>RMP!D17</f>
        <v>8</v>
      </c>
      <c r="I17" s="2">
        <f>RMP!E17</f>
        <v>3</v>
      </c>
      <c r="J17" s="2">
        <f>RMP!F17</f>
        <v>0</v>
      </c>
      <c r="K17" s="2">
        <f>RMP!H17</f>
        <v>0</v>
      </c>
      <c r="L17" s="2">
        <f t="shared" si="1"/>
        <v>36</v>
      </c>
      <c r="M17" s="2">
        <f t="shared" si="2"/>
        <v>4</v>
      </c>
      <c r="N17" s="2">
        <f t="shared" si="3"/>
        <v>0</v>
      </c>
      <c r="O17" s="2">
        <f t="shared" si="4"/>
        <v>0</v>
      </c>
      <c r="P17" s="2">
        <f t="shared" si="0"/>
        <v>40</v>
      </c>
      <c r="Q17" s="2">
        <f t="shared" si="5"/>
        <v>40</v>
      </c>
    </row>
    <row r="18" spans="1:17" x14ac:dyDescent="0.3">
      <c r="A18" s="2">
        <v>16</v>
      </c>
      <c r="B18" s="2" t="s">
        <v>62</v>
      </c>
      <c r="C18" s="2" t="s">
        <v>21</v>
      </c>
      <c r="D18" s="2">
        <v>24</v>
      </c>
      <c r="E18" s="2">
        <v>5</v>
      </c>
      <c r="F18" s="2">
        <v>19</v>
      </c>
      <c r="G18" s="2">
        <v>0</v>
      </c>
      <c r="H18" s="2">
        <f>RMP!D18</f>
        <v>9</v>
      </c>
      <c r="I18" s="2">
        <f>RMP!E18</f>
        <v>10</v>
      </c>
      <c r="J18" s="2">
        <f>RMP!F18</f>
        <v>0</v>
      </c>
      <c r="K18" s="2">
        <f>RMP!H18</f>
        <v>0</v>
      </c>
      <c r="L18" s="2">
        <f t="shared" si="1"/>
        <v>33</v>
      </c>
      <c r="M18" s="2">
        <f t="shared" si="2"/>
        <v>15</v>
      </c>
      <c r="N18" s="2">
        <f t="shared" si="3"/>
        <v>19</v>
      </c>
      <c r="O18" s="2">
        <f t="shared" si="4"/>
        <v>0</v>
      </c>
      <c r="P18" s="2">
        <f t="shared" si="0"/>
        <v>67</v>
      </c>
      <c r="Q18" s="2">
        <f t="shared" si="5"/>
        <v>67</v>
      </c>
    </row>
    <row r="19" spans="1:17" x14ac:dyDescent="0.3">
      <c r="A19" s="2">
        <v>17</v>
      </c>
      <c r="B19" s="2" t="s">
        <v>64</v>
      </c>
      <c r="C19" s="2" t="s">
        <v>22</v>
      </c>
      <c r="D19" s="2">
        <v>2</v>
      </c>
      <c r="E19" s="2">
        <v>0</v>
      </c>
      <c r="F19" s="2">
        <v>0</v>
      </c>
      <c r="G19" s="2">
        <v>0</v>
      </c>
      <c r="H19" s="2">
        <f>RMP!D19</f>
        <v>1</v>
      </c>
      <c r="I19" s="2">
        <f>RMP!E19</f>
        <v>0</v>
      </c>
      <c r="J19" s="2">
        <f>RMP!F19</f>
        <v>0</v>
      </c>
      <c r="K19" s="2">
        <f>RMP!H19</f>
        <v>0</v>
      </c>
      <c r="L19" s="2">
        <f t="shared" si="1"/>
        <v>3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0"/>
        <v>3</v>
      </c>
      <c r="Q19" s="2">
        <f t="shared" si="5"/>
        <v>3</v>
      </c>
    </row>
    <row r="20" spans="1:17" x14ac:dyDescent="0.3">
      <c r="A20" s="2">
        <v>18</v>
      </c>
      <c r="B20" s="2" t="s">
        <v>63</v>
      </c>
      <c r="C20" s="2" t="s">
        <v>23</v>
      </c>
      <c r="D20" s="2">
        <v>1</v>
      </c>
      <c r="E20" s="2">
        <v>1</v>
      </c>
      <c r="F20" s="2">
        <v>0</v>
      </c>
      <c r="G20" s="2">
        <v>0</v>
      </c>
      <c r="H20" s="2">
        <f>RMP!D20</f>
        <v>1</v>
      </c>
      <c r="I20" s="2">
        <f>RMP!E20</f>
        <v>0</v>
      </c>
      <c r="J20" s="2">
        <f>RMP!F20</f>
        <v>0</v>
      </c>
      <c r="K20" s="2">
        <f>RMP!H20</f>
        <v>0</v>
      </c>
      <c r="L20" s="2">
        <f t="shared" si="1"/>
        <v>2</v>
      </c>
      <c r="M20" s="2">
        <f t="shared" si="2"/>
        <v>1</v>
      </c>
      <c r="N20" s="2">
        <f t="shared" si="3"/>
        <v>0</v>
      </c>
      <c r="O20" s="2">
        <f t="shared" si="4"/>
        <v>0</v>
      </c>
      <c r="P20" s="2">
        <f t="shared" si="0"/>
        <v>3</v>
      </c>
      <c r="Q20" s="2">
        <f t="shared" si="5"/>
        <v>3</v>
      </c>
    </row>
    <row r="21" spans="1:17" x14ac:dyDescent="0.3">
      <c r="A21" s="2">
        <v>19</v>
      </c>
      <c r="B21" s="2" t="s">
        <v>65</v>
      </c>
      <c r="C21" s="2" t="s">
        <v>24</v>
      </c>
      <c r="D21" s="2">
        <v>1</v>
      </c>
      <c r="E21" s="2">
        <v>0</v>
      </c>
      <c r="F21" s="2">
        <v>0</v>
      </c>
      <c r="G21" s="2">
        <v>0</v>
      </c>
      <c r="H21" s="2">
        <f>RMP!D21</f>
        <v>1</v>
      </c>
      <c r="I21" s="2">
        <f>RMP!E21</f>
        <v>0</v>
      </c>
      <c r="J21" s="2">
        <f>RMP!F21</f>
        <v>0</v>
      </c>
      <c r="K21" s="2">
        <f>RMP!H21</f>
        <v>0</v>
      </c>
      <c r="L21" s="2">
        <f t="shared" si="1"/>
        <v>2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0"/>
        <v>2</v>
      </c>
      <c r="Q21" s="2">
        <f t="shared" si="5"/>
        <v>2</v>
      </c>
    </row>
    <row r="22" spans="1:17" x14ac:dyDescent="0.3">
      <c r="A22" s="2">
        <v>20</v>
      </c>
      <c r="B22" s="2" t="s">
        <v>66</v>
      </c>
      <c r="C22" s="2" t="s">
        <v>25</v>
      </c>
      <c r="D22" s="2">
        <v>1</v>
      </c>
      <c r="E22" s="2">
        <v>0</v>
      </c>
      <c r="F22" s="2">
        <v>0</v>
      </c>
      <c r="G22" s="2">
        <v>0</v>
      </c>
      <c r="H22" s="2">
        <f>RMP!D22</f>
        <v>1</v>
      </c>
      <c r="I22" s="2">
        <f>RMP!E22</f>
        <v>0</v>
      </c>
      <c r="J22" s="2">
        <f>RMP!F22</f>
        <v>0</v>
      </c>
      <c r="K22" s="2">
        <f>RMP!H22</f>
        <v>0</v>
      </c>
      <c r="L22" s="2">
        <f t="shared" si="1"/>
        <v>2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0"/>
        <v>2</v>
      </c>
      <c r="Q22" s="2">
        <f t="shared" si="5"/>
        <v>2</v>
      </c>
    </row>
    <row r="23" spans="1:17" x14ac:dyDescent="0.3">
      <c r="A23" s="2">
        <v>21</v>
      </c>
      <c r="B23" s="2" t="s">
        <v>53</v>
      </c>
      <c r="C23" s="2" t="s">
        <v>26</v>
      </c>
      <c r="D23" s="2">
        <v>8</v>
      </c>
      <c r="E23" s="2">
        <v>1</v>
      </c>
      <c r="F23" s="2">
        <v>12</v>
      </c>
      <c r="G23" s="2">
        <v>0</v>
      </c>
      <c r="H23" s="2">
        <f>RMP!D23</f>
        <v>1</v>
      </c>
      <c r="I23" s="2">
        <f>RMP!E23</f>
        <v>0</v>
      </c>
      <c r="J23" s="2">
        <f>RMP!F23</f>
        <v>9</v>
      </c>
      <c r="K23" s="2">
        <f>RMP!H23</f>
        <v>0</v>
      </c>
      <c r="L23" s="2">
        <f t="shared" si="1"/>
        <v>9</v>
      </c>
      <c r="M23" s="2">
        <f t="shared" si="2"/>
        <v>1</v>
      </c>
      <c r="N23" s="2">
        <f t="shared" si="3"/>
        <v>21</v>
      </c>
      <c r="O23" s="2">
        <f t="shared" si="4"/>
        <v>0</v>
      </c>
      <c r="P23" s="2">
        <f t="shared" si="0"/>
        <v>31</v>
      </c>
      <c r="Q23" s="2">
        <f t="shared" si="5"/>
        <v>31</v>
      </c>
    </row>
    <row r="24" spans="1:17" x14ac:dyDescent="0.3">
      <c r="A24" s="2">
        <v>22</v>
      </c>
      <c r="B24" s="2" t="s">
        <v>68</v>
      </c>
      <c r="C24" s="2" t="s">
        <v>27</v>
      </c>
      <c r="D24" s="2">
        <v>0</v>
      </c>
      <c r="E24" s="2">
        <v>1</v>
      </c>
      <c r="F24" s="2">
        <v>0</v>
      </c>
      <c r="G24" s="2">
        <v>0</v>
      </c>
      <c r="H24" s="2">
        <f>RMP!D24</f>
        <v>1</v>
      </c>
      <c r="I24" s="2">
        <f>RMP!E24</f>
        <v>0</v>
      </c>
      <c r="J24" s="2">
        <f>RMP!F24</f>
        <v>0</v>
      </c>
      <c r="K24" s="2">
        <f>RMP!H24</f>
        <v>0</v>
      </c>
      <c r="L24" s="2">
        <f t="shared" si="1"/>
        <v>1</v>
      </c>
      <c r="M24" s="2">
        <f t="shared" si="2"/>
        <v>1</v>
      </c>
      <c r="N24" s="2">
        <f t="shared" si="3"/>
        <v>0</v>
      </c>
      <c r="O24" s="2">
        <f t="shared" si="4"/>
        <v>0</v>
      </c>
      <c r="P24" s="2">
        <f t="shared" si="0"/>
        <v>2</v>
      </c>
      <c r="Q24" s="2">
        <f t="shared" si="5"/>
        <v>2</v>
      </c>
    </row>
    <row r="25" spans="1:17" x14ac:dyDescent="0.3">
      <c r="A25" s="2">
        <v>23</v>
      </c>
      <c r="B25" s="2" t="s">
        <v>67</v>
      </c>
      <c r="C25" s="2" t="s">
        <v>28</v>
      </c>
      <c r="D25" s="2">
        <v>2</v>
      </c>
      <c r="E25" s="2">
        <v>8</v>
      </c>
      <c r="F25" s="2">
        <v>2</v>
      </c>
      <c r="G25" s="2">
        <v>1</v>
      </c>
      <c r="H25" s="2">
        <f>RMP!D25</f>
        <v>2</v>
      </c>
      <c r="I25" s="2">
        <f>RMP!E25</f>
        <v>3</v>
      </c>
      <c r="J25" s="2">
        <f>RMP!F25</f>
        <v>2</v>
      </c>
      <c r="K25" s="2">
        <f>RMP!H25</f>
        <v>0</v>
      </c>
      <c r="L25" s="2">
        <f t="shared" si="1"/>
        <v>4</v>
      </c>
      <c r="M25" s="2">
        <f t="shared" si="2"/>
        <v>11</v>
      </c>
      <c r="N25" s="2">
        <f t="shared" si="3"/>
        <v>4</v>
      </c>
      <c r="O25" s="2">
        <f t="shared" si="4"/>
        <v>1</v>
      </c>
      <c r="P25" s="2">
        <f t="shared" si="0"/>
        <v>18</v>
      </c>
      <c r="Q25" s="2">
        <f t="shared" si="5"/>
        <v>19</v>
      </c>
    </row>
    <row r="26" spans="1:17" x14ac:dyDescent="0.3">
      <c r="A26" s="2">
        <v>24</v>
      </c>
      <c r="B26" s="2" t="s">
        <v>69</v>
      </c>
      <c r="C26" s="2" t="s">
        <v>29</v>
      </c>
      <c r="D26" s="2">
        <v>24</v>
      </c>
      <c r="E26" s="2">
        <v>0</v>
      </c>
      <c r="F26" s="2">
        <v>1</v>
      </c>
      <c r="G26" s="2">
        <v>0</v>
      </c>
      <c r="H26" s="2">
        <f>RMP!D26</f>
        <v>7</v>
      </c>
      <c r="I26" s="2">
        <f>RMP!E26</f>
        <v>3</v>
      </c>
      <c r="J26" s="2">
        <f>RMP!F26</f>
        <v>0</v>
      </c>
      <c r="K26" s="2">
        <f>RMP!H26</f>
        <v>0</v>
      </c>
      <c r="L26" s="2">
        <f t="shared" si="1"/>
        <v>31</v>
      </c>
      <c r="M26" s="2">
        <f t="shared" si="2"/>
        <v>3</v>
      </c>
      <c r="N26" s="2">
        <f t="shared" si="3"/>
        <v>1</v>
      </c>
      <c r="O26" s="2">
        <f t="shared" si="4"/>
        <v>0</v>
      </c>
      <c r="P26" s="2">
        <f t="shared" si="0"/>
        <v>35</v>
      </c>
      <c r="Q26" s="2">
        <f t="shared" si="5"/>
        <v>35</v>
      </c>
    </row>
    <row r="27" spans="1:17" x14ac:dyDescent="0.3">
      <c r="A27" s="2">
        <v>25</v>
      </c>
      <c r="B27" s="2" t="s">
        <v>70</v>
      </c>
      <c r="C27" s="2" t="s">
        <v>30</v>
      </c>
      <c r="D27" s="2">
        <v>1</v>
      </c>
      <c r="E27" s="2">
        <v>0</v>
      </c>
      <c r="F27" s="2">
        <v>0</v>
      </c>
      <c r="G27" s="2">
        <v>0</v>
      </c>
      <c r="H27" s="2">
        <f>RMP!D27</f>
        <v>1</v>
      </c>
      <c r="I27" s="2">
        <f>RMP!E27</f>
        <v>0</v>
      </c>
      <c r="J27" s="2">
        <f>RMP!F27</f>
        <v>0</v>
      </c>
      <c r="K27" s="2">
        <f>RMP!H27</f>
        <v>0</v>
      </c>
      <c r="L27" s="2">
        <f t="shared" si="1"/>
        <v>2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0"/>
        <v>2</v>
      </c>
      <c r="Q27" s="2">
        <f t="shared" si="5"/>
        <v>2</v>
      </c>
    </row>
    <row r="28" spans="1:17" x14ac:dyDescent="0.3">
      <c r="A28" s="2">
        <v>26</v>
      </c>
      <c r="B28" s="2" t="s">
        <v>48</v>
      </c>
      <c r="C28" s="2" t="s">
        <v>31</v>
      </c>
      <c r="D28" s="2">
        <v>1</v>
      </c>
      <c r="E28" s="2">
        <v>34</v>
      </c>
      <c r="F28" s="2">
        <v>4</v>
      </c>
      <c r="G28" s="2">
        <v>0</v>
      </c>
      <c r="H28" s="2">
        <f>RMP!D28</f>
        <v>7</v>
      </c>
      <c r="I28" s="2">
        <f>RMP!E28</f>
        <v>11</v>
      </c>
      <c r="J28" s="2">
        <f>RMP!F28</f>
        <v>0</v>
      </c>
      <c r="K28" s="2">
        <f>RMP!H28</f>
        <v>0</v>
      </c>
      <c r="L28" s="2">
        <f t="shared" si="1"/>
        <v>8</v>
      </c>
      <c r="M28" s="2">
        <f t="shared" si="2"/>
        <v>45</v>
      </c>
      <c r="N28" s="2">
        <f t="shared" si="3"/>
        <v>4</v>
      </c>
      <c r="O28" s="2">
        <f t="shared" si="4"/>
        <v>0</v>
      </c>
      <c r="P28" s="2">
        <f t="shared" si="0"/>
        <v>57</v>
      </c>
      <c r="Q28" s="2">
        <f t="shared" si="5"/>
        <v>57</v>
      </c>
    </row>
    <row r="29" spans="1:17" x14ac:dyDescent="0.3">
      <c r="A29" s="2">
        <v>27</v>
      </c>
      <c r="B29" s="2" t="s">
        <v>71</v>
      </c>
      <c r="C29" s="2" t="s">
        <v>32</v>
      </c>
      <c r="D29" s="2">
        <v>4</v>
      </c>
      <c r="E29" s="2">
        <v>3</v>
      </c>
      <c r="F29" s="2">
        <v>10</v>
      </c>
      <c r="G29" s="2">
        <v>0</v>
      </c>
      <c r="H29" s="2">
        <f>RMP!D29</f>
        <v>0</v>
      </c>
      <c r="I29" s="2">
        <f>RMP!E29</f>
        <v>0</v>
      </c>
      <c r="J29" s="2">
        <f>RMP!F29</f>
        <v>6</v>
      </c>
      <c r="K29" s="2">
        <f>RMP!H29</f>
        <v>1</v>
      </c>
      <c r="L29" s="2">
        <f t="shared" si="1"/>
        <v>4</v>
      </c>
      <c r="M29" s="2">
        <f t="shared" si="2"/>
        <v>3</v>
      </c>
      <c r="N29" s="2">
        <f t="shared" si="3"/>
        <v>16</v>
      </c>
      <c r="O29" s="2">
        <f t="shared" si="4"/>
        <v>1</v>
      </c>
      <c r="P29" s="2">
        <f t="shared" si="0"/>
        <v>22</v>
      </c>
      <c r="Q29" s="2">
        <f t="shared" si="5"/>
        <v>23</v>
      </c>
    </row>
    <row r="30" spans="1:17" x14ac:dyDescent="0.3">
      <c r="A30" s="2">
        <v>28</v>
      </c>
      <c r="B30" s="2" t="s">
        <v>60</v>
      </c>
      <c r="C30" s="2" t="s">
        <v>33</v>
      </c>
      <c r="D30" s="2">
        <v>2</v>
      </c>
      <c r="E30" s="2">
        <v>0</v>
      </c>
      <c r="F30" s="2">
        <v>0</v>
      </c>
      <c r="G30" s="2">
        <v>0</v>
      </c>
      <c r="H30" s="2">
        <f>RMP!D30</f>
        <v>0</v>
      </c>
      <c r="I30" s="2">
        <f>RMP!E30</f>
        <v>0</v>
      </c>
      <c r="J30" s="2">
        <f>RMP!F30</f>
        <v>1</v>
      </c>
      <c r="K30" s="2">
        <f>RMP!H30</f>
        <v>0</v>
      </c>
      <c r="L30" s="2">
        <f t="shared" si="1"/>
        <v>2</v>
      </c>
      <c r="M30" s="2">
        <f t="shared" si="2"/>
        <v>0</v>
      </c>
      <c r="N30" s="2">
        <f t="shared" si="3"/>
        <v>1</v>
      </c>
      <c r="O30" s="2">
        <f t="shared" si="4"/>
        <v>0</v>
      </c>
      <c r="P30" s="2">
        <f t="shared" si="0"/>
        <v>3</v>
      </c>
      <c r="Q30" s="2">
        <f t="shared" si="5"/>
        <v>3</v>
      </c>
    </row>
    <row r="31" spans="1:17" x14ac:dyDescent="0.3">
      <c r="A31" s="2">
        <v>29</v>
      </c>
      <c r="B31" s="2" t="s">
        <v>72</v>
      </c>
      <c r="C31" s="2" t="s">
        <v>34</v>
      </c>
      <c r="D31" s="2">
        <v>64</v>
      </c>
      <c r="E31" s="2">
        <v>1</v>
      </c>
      <c r="F31" s="2">
        <v>13</v>
      </c>
      <c r="G31" s="2">
        <v>2</v>
      </c>
      <c r="H31" s="2">
        <f>RMP!D31</f>
        <v>22</v>
      </c>
      <c r="I31" s="2">
        <f>RMP!E31</f>
        <v>1</v>
      </c>
      <c r="J31" s="2">
        <f>RMP!F31</f>
        <v>8</v>
      </c>
      <c r="K31" s="2">
        <f>RMP!H31</f>
        <v>0</v>
      </c>
      <c r="L31" s="2">
        <f t="shared" si="1"/>
        <v>86</v>
      </c>
      <c r="M31" s="2">
        <f t="shared" si="2"/>
        <v>2</v>
      </c>
      <c r="N31" s="2">
        <f t="shared" si="3"/>
        <v>21</v>
      </c>
      <c r="O31" s="2">
        <f t="shared" si="4"/>
        <v>2</v>
      </c>
      <c r="P31" s="2">
        <f t="shared" si="0"/>
        <v>107</v>
      </c>
      <c r="Q31" s="2">
        <f t="shared" si="5"/>
        <v>109</v>
      </c>
    </row>
    <row r="32" spans="1:17" x14ac:dyDescent="0.3">
      <c r="A32" s="2">
        <v>30</v>
      </c>
      <c r="B32" s="2" t="s">
        <v>73</v>
      </c>
      <c r="C32" s="2" t="s">
        <v>35</v>
      </c>
      <c r="D32" s="2">
        <v>5</v>
      </c>
      <c r="E32" s="2">
        <v>0</v>
      </c>
      <c r="F32" s="2">
        <v>0</v>
      </c>
      <c r="G32" s="2">
        <v>0</v>
      </c>
      <c r="H32" s="2">
        <f>RMP!D32</f>
        <v>2</v>
      </c>
      <c r="I32" s="2">
        <f>RMP!E32</f>
        <v>1</v>
      </c>
      <c r="J32" s="2">
        <f>RMP!F32</f>
        <v>0</v>
      </c>
      <c r="K32" s="2">
        <f>RMP!H32</f>
        <v>0</v>
      </c>
      <c r="L32" s="2">
        <f t="shared" si="1"/>
        <v>7</v>
      </c>
      <c r="M32" s="2">
        <f t="shared" si="2"/>
        <v>1</v>
      </c>
      <c r="N32" s="2">
        <f t="shared" si="3"/>
        <v>0</v>
      </c>
      <c r="O32" s="2">
        <f t="shared" si="4"/>
        <v>0</v>
      </c>
      <c r="P32" s="2">
        <f t="shared" si="0"/>
        <v>8</v>
      </c>
      <c r="Q32" s="2">
        <f t="shared" si="5"/>
        <v>8</v>
      </c>
    </row>
    <row r="33" spans="1:17" x14ac:dyDescent="0.3">
      <c r="A33" s="2">
        <v>31</v>
      </c>
      <c r="B33" s="2" t="s">
        <v>74</v>
      </c>
      <c r="C33" s="2" t="s">
        <v>36</v>
      </c>
      <c r="D33" s="2">
        <v>17</v>
      </c>
      <c r="E33" s="2">
        <v>2</v>
      </c>
      <c r="F33" s="2">
        <v>22</v>
      </c>
      <c r="G33" s="2">
        <v>1</v>
      </c>
      <c r="H33" s="2">
        <f>RMP!D33</f>
        <v>0</v>
      </c>
      <c r="I33" s="2">
        <f>RMP!E33</f>
        <v>2</v>
      </c>
      <c r="J33" s="2">
        <f>RMP!F33</f>
        <v>14</v>
      </c>
      <c r="K33" s="2">
        <f>RMP!H33</f>
        <v>0</v>
      </c>
      <c r="L33" s="2">
        <f t="shared" si="1"/>
        <v>17</v>
      </c>
      <c r="M33" s="2">
        <f t="shared" si="2"/>
        <v>4</v>
      </c>
      <c r="N33" s="2">
        <f t="shared" si="3"/>
        <v>36</v>
      </c>
      <c r="O33" s="2">
        <f t="shared" si="4"/>
        <v>1</v>
      </c>
      <c r="P33" s="2">
        <f t="shared" si="0"/>
        <v>56</v>
      </c>
      <c r="Q33" s="2">
        <f t="shared" si="5"/>
        <v>57</v>
      </c>
    </row>
    <row r="34" spans="1:17" x14ac:dyDescent="0.3">
      <c r="A34" s="2">
        <v>32</v>
      </c>
      <c r="B34" s="2" t="s">
        <v>78</v>
      </c>
      <c r="C34" s="2" t="s">
        <v>76</v>
      </c>
      <c r="D34" s="2">
        <v>2</v>
      </c>
      <c r="E34" s="2">
        <v>2</v>
      </c>
      <c r="F34" s="2">
        <v>1</v>
      </c>
      <c r="G34" s="2">
        <v>0</v>
      </c>
      <c r="H34" s="2">
        <f>RMP!D34</f>
        <v>0</v>
      </c>
      <c r="I34" s="2">
        <f>RMP!E34</f>
        <v>0</v>
      </c>
      <c r="J34" s="2">
        <f>RMP!F34</f>
        <v>0</v>
      </c>
      <c r="K34" s="2">
        <f>RMP!H34</f>
        <v>0</v>
      </c>
      <c r="L34" s="2">
        <f t="shared" si="1"/>
        <v>2</v>
      </c>
      <c r="M34" s="2">
        <f t="shared" si="2"/>
        <v>2</v>
      </c>
      <c r="N34" s="2">
        <f t="shared" si="3"/>
        <v>1</v>
      </c>
      <c r="O34" s="2">
        <f t="shared" si="4"/>
        <v>0</v>
      </c>
      <c r="P34" s="2">
        <f t="shared" si="0"/>
        <v>5</v>
      </c>
      <c r="Q34" s="2">
        <f t="shared" si="5"/>
        <v>5</v>
      </c>
    </row>
    <row r="35" spans="1:17" x14ac:dyDescent="0.3">
      <c r="A35" s="32" t="s">
        <v>37</v>
      </c>
      <c r="B35" s="32"/>
      <c r="C35" s="32"/>
      <c r="D35" s="2">
        <f>SUM(D3:D34)</f>
        <v>336</v>
      </c>
      <c r="E35" s="2">
        <f t="shared" ref="E35:G35" si="6">SUM(E3:E34)</f>
        <v>91</v>
      </c>
      <c r="F35" s="2">
        <f t="shared" si="6"/>
        <v>112</v>
      </c>
      <c r="G35" s="2">
        <f t="shared" si="6"/>
        <v>4</v>
      </c>
      <c r="H35" s="2">
        <f>RMP!D35</f>
        <v>106</v>
      </c>
      <c r="I35" s="2">
        <f>RMP!E35</f>
        <v>53</v>
      </c>
      <c r="J35" s="2">
        <f>RMP!F35</f>
        <v>66</v>
      </c>
      <c r="K35" s="2">
        <f>RMP!H35</f>
        <v>8</v>
      </c>
      <c r="L35" s="2">
        <f t="shared" si="1"/>
        <v>442</v>
      </c>
      <c r="M35" s="2">
        <f t="shared" si="2"/>
        <v>144</v>
      </c>
      <c r="N35" s="2">
        <f t="shared" si="3"/>
        <v>178</v>
      </c>
      <c r="O35" s="2">
        <f t="shared" si="4"/>
        <v>12</v>
      </c>
      <c r="P35" s="2">
        <f t="shared" si="0"/>
        <v>764</v>
      </c>
      <c r="Q35" s="2">
        <f>SUM(L35:O35)</f>
        <v>776</v>
      </c>
    </row>
  </sheetData>
  <mergeCells count="7">
    <mergeCell ref="L1:Q1"/>
    <mergeCell ref="A35:C35"/>
    <mergeCell ref="A1:A2"/>
    <mergeCell ref="B1:B2"/>
    <mergeCell ref="C1:C2"/>
    <mergeCell ref="D1:G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0A0D-679F-4171-A33C-77E05B0AFC78}">
  <dimension ref="A1:I35"/>
  <sheetViews>
    <sheetView topLeftCell="A21" workbookViewId="0">
      <selection activeCell="A35" sqref="A35:C35"/>
    </sheetView>
  </sheetViews>
  <sheetFormatPr defaultRowHeight="14.4" x14ac:dyDescent="0.3"/>
  <cols>
    <col min="2" max="2" width="9.33203125" bestFit="1" customWidth="1"/>
    <col min="3" max="3" width="16.109375" bestFit="1" customWidth="1"/>
    <col min="7" max="7" width="13.21875" bestFit="1" customWidth="1"/>
    <col min="9" max="9" width="10" bestFit="1" customWidth="1"/>
  </cols>
  <sheetData>
    <row r="1" spans="1:9" x14ac:dyDescent="0.3">
      <c r="A1" s="29" t="s">
        <v>79</v>
      </c>
      <c r="B1" s="30"/>
      <c r="C1" s="30"/>
      <c r="D1" s="30"/>
      <c r="E1" s="30"/>
      <c r="F1" s="30"/>
      <c r="G1" s="30"/>
      <c r="H1" s="30"/>
      <c r="I1" s="31"/>
    </row>
    <row r="2" spans="1:9" x14ac:dyDescent="0.3">
      <c r="A2" s="1" t="s">
        <v>4</v>
      </c>
      <c r="B2" s="6" t="s">
        <v>43</v>
      </c>
      <c r="C2" s="1" t="s">
        <v>0</v>
      </c>
      <c r="D2" s="1" t="s">
        <v>1</v>
      </c>
      <c r="E2" s="1" t="s">
        <v>2</v>
      </c>
      <c r="F2" s="1" t="s">
        <v>3</v>
      </c>
      <c r="G2" s="6" t="s">
        <v>75</v>
      </c>
      <c r="H2" s="3" t="s">
        <v>39</v>
      </c>
      <c r="I2" s="1" t="s">
        <v>5</v>
      </c>
    </row>
    <row r="3" spans="1:9" x14ac:dyDescent="0.3">
      <c r="A3" s="2">
        <v>1</v>
      </c>
      <c r="B3" s="2" t="s">
        <v>44</v>
      </c>
      <c r="C3" s="2" t="s">
        <v>6</v>
      </c>
      <c r="D3" s="2">
        <v>4</v>
      </c>
      <c r="E3" s="2">
        <v>0</v>
      </c>
      <c r="F3" s="2">
        <f t="shared" ref="F3:F34" si="0">I3-D3-E3-H3</f>
        <v>7</v>
      </c>
      <c r="G3" s="2">
        <f>I3-H3</f>
        <v>11</v>
      </c>
      <c r="H3" s="4">
        <v>0</v>
      </c>
      <c r="I3" s="2">
        <f>11</f>
        <v>11</v>
      </c>
    </row>
    <row r="4" spans="1:9" x14ac:dyDescent="0.3">
      <c r="A4" s="2">
        <v>2</v>
      </c>
      <c r="B4" s="2" t="s">
        <v>49</v>
      </c>
      <c r="C4" s="2" t="s">
        <v>7</v>
      </c>
      <c r="D4" s="2">
        <v>1</v>
      </c>
      <c r="E4" s="2">
        <v>0</v>
      </c>
      <c r="F4" s="2">
        <f t="shared" si="0"/>
        <v>0</v>
      </c>
      <c r="G4" s="2">
        <f t="shared" ref="G4:G34" si="1">I4-H4</f>
        <v>1</v>
      </c>
      <c r="H4" s="4">
        <v>0</v>
      </c>
      <c r="I4" s="2">
        <v>1</v>
      </c>
    </row>
    <row r="5" spans="1:9" x14ac:dyDescent="0.3">
      <c r="A5" s="2">
        <v>3</v>
      </c>
      <c r="B5" s="2" t="s">
        <v>50</v>
      </c>
      <c r="C5" s="2" t="s">
        <v>8</v>
      </c>
      <c r="D5" s="2">
        <v>3</v>
      </c>
      <c r="E5" s="2">
        <v>2</v>
      </c>
      <c r="F5" s="2">
        <f t="shared" si="0"/>
        <v>2</v>
      </c>
      <c r="G5" s="2">
        <f t="shared" si="1"/>
        <v>7</v>
      </c>
      <c r="H5" s="4">
        <v>0</v>
      </c>
      <c r="I5" s="2">
        <v>7</v>
      </c>
    </row>
    <row r="6" spans="1:9" x14ac:dyDescent="0.3">
      <c r="A6" s="2">
        <v>4</v>
      </c>
      <c r="B6" s="2" t="s">
        <v>54</v>
      </c>
      <c r="C6" s="2" t="s">
        <v>9</v>
      </c>
      <c r="D6" s="2">
        <v>8</v>
      </c>
      <c r="E6" s="2">
        <v>1</v>
      </c>
      <c r="F6" s="2">
        <f t="shared" si="0"/>
        <v>5</v>
      </c>
      <c r="G6" s="2">
        <f t="shared" si="1"/>
        <v>14</v>
      </c>
      <c r="H6" s="4">
        <v>2</v>
      </c>
      <c r="I6" s="2">
        <v>16</v>
      </c>
    </row>
    <row r="7" spans="1:9" x14ac:dyDescent="0.3">
      <c r="A7" s="2">
        <v>5</v>
      </c>
      <c r="B7" s="2" t="s">
        <v>55</v>
      </c>
      <c r="C7" s="2" t="s">
        <v>10</v>
      </c>
      <c r="D7" s="2">
        <v>3</v>
      </c>
      <c r="E7" s="2">
        <v>2</v>
      </c>
      <c r="F7" s="2">
        <f t="shared" si="0"/>
        <v>0</v>
      </c>
      <c r="G7" s="2">
        <f t="shared" si="1"/>
        <v>5</v>
      </c>
      <c r="H7" s="4">
        <v>0</v>
      </c>
      <c r="I7" s="2">
        <v>5</v>
      </c>
    </row>
    <row r="8" spans="1:9" x14ac:dyDescent="0.3">
      <c r="A8" s="2">
        <v>6</v>
      </c>
      <c r="B8" s="2" t="s">
        <v>56</v>
      </c>
      <c r="C8" s="2" t="s">
        <v>11</v>
      </c>
      <c r="D8" s="2">
        <v>0</v>
      </c>
      <c r="E8" s="2">
        <v>0</v>
      </c>
      <c r="F8" s="2">
        <f t="shared" si="0"/>
        <v>3</v>
      </c>
      <c r="G8" s="2">
        <f t="shared" si="1"/>
        <v>3</v>
      </c>
      <c r="H8" s="2">
        <v>0</v>
      </c>
      <c r="I8" s="2">
        <v>3</v>
      </c>
    </row>
    <row r="9" spans="1:9" x14ac:dyDescent="0.3">
      <c r="A9" s="2">
        <v>7</v>
      </c>
      <c r="B9" s="2" t="s">
        <v>57</v>
      </c>
      <c r="C9" s="2" t="s">
        <v>12</v>
      </c>
      <c r="D9" s="2">
        <v>1</v>
      </c>
      <c r="E9" s="2">
        <v>0</v>
      </c>
      <c r="F9" s="2">
        <f t="shared" si="0"/>
        <v>0</v>
      </c>
      <c r="G9" s="2">
        <f t="shared" si="1"/>
        <v>1</v>
      </c>
      <c r="H9" s="4">
        <v>0</v>
      </c>
      <c r="I9" s="2">
        <v>1</v>
      </c>
    </row>
    <row r="10" spans="1:9" x14ac:dyDescent="0.3">
      <c r="A10" s="2">
        <v>8</v>
      </c>
      <c r="B10" s="2" t="s">
        <v>58</v>
      </c>
      <c r="C10" s="2" t="s">
        <v>13</v>
      </c>
      <c r="D10" s="2">
        <v>8</v>
      </c>
      <c r="E10" s="2">
        <v>3</v>
      </c>
      <c r="F10" s="2">
        <f t="shared" si="0"/>
        <v>0</v>
      </c>
      <c r="G10" s="2">
        <f t="shared" si="1"/>
        <v>11</v>
      </c>
      <c r="H10" s="4">
        <v>0</v>
      </c>
      <c r="I10" s="2">
        <v>11</v>
      </c>
    </row>
    <row r="11" spans="1:9" x14ac:dyDescent="0.3">
      <c r="A11" s="2">
        <v>9</v>
      </c>
      <c r="B11" s="2" t="s">
        <v>59</v>
      </c>
      <c r="C11" s="2" t="s">
        <v>14</v>
      </c>
      <c r="D11" s="2">
        <v>3</v>
      </c>
      <c r="E11" s="2">
        <v>1</v>
      </c>
      <c r="F11" s="2">
        <f t="shared" si="0"/>
        <v>1</v>
      </c>
      <c r="G11" s="2">
        <f t="shared" si="1"/>
        <v>5</v>
      </c>
      <c r="H11" s="2">
        <v>0</v>
      </c>
      <c r="I11" s="2">
        <v>5</v>
      </c>
    </row>
    <row r="12" spans="1:9" x14ac:dyDescent="0.3">
      <c r="A12" s="2">
        <v>10</v>
      </c>
      <c r="B12" s="2" t="s">
        <v>45</v>
      </c>
      <c r="C12" s="2" t="s">
        <v>15</v>
      </c>
      <c r="D12" s="2">
        <v>2</v>
      </c>
      <c r="E12" s="2">
        <v>1</v>
      </c>
      <c r="F12" s="2">
        <f t="shared" si="0"/>
        <v>0</v>
      </c>
      <c r="G12" s="2">
        <f t="shared" si="1"/>
        <v>3</v>
      </c>
      <c r="H12" s="2">
        <v>0</v>
      </c>
      <c r="I12" s="2">
        <v>3</v>
      </c>
    </row>
    <row r="13" spans="1:9" x14ac:dyDescent="0.3">
      <c r="A13" s="2">
        <v>11</v>
      </c>
      <c r="B13" s="2" t="s">
        <v>46</v>
      </c>
      <c r="C13" s="2" t="s">
        <v>16</v>
      </c>
      <c r="D13" s="2"/>
      <c r="E13" s="2"/>
      <c r="F13" s="2">
        <f t="shared" si="0"/>
        <v>0</v>
      </c>
      <c r="G13" s="2">
        <f t="shared" si="1"/>
        <v>0</v>
      </c>
      <c r="H13" s="2">
        <v>4</v>
      </c>
      <c r="I13" s="2">
        <v>4</v>
      </c>
    </row>
    <row r="14" spans="1:9" x14ac:dyDescent="0.3">
      <c r="A14" s="2">
        <v>12</v>
      </c>
      <c r="B14" s="2" t="s">
        <v>51</v>
      </c>
      <c r="C14" s="2" t="s">
        <v>17</v>
      </c>
      <c r="D14" s="2">
        <v>4</v>
      </c>
      <c r="E14" s="2">
        <v>2</v>
      </c>
      <c r="F14" s="2">
        <f t="shared" si="0"/>
        <v>0</v>
      </c>
      <c r="G14" s="2">
        <f t="shared" si="1"/>
        <v>6</v>
      </c>
      <c r="H14" s="2">
        <v>0</v>
      </c>
      <c r="I14" s="2">
        <v>6</v>
      </c>
    </row>
    <row r="15" spans="1:9" x14ac:dyDescent="0.3">
      <c r="A15" s="2">
        <v>13</v>
      </c>
      <c r="B15" s="2" t="s">
        <v>52</v>
      </c>
      <c r="C15" s="2" t="s">
        <v>18</v>
      </c>
      <c r="D15" s="2">
        <v>5</v>
      </c>
      <c r="E15" s="2">
        <v>5</v>
      </c>
      <c r="F15" s="2">
        <f t="shared" si="0"/>
        <v>1</v>
      </c>
      <c r="G15" s="2">
        <f t="shared" si="1"/>
        <v>11</v>
      </c>
      <c r="H15" s="2">
        <v>1</v>
      </c>
      <c r="I15" s="2">
        <v>12</v>
      </c>
    </row>
    <row r="16" spans="1:9" x14ac:dyDescent="0.3">
      <c r="A16" s="2">
        <v>14</v>
      </c>
      <c r="B16" s="2" t="s">
        <v>61</v>
      </c>
      <c r="C16" s="2" t="s">
        <v>19</v>
      </c>
      <c r="D16" s="2">
        <v>0</v>
      </c>
      <c r="E16" s="2">
        <v>2</v>
      </c>
      <c r="F16" s="2">
        <f t="shared" si="0"/>
        <v>7</v>
      </c>
      <c r="G16" s="2">
        <f t="shared" si="1"/>
        <v>9</v>
      </c>
      <c r="H16" s="2">
        <v>0</v>
      </c>
      <c r="I16" s="2">
        <v>9</v>
      </c>
    </row>
    <row r="17" spans="1:9" x14ac:dyDescent="0.3">
      <c r="A17" s="2">
        <v>15</v>
      </c>
      <c r="B17" s="2" t="s">
        <v>47</v>
      </c>
      <c r="C17" s="2" t="s">
        <v>20</v>
      </c>
      <c r="D17" s="2">
        <v>8</v>
      </c>
      <c r="E17" s="2">
        <v>3</v>
      </c>
      <c r="F17" s="2">
        <f t="shared" si="0"/>
        <v>0</v>
      </c>
      <c r="G17" s="2">
        <f t="shared" si="1"/>
        <v>11</v>
      </c>
      <c r="H17" s="2">
        <v>0</v>
      </c>
      <c r="I17" s="2">
        <v>11</v>
      </c>
    </row>
    <row r="18" spans="1:9" x14ac:dyDescent="0.3">
      <c r="A18" s="2">
        <v>16</v>
      </c>
      <c r="B18" s="2" t="s">
        <v>62</v>
      </c>
      <c r="C18" s="2" t="s">
        <v>21</v>
      </c>
      <c r="D18" s="2">
        <v>9</v>
      </c>
      <c r="E18" s="2">
        <v>10</v>
      </c>
      <c r="F18" s="2">
        <f t="shared" si="0"/>
        <v>0</v>
      </c>
      <c r="G18" s="2">
        <f t="shared" si="1"/>
        <v>19</v>
      </c>
      <c r="H18" s="2">
        <v>0</v>
      </c>
      <c r="I18" s="2">
        <v>19</v>
      </c>
    </row>
    <row r="19" spans="1:9" x14ac:dyDescent="0.3">
      <c r="A19" s="2">
        <v>17</v>
      </c>
      <c r="B19" s="2" t="s">
        <v>64</v>
      </c>
      <c r="C19" s="2" t="s">
        <v>22</v>
      </c>
      <c r="D19" s="2">
        <v>1</v>
      </c>
      <c r="E19" s="2">
        <v>0</v>
      </c>
      <c r="F19" s="2">
        <f t="shared" si="0"/>
        <v>0</v>
      </c>
      <c r="G19" s="2">
        <f t="shared" si="1"/>
        <v>1</v>
      </c>
      <c r="H19" s="2">
        <v>0</v>
      </c>
      <c r="I19" s="2">
        <v>1</v>
      </c>
    </row>
    <row r="20" spans="1:9" x14ac:dyDescent="0.3">
      <c r="A20" s="2">
        <v>18</v>
      </c>
      <c r="B20" s="2" t="s">
        <v>63</v>
      </c>
      <c r="C20" s="2" t="s">
        <v>23</v>
      </c>
      <c r="D20" s="2">
        <v>1</v>
      </c>
      <c r="E20" s="2">
        <v>0</v>
      </c>
      <c r="F20" s="2">
        <f t="shared" si="0"/>
        <v>0</v>
      </c>
      <c r="G20" s="2">
        <f t="shared" si="1"/>
        <v>1</v>
      </c>
      <c r="H20" s="2">
        <v>0</v>
      </c>
      <c r="I20" s="2">
        <v>1</v>
      </c>
    </row>
    <row r="21" spans="1:9" x14ac:dyDescent="0.3">
      <c r="A21" s="2">
        <v>19</v>
      </c>
      <c r="B21" s="2" t="s">
        <v>65</v>
      </c>
      <c r="C21" s="2" t="s">
        <v>24</v>
      </c>
      <c r="D21" s="2">
        <v>1</v>
      </c>
      <c r="E21" s="2">
        <v>0</v>
      </c>
      <c r="F21" s="2">
        <f t="shared" si="0"/>
        <v>0</v>
      </c>
      <c r="G21" s="2">
        <f t="shared" si="1"/>
        <v>1</v>
      </c>
      <c r="H21" s="2">
        <v>0</v>
      </c>
      <c r="I21" s="2">
        <v>1</v>
      </c>
    </row>
    <row r="22" spans="1:9" x14ac:dyDescent="0.3">
      <c r="A22" s="2">
        <v>20</v>
      </c>
      <c r="B22" s="2" t="s">
        <v>66</v>
      </c>
      <c r="C22" s="2" t="s">
        <v>25</v>
      </c>
      <c r="D22" s="2">
        <v>1</v>
      </c>
      <c r="E22" s="2">
        <v>0</v>
      </c>
      <c r="F22" s="2">
        <f t="shared" si="0"/>
        <v>0</v>
      </c>
      <c r="G22" s="2">
        <f t="shared" si="1"/>
        <v>1</v>
      </c>
      <c r="H22" s="2">
        <v>0</v>
      </c>
      <c r="I22" s="2">
        <v>1</v>
      </c>
    </row>
    <row r="23" spans="1:9" x14ac:dyDescent="0.3">
      <c r="A23" s="2">
        <v>21</v>
      </c>
      <c r="B23" s="2" t="s">
        <v>53</v>
      </c>
      <c r="C23" s="2" t="s">
        <v>26</v>
      </c>
      <c r="D23" s="2">
        <v>1</v>
      </c>
      <c r="E23" s="2">
        <v>0</v>
      </c>
      <c r="F23" s="2">
        <f t="shared" si="0"/>
        <v>9</v>
      </c>
      <c r="G23" s="2">
        <f t="shared" si="1"/>
        <v>10</v>
      </c>
      <c r="H23" s="2">
        <v>0</v>
      </c>
      <c r="I23" s="2">
        <v>10</v>
      </c>
    </row>
    <row r="24" spans="1:9" x14ac:dyDescent="0.3">
      <c r="A24" s="2">
        <v>22</v>
      </c>
      <c r="B24" s="2" t="s">
        <v>68</v>
      </c>
      <c r="C24" s="2" t="s">
        <v>27</v>
      </c>
      <c r="D24" s="2">
        <v>1</v>
      </c>
      <c r="E24" s="2">
        <v>0</v>
      </c>
      <c r="F24" s="2">
        <f t="shared" si="0"/>
        <v>0</v>
      </c>
      <c r="G24" s="2">
        <f t="shared" si="1"/>
        <v>1</v>
      </c>
      <c r="H24" s="2">
        <v>0</v>
      </c>
      <c r="I24" s="2">
        <v>1</v>
      </c>
    </row>
    <row r="25" spans="1:9" x14ac:dyDescent="0.3">
      <c r="A25" s="2">
        <v>23</v>
      </c>
      <c r="B25" s="2" t="s">
        <v>67</v>
      </c>
      <c r="C25" s="2" t="s">
        <v>28</v>
      </c>
      <c r="D25" s="2">
        <v>2</v>
      </c>
      <c r="E25" s="2">
        <v>3</v>
      </c>
      <c r="F25" s="2">
        <f t="shared" si="0"/>
        <v>2</v>
      </c>
      <c r="G25" s="2">
        <f t="shared" si="1"/>
        <v>7</v>
      </c>
      <c r="H25" s="2">
        <v>0</v>
      </c>
      <c r="I25" s="2">
        <v>7</v>
      </c>
    </row>
    <row r="26" spans="1:9" x14ac:dyDescent="0.3">
      <c r="A26" s="2">
        <v>24</v>
      </c>
      <c r="B26" s="2" t="s">
        <v>69</v>
      </c>
      <c r="C26" s="2" t="s">
        <v>29</v>
      </c>
      <c r="D26" s="2">
        <v>7</v>
      </c>
      <c r="E26" s="2">
        <v>3</v>
      </c>
      <c r="F26" s="2">
        <f t="shared" si="0"/>
        <v>0</v>
      </c>
      <c r="G26" s="2">
        <f t="shared" si="1"/>
        <v>10</v>
      </c>
      <c r="H26" s="2">
        <v>0</v>
      </c>
      <c r="I26" s="2">
        <v>10</v>
      </c>
    </row>
    <row r="27" spans="1:9" x14ac:dyDescent="0.3">
      <c r="A27" s="2">
        <v>25</v>
      </c>
      <c r="B27" s="2" t="s">
        <v>70</v>
      </c>
      <c r="C27" s="2" t="s">
        <v>30</v>
      </c>
      <c r="D27" s="2">
        <v>1</v>
      </c>
      <c r="E27" s="2">
        <v>0</v>
      </c>
      <c r="F27" s="2">
        <f t="shared" si="0"/>
        <v>0</v>
      </c>
      <c r="G27" s="2">
        <f t="shared" si="1"/>
        <v>1</v>
      </c>
      <c r="H27" s="2">
        <v>0</v>
      </c>
      <c r="I27" s="2">
        <v>1</v>
      </c>
    </row>
    <row r="28" spans="1:9" x14ac:dyDescent="0.3">
      <c r="A28" s="2">
        <v>26</v>
      </c>
      <c r="B28" s="2" t="s">
        <v>48</v>
      </c>
      <c r="C28" s="2" t="s">
        <v>31</v>
      </c>
      <c r="D28" s="2">
        <v>7</v>
      </c>
      <c r="E28" s="2">
        <v>11</v>
      </c>
      <c r="F28" s="2">
        <f t="shared" si="0"/>
        <v>0</v>
      </c>
      <c r="G28" s="2">
        <f t="shared" si="1"/>
        <v>18</v>
      </c>
      <c r="H28" s="2">
        <v>0</v>
      </c>
      <c r="I28" s="2">
        <v>18</v>
      </c>
    </row>
    <row r="29" spans="1:9" x14ac:dyDescent="0.3">
      <c r="A29" s="2">
        <v>27</v>
      </c>
      <c r="B29" s="2" t="s">
        <v>71</v>
      </c>
      <c r="C29" s="2" t="s">
        <v>32</v>
      </c>
      <c r="D29" s="2">
        <v>0</v>
      </c>
      <c r="E29" s="2">
        <v>0</v>
      </c>
      <c r="F29" s="2">
        <f t="shared" si="0"/>
        <v>6</v>
      </c>
      <c r="G29" s="2">
        <f t="shared" si="1"/>
        <v>6</v>
      </c>
      <c r="H29" s="2">
        <v>1</v>
      </c>
      <c r="I29" s="2">
        <v>7</v>
      </c>
    </row>
    <row r="30" spans="1:9" x14ac:dyDescent="0.3">
      <c r="A30" s="2">
        <v>28</v>
      </c>
      <c r="B30" s="2" t="s">
        <v>60</v>
      </c>
      <c r="C30" s="2" t="s">
        <v>33</v>
      </c>
      <c r="D30" s="2">
        <v>0</v>
      </c>
      <c r="E30" s="2">
        <v>0</v>
      </c>
      <c r="F30" s="2">
        <f t="shared" si="0"/>
        <v>1</v>
      </c>
      <c r="G30" s="2">
        <f t="shared" si="1"/>
        <v>1</v>
      </c>
      <c r="H30" s="2">
        <v>0</v>
      </c>
      <c r="I30" s="2">
        <v>1</v>
      </c>
    </row>
    <row r="31" spans="1:9" x14ac:dyDescent="0.3">
      <c r="A31" s="2">
        <v>29</v>
      </c>
      <c r="B31" s="2" t="s">
        <v>72</v>
      </c>
      <c r="C31" s="2" t="s">
        <v>34</v>
      </c>
      <c r="D31" s="2">
        <v>22</v>
      </c>
      <c r="E31" s="2">
        <v>1</v>
      </c>
      <c r="F31" s="2">
        <f t="shared" si="0"/>
        <v>8</v>
      </c>
      <c r="G31" s="2">
        <f t="shared" si="1"/>
        <v>31</v>
      </c>
      <c r="H31" s="2">
        <v>0</v>
      </c>
      <c r="I31" s="2">
        <v>31</v>
      </c>
    </row>
    <row r="32" spans="1:9" x14ac:dyDescent="0.3">
      <c r="A32" s="2">
        <v>30</v>
      </c>
      <c r="B32" s="2" t="s">
        <v>73</v>
      </c>
      <c r="C32" s="2" t="s">
        <v>35</v>
      </c>
      <c r="D32" s="2">
        <v>2</v>
      </c>
      <c r="E32" s="2">
        <v>1</v>
      </c>
      <c r="F32" s="2">
        <f t="shared" si="0"/>
        <v>0</v>
      </c>
      <c r="G32" s="2">
        <f t="shared" si="1"/>
        <v>3</v>
      </c>
      <c r="H32" s="2">
        <v>0</v>
      </c>
      <c r="I32" s="2">
        <v>3</v>
      </c>
    </row>
    <row r="33" spans="1:9" x14ac:dyDescent="0.3">
      <c r="A33" s="2">
        <v>31</v>
      </c>
      <c r="B33" s="2" t="s">
        <v>74</v>
      </c>
      <c r="C33" s="2" t="s">
        <v>36</v>
      </c>
      <c r="D33" s="2">
        <v>0</v>
      </c>
      <c r="E33" s="2">
        <v>2</v>
      </c>
      <c r="F33" s="2">
        <f t="shared" si="0"/>
        <v>14</v>
      </c>
      <c r="G33" s="2">
        <f t="shared" si="1"/>
        <v>16</v>
      </c>
      <c r="H33" s="2">
        <v>0</v>
      </c>
      <c r="I33" s="2">
        <v>16</v>
      </c>
    </row>
    <row r="34" spans="1:9" x14ac:dyDescent="0.3">
      <c r="A34" s="2">
        <v>32</v>
      </c>
      <c r="B34" s="2"/>
      <c r="C34" s="2" t="s">
        <v>76</v>
      </c>
      <c r="D34" s="2">
        <v>0</v>
      </c>
      <c r="E34" s="2">
        <v>0</v>
      </c>
      <c r="F34" s="2">
        <f t="shared" si="0"/>
        <v>0</v>
      </c>
      <c r="G34" s="2">
        <f t="shared" si="1"/>
        <v>0</v>
      </c>
      <c r="H34" s="2">
        <v>0</v>
      </c>
      <c r="I34" s="2">
        <v>0</v>
      </c>
    </row>
    <row r="35" spans="1:9" x14ac:dyDescent="0.3">
      <c r="A35" s="35" t="s">
        <v>37</v>
      </c>
      <c r="B35" s="35"/>
      <c r="C35" s="35"/>
      <c r="D35" s="2">
        <f>SUM(D3:D34)</f>
        <v>106</v>
      </c>
      <c r="E35" s="2">
        <f>SUM(E3:E34)</f>
        <v>53</v>
      </c>
      <c r="F35" s="2">
        <f t="shared" ref="F35" si="2">SUM(F3:F33)</f>
        <v>66</v>
      </c>
      <c r="G35" s="2"/>
      <c r="H35" s="2">
        <f>SUM(H3:H34)</f>
        <v>8</v>
      </c>
      <c r="I35" s="2">
        <f>SUM(I3:I34)</f>
        <v>233</v>
      </c>
    </row>
  </sheetData>
  <mergeCells count="2">
    <mergeCell ref="A35:C35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3ED3-8944-45CC-B451-1EA24104398C}">
  <dimension ref="A1:I33"/>
  <sheetViews>
    <sheetView workbookViewId="0">
      <selection activeCell="H1" sqref="H1:I1048576"/>
    </sheetView>
  </sheetViews>
  <sheetFormatPr defaultRowHeight="14.4" x14ac:dyDescent="0.3"/>
  <cols>
    <col min="3" max="3" width="16.109375" bestFit="1" customWidth="1"/>
    <col min="4" max="4" width="16.109375" style="17" customWidth="1"/>
    <col min="5" max="5" width="14.6640625" style="17" bestFit="1" customWidth="1"/>
    <col min="6" max="7" width="15.6640625" style="17" bestFit="1" customWidth="1"/>
    <col min="8" max="9" width="8.88671875" style="10"/>
  </cols>
  <sheetData>
    <row r="1" spans="1:9" x14ac:dyDescent="0.3">
      <c r="A1" s="34" t="s">
        <v>80</v>
      </c>
      <c r="B1" s="34"/>
      <c r="C1" s="34"/>
      <c r="D1" s="34"/>
      <c r="E1" s="34"/>
      <c r="F1" s="34"/>
      <c r="G1" s="34"/>
      <c r="H1" s="11"/>
      <c r="I1" s="11"/>
    </row>
    <row r="2" spans="1:9" x14ac:dyDescent="0.3">
      <c r="A2" s="7" t="s">
        <v>4</v>
      </c>
      <c r="B2" s="7" t="s">
        <v>43</v>
      </c>
      <c r="C2" s="7" t="s">
        <v>0</v>
      </c>
      <c r="D2" s="12" t="s">
        <v>81</v>
      </c>
      <c r="E2" s="13" t="s">
        <v>82</v>
      </c>
      <c r="F2" s="13" t="s">
        <v>83</v>
      </c>
      <c r="G2" s="13" t="s">
        <v>84</v>
      </c>
      <c r="H2" s="11"/>
      <c r="I2" s="11"/>
    </row>
    <row r="3" spans="1:9" x14ac:dyDescent="0.3">
      <c r="A3" s="2">
        <v>1</v>
      </c>
      <c r="B3" s="2" t="s">
        <v>44</v>
      </c>
      <c r="C3" s="2" t="s">
        <v>6</v>
      </c>
      <c r="D3" s="14">
        <f>MLA!I3</f>
        <v>175</v>
      </c>
      <c r="E3" s="15">
        <v>27800586</v>
      </c>
      <c r="F3" s="15">
        <v>84580777</v>
      </c>
      <c r="G3" s="15">
        <v>91702478</v>
      </c>
      <c r="H3" s="11"/>
      <c r="I3" s="11"/>
    </row>
    <row r="4" spans="1:9" x14ac:dyDescent="0.3">
      <c r="A4" s="2">
        <v>2</v>
      </c>
      <c r="B4" s="2" t="s">
        <v>49</v>
      </c>
      <c r="C4" s="2" t="s">
        <v>7</v>
      </c>
      <c r="D4" s="14">
        <f>MLA!I4</f>
        <v>60</v>
      </c>
      <c r="E4" s="15">
        <v>467511</v>
      </c>
      <c r="F4" s="15">
        <v>1383727</v>
      </c>
      <c r="G4" s="15">
        <v>1711947</v>
      </c>
      <c r="H4" s="11"/>
      <c r="I4" s="11"/>
    </row>
    <row r="5" spans="1:9" x14ac:dyDescent="0.3">
      <c r="A5" s="2">
        <v>3</v>
      </c>
      <c r="B5" s="2" t="s">
        <v>50</v>
      </c>
      <c r="C5" s="2" t="s">
        <v>8</v>
      </c>
      <c r="D5" s="14">
        <f>MLA!I5</f>
        <v>126</v>
      </c>
      <c r="E5" s="15">
        <v>14625152</v>
      </c>
      <c r="F5" s="15">
        <v>31205576</v>
      </c>
      <c r="G5" s="15">
        <v>35998752</v>
      </c>
      <c r="H5" s="11"/>
      <c r="I5" s="11"/>
    </row>
    <row r="6" spans="1:9" x14ac:dyDescent="0.3">
      <c r="A6" s="2">
        <v>4</v>
      </c>
      <c r="B6" s="2" t="s">
        <v>54</v>
      </c>
      <c r="C6" s="2" t="s">
        <v>9</v>
      </c>
      <c r="D6" s="14">
        <f>MLA!I6</f>
        <v>243</v>
      </c>
      <c r="E6" s="15">
        <v>42126236</v>
      </c>
      <c r="F6" s="15">
        <v>104099452</v>
      </c>
      <c r="G6" s="15">
        <v>128500364</v>
      </c>
      <c r="H6" s="11"/>
      <c r="I6" s="11"/>
    </row>
    <row r="7" spans="1:9" x14ac:dyDescent="0.3">
      <c r="A7" s="2">
        <v>5</v>
      </c>
      <c r="B7" s="2" t="s">
        <v>55</v>
      </c>
      <c r="C7" s="2" t="s">
        <v>10</v>
      </c>
      <c r="D7" s="14">
        <f>MLA!I7</f>
        <v>90</v>
      </c>
      <c r="E7" s="15">
        <v>11637494</v>
      </c>
      <c r="F7" s="15">
        <v>25545198</v>
      </c>
      <c r="G7" s="15">
        <v>32199722</v>
      </c>
      <c r="H7" s="11"/>
      <c r="I7" s="11"/>
    </row>
    <row r="8" spans="1:9" x14ac:dyDescent="0.3">
      <c r="A8" s="2">
        <v>6</v>
      </c>
      <c r="B8" s="2" t="s">
        <v>56</v>
      </c>
      <c r="C8" s="2" t="s">
        <v>11</v>
      </c>
      <c r="D8" s="14">
        <f>MLA!I8</f>
        <v>70</v>
      </c>
      <c r="E8" s="15">
        <v>4065698</v>
      </c>
      <c r="F8" s="15">
        <v>16787941</v>
      </c>
      <c r="G8" s="15">
        <v>19301096</v>
      </c>
      <c r="H8" s="11"/>
      <c r="I8" s="11"/>
    </row>
    <row r="9" spans="1:9" x14ac:dyDescent="0.3">
      <c r="A9" s="2">
        <v>7</v>
      </c>
      <c r="B9" s="2" t="s">
        <v>57</v>
      </c>
      <c r="C9" s="2" t="s">
        <v>12</v>
      </c>
      <c r="D9" s="14">
        <f>MLA!I9</f>
        <v>40</v>
      </c>
      <c r="E9" s="15">
        <v>795120</v>
      </c>
      <c r="F9" s="15">
        <v>1458545</v>
      </c>
      <c r="G9" s="15">
        <v>1521992</v>
      </c>
      <c r="H9" s="11"/>
      <c r="I9" s="11"/>
    </row>
    <row r="10" spans="1:9" x14ac:dyDescent="0.3">
      <c r="A10" s="2">
        <v>8</v>
      </c>
      <c r="B10" s="2" t="s">
        <v>58</v>
      </c>
      <c r="C10" s="2" t="s">
        <v>13</v>
      </c>
      <c r="D10" s="14">
        <f>MLA!I10</f>
        <v>182</v>
      </c>
      <c r="E10" s="15">
        <v>26697475</v>
      </c>
      <c r="F10" s="15">
        <v>60439692</v>
      </c>
      <c r="G10" s="15">
        <v>70400153</v>
      </c>
      <c r="H10" s="11"/>
      <c r="I10" s="11"/>
    </row>
    <row r="11" spans="1:9" x14ac:dyDescent="0.3">
      <c r="A11" s="2">
        <v>9</v>
      </c>
      <c r="B11" s="2" t="s">
        <v>59</v>
      </c>
      <c r="C11" s="2" t="s">
        <v>14</v>
      </c>
      <c r="D11" s="14">
        <f>MLA!I11</f>
        <v>90</v>
      </c>
      <c r="E11" s="15">
        <v>10036808</v>
      </c>
      <c r="F11" s="15">
        <v>25351462</v>
      </c>
      <c r="G11" s="15">
        <v>28900667</v>
      </c>
      <c r="H11" s="11"/>
      <c r="I11" s="11"/>
    </row>
    <row r="12" spans="1:9" x14ac:dyDescent="0.3">
      <c r="A12" s="2">
        <v>10</v>
      </c>
      <c r="B12" s="2" t="s">
        <v>45</v>
      </c>
      <c r="C12" s="2" t="s">
        <v>15</v>
      </c>
      <c r="D12" s="14">
        <f>MLA!I12</f>
        <v>68</v>
      </c>
      <c r="E12" s="15">
        <v>3460434</v>
      </c>
      <c r="F12" s="15">
        <v>6864602</v>
      </c>
      <c r="G12" s="15">
        <v>7503010</v>
      </c>
      <c r="H12" s="11"/>
      <c r="I12" s="11"/>
    </row>
    <row r="13" spans="1:9" x14ac:dyDescent="0.3">
      <c r="A13" s="2">
        <v>11</v>
      </c>
      <c r="B13" s="2" t="s">
        <v>46</v>
      </c>
      <c r="C13" s="2" t="s">
        <v>16</v>
      </c>
      <c r="D13" s="14">
        <f>MLA!I13</f>
        <v>87</v>
      </c>
      <c r="E13" s="15">
        <v>6300000</v>
      </c>
      <c r="F13" s="15">
        <v>12541302</v>
      </c>
      <c r="G13" s="15">
        <v>14999397</v>
      </c>
      <c r="H13" s="11"/>
      <c r="I13" s="11"/>
    </row>
    <row r="14" spans="1:9" x14ac:dyDescent="0.3">
      <c r="A14" s="2">
        <v>12</v>
      </c>
      <c r="B14" s="2" t="s">
        <v>51</v>
      </c>
      <c r="C14" s="2" t="s">
        <v>17</v>
      </c>
      <c r="D14" s="14">
        <f>MLA!I14</f>
        <v>81</v>
      </c>
      <c r="E14" s="15">
        <v>14227133</v>
      </c>
      <c r="F14" s="15">
        <v>32988134</v>
      </c>
      <c r="G14" s="15">
        <v>40100376</v>
      </c>
      <c r="H14" s="11"/>
      <c r="I14" s="11"/>
    </row>
    <row r="15" spans="1:9" x14ac:dyDescent="0.3">
      <c r="A15" s="2">
        <v>13</v>
      </c>
      <c r="B15" s="2" t="s">
        <v>52</v>
      </c>
      <c r="C15" s="2" t="s">
        <v>18</v>
      </c>
      <c r="D15" s="14">
        <f>MLA!I15</f>
        <v>224</v>
      </c>
      <c r="E15" s="15">
        <v>29299014</v>
      </c>
      <c r="F15" s="15">
        <v>61095297</v>
      </c>
      <c r="G15" s="15">
        <v>69599762</v>
      </c>
      <c r="H15" s="11"/>
      <c r="I15" s="11"/>
    </row>
    <row r="16" spans="1:9" x14ac:dyDescent="0.3">
      <c r="A16" s="2">
        <v>14</v>
      </c>
      <c r="B16" s="2" t="s">
        <v>61</v>
      </c>
      <c r="C16" s="2" t="s">
        <v>19</v>
      </c>
      <c r="D16" s="14">
        <f>MLA!I16</f>
        <v>140</v>
      </c>
      <c r="E16" s="15">
        <v>21347375</v>
      </c>
      <c r="F16" s="15">
        <v>33406061</v>
      </c>
      <c r="G16" s="15">
        <v>34698876</v>
      </c>
      <c r="H16" s="11"/>
      <c r="I16" s="11"/>
    </row>
    <row r="17" spans="1:9" x14ac:dyDescent="0.3">
      <c r="A17" s="2">
        <v>15</v>
      </c>
      <c r="B17" s="2" t="s">
        <v>47</v>
      </c>
      <c r="C17" s="2" t="s">
        <v>20</v>
      </c>
      <c r="D17" s="14">
        <f>MLA!I17</f>
        <v>230</v>
      </c>
      <c r="E17" s="15">
        <v>30016625</v>
      </c>
      <c r="F17" s="15">
        <v>72626809</v>
      </c>
      <c r="G17" s="15">
        <v>85002417</v>
      </c>
      <c r="H17" s="11"/>
      <c r="I17" s="11"/>
    </row>
    <row r="18" spans="1:9" x14ac:dyDescent="0.3">
      <c r="A18" s="2">
        <v>16</v>
      </c>
      <c r="B18" s="2" t="s">
        <v>62</v>
      </c>
      <c r="C18" s="2" t="s">
        <v>21</v>
      </c>
      <c r="D18" s="14">
        <f>MLA!I18</f>
        <v>288</v>
      </c>
      <c r="E18" s="15">
        <v>50412235</v>
      </c>
      <c r="F18" s="15">
        <v>112374333</v>
      </c>
      <c r="G18" s="15">
        <v>124904071</v>
      </c>
      <c r="H18" s="11"/>
      <c r="I18" s="11"/>
    </row>
    <row r="19" spans="1:9" x14ac:dyDescent="0.3">
      <c r="A19" s="2">
        <v>17</v>
      </c>
      <c r="B19" s="2" t="s">
        <v>64</v>
      </c>
      <c r="C19" s="2" t="s">
        <v>22</v>
      </c>
      <c r="D19" s="14">
        <f>MLA!I19</f>
        <v>60</v>
      </c>
      <c r="E19" s="15">
        <v>1072753</v>
      </c>
      <c r="F19" s="15">
        <v>2855794</v>
      </c>
      <c r="G19" s="15">
        <v>3436948</v>
      </c>
      <c r="H19" s="11"/>
      <c r="I19" s="11"/>
    </row>
    <row r="20" spans="1:9" x14ac:dyDescent="0.3">
      <c r="A20" s="2">
        <v>18</v>
      </c>
      <c r="B20" s="2" t="s">
        <v>63</v>
      </c>
      <c r="C20" s="2" t="s">
        <v>23</v>
      </c>
      <c r="D20" s="14">
        <f>MLA!I20</f>
        <v>60</v>
      </c>
      <c r="E20" s="15">
        <v>1011699</v>
      </c>
      <c r="F20" s="15">
        <v>2966889</v>
      </c>
      <c r="G20" s="15">
        <v>3772103</v>
      </c>
      <c r="H20" s="11"/>
      <c r="I20" s="11"/>
    </row>
    <row r="21" spans="1:9" x14ac:dyDescent="0.3">
      <c r="A21" s="2">
        <v>19</v>
      </c>
      <c r="B21" s="2" t="s">
        <v>65</v>
      </c>
      <c r="C21" s="2" t="s">
        <v>24</v>
      </c>
      <c r="D21" s="14">
        <f>MLA!I21</f>
        <v>40</v>
      </c>
      <c r="E21" s="15">
        <v>332390</v>
      </c>
      <c r="F21" s="15">
        <v>1097206</v>
      </c>
      <c r="G21" s="15">
        <v>1308967</v>
      </c>
      <c r="H21" s="11"/>
      <c r="I21" s="11"/>
    </row>
    <row r="22" spans="1:9" x14ac:dyDescent="0.3">
      <c r="A22" s="2">
        <v>20</v>
      </c>
      <c r="B22" s="2" t="s">
        <v>66</v>
      </c>
      <c r="C22" s="2" t="s">
        <v>25</v>
      </c>
      <c r="D22" s="14">
        <f>MLA!I22</f>
        <v>60</v>
      </c>
      <c r="E22" s="15">
        <v>516449</v>
      </c>
      <c r="F22" s="15">
        <v>1978502</v>
      </c>
      <c r="G22" s="15">
        <v>2073074</v>
      </c>
      <c r="H22" s="11"/>
      <c r="I22" s="11"/>
    </row>
    <row r="23" spans="1:9" x14ac:dyDescent="0.3">
      <c r="A23" s="2">
        <v>21</v>
      </c>
      <c r="B23" s="2" t="s">
        <v>53</v>
      </c>
      <c r="C23" s="2" t="s">
        <v>26</v>
      </c>
      <c r="D23" s="14">
        <f>MLA!I23</f>
        <v>147</v>
      </c>
      <c r="E23" s="15">
        <v>21944615</v>
      </c>
      <c r="F23" s="15">
        <v>41974218</v>
      </c>
      <c r="G23" s="15">
        <v>47099270</v>
      </c>
      <c r="H23" s="11"/>
      <c r="I23" s="11"/>
    </row>
    <row r="24" spans="1:9" x14ac:dyDescent="0.3">
      <c r="A24" s="2">
        <v>22</v>
      </c>
      <c r="B24" s="2" t="s">
        <v>68</v>
      </c>
      <c r="C24" s="2" t="s">
        <v>27</v>
      </c>
      <c r="D24" s="14">
        <f>MLA!I24</f>
        <v>30</v>
      </c>
      <c r="E24" s="16">
        <v>471707</v>
      </c>
      <c r="F24" s="15">
        <v>1247953</v>
      </c>
      <c r="G24" s="15">
        <v>1646050</v>
      </c>
      <c r="H24" s="11"/>
      <c r="I24" s="11"/>
    </row>
    <row r="25" spans="1:9" x14ac:dyDescent="0.3">
      <c r="A25" s="2">
        <v>23</v>
      </c>
      <c r="B25" s="2" t="s">
        <v>67</v>
      </c>
      <c r="C25" s="2" t="s">
        <v>28</v>
      </c>
      <c r="D25" s="14">
        <f>MLA!I25</f>
        <v>117</v>
      </c>
      <c r="E25" s="15">
        <v>13551060</v>
      </c>
      <c r="F25" s="15">
        <v>27743338</v>
      </c>
      <c r="G25" s="15">
        <v>30501026</v>
      </c>
      <c r="H25" s="11"/>
      <c r="I25" s="11"/>
    </row>
    <row r="26" spans="1:9" x14ac:dyDescent="0.3">
      <c r="A26" s="2">
        <v>24</v>
      </c>
      <c r="B26" s="2" t="s">
        <v>69</v>
      </c>
      <c r="C26" s="2" t="s">
        <v>29</v>
      </c>
      <c r="D26" s="14">
        <f>MLA!I26</f>
        <v>200</v>
      </c>
      <c r="E26" s="15">
        <v>25765806</v>
      </c>
      <c r="F26" s="15">
        <v>68548437</v>
      </c>
      <c r="G26" s="15">
        <v>79502477</v>
      </c>
      <c r="H26" s="11"/>
      <c r="I26" s="11"/>
    </row>
    <row r="27" spans="1:9" x14ac:dyDescent="0.3">
      <c r="A27" s="2">
        <v>25</v>
      </c>
      <c r="B27" s="2" t="s">
        <v>70</v>
      </c>
      <c r="C27" s="2" t="s">
        <v>30</v>
      </c>
      <c r="D27" s="14">
        <f>MLA!I27</f>
        <v>32</v>
      </c>
      <c r="E27" s="15">
        <v>209843</v>
      </c>
      <c r="F27" s="15">
        <v>610577</v>
      </c>
      <c r="G27" s="15">
        <v>658019</v>
      </c>
      <c r="H27" s="11"/>
      <c r="I27" s="11"/>
    </row>
    <row r="28" spans="1:9" x14ac:dyDescent="0.3">
      <c r="A28" s="2">
        <v>26</v>
      </c>
      <c r="B28" s="2" t="s">
        <v>48</v>
      </c>
      <c r="C28" s="2" t="s">
        <v>31</v>
      </c>
      <c r="D28" s="14">
        <f>MLA!I28</f>
        <v>234</v>
      </c>
      <c r="E28" s="15">
        <v>41199168</v>
      </c>
      <c r="F28" s="15">
        <v>72147030</v>
      </c>
      <c r="G28" s="15">
        <v>83697770</v>
      </c>
      <c r="H28" s="11"/>
      <c r="I28" s="11"/>
    </row>
    <row r="29" spans="1:9" x14ac:dyDescent="0.3">
      <c r="A29" s="2">
        <v>27</v>
      </c>
      <c r="B29" s="2" t="s">
        <v>71</v>
      </c>
      <c r="C29" s="2" t="s">
        <v>32</v>
      </c>
      <c r="D29" s="14">
        <f>MLA!I29</f>
        <v>119</v>
      </c>
      <c r="E29" s="15">
        <v>15702122</v>
      </c>
      <c r="F29" s="15">
        <v>35193978</v>
      </c>
      <c r="G29" s="15">
        <v>38157311</v>
      </c>
      <c r="H29" s="11"/>
      <c r="I29" s="11"/>
    </row>
    <row r="30" spans="1:9" x14ac:dyDescent="0.3">
      <c r="A30" s="2">
        <v>28</v>
      </c>
      <c r="B30" s="2" t="s">
        <v>60</v>
      </c>
      <c r="C30" s="2" t="s">
        <v>33</v>
      </c>
      <c r="D30" s="14">
        <f>MLA!I30</f>
        <v>60</v>
      </c>
      <c r="E30" s="15">
        <v>1556342</v>
      </c>
      <c r="F30" s="16">
        <v>3673917</v>
      </c>
      <c r="G30" s="15">
        <v>4184959</v>
      </c>
      <c r="H30" s="11"/>
      <c r="I30" s="11"/>
    </row>
    <row r="31" spans="1:9" x14ac:dyDescent="0.3">
      <c r="A31" s="2">
        <v>29</v>
      </c>
      <c r="B31" s="2" t="s">
        <v>72</v>
      </c>
      <c r="C31" s="2" t="s">
        <v>34</v>
      </c>
      <c r="D31" s="14">
        <f>MLA!I31</f>
        <v>403</v>
      </c>
      <c r="E31" s="15">
        <v>83849905</v>
      </c>
      <c r="F31" s="15">
        <v>199812341</v>
      </c>
      <c r="G31" s="15">
        <v>231502578</v>
      </c>
      <c r="H31" s="11"/>
      <c r="I31" s="11"/>
    </row>
    <row r="32" spans="1:9" x14ac:dyDescent="0.3">
      <c r="A32" s="2">
        <v>30</v>
      </c>
      <c r="B32" s="2" t="s">
        <v>73</v>
      </c>
      <c r="C32" s="2" t="s">
        <v>35</v>
      </c>
      <c r="D32" s="14">
        <f>MLA!I32</f>
        <v>70</v>
      </c>
      <c r="E32" s="15">
        <v>4491239</v>
      </c>
      <c r="F32" s="15">
        <v>10086292</v>
      </c>
      <c r="G32" s="15">
        <v>11700099</v>
      </c>
      <c r="H32" s="11"/>
      <c r="I32" s="11"/>
    </row>
    <row r="33" spans="1:9" x14ac:dyDescent="0.3">
      <c r="A33" s="2">
        <v>31</v>
      </c>
      <c r="B33" s="2" t="s">
        <v>74</v>
      </c>
      <c r="C33" s="2" t="s">
        <v>36</v>
      </c>
      <c r="D33" s="14">
        <f>MLA!I33</f>
        <v>294</v>
      </c>
      <c r="E33" s="15">
        <v>44312011</v>
      </c>
      <c r="F33" s="15">
        <v>91276115</v>
      </c>
      <c r="G33" s="15">
        <v>100896618</v>
      </c>
      <c r="H33" s="11"/>
      <c r="I33" s="1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1E18-CD47-43EA-8594-869319068CB0}">
  <dimension ref="A1:F258"/>
  <sheetViews>
    <sheetView tabSelected="1" topLeftCell="A221" workbookViewId="0">
      <selection activeCell="D232" sqref="D232"/>
    </sheetView>
  </sheetViews>
  <sheetFormatPr defaultRowHeight="14.4" x14ac:dyDescent="0.3"/>
  <cols>
    <col min="1" max="1" width="8.88671875" style="23"/>
    <col min="2" max="2" width="8.88671875" style="25"/>
    <col min="3" max="3" width="17.33203125" bestFit="1" customWidth="1"/>
    <col min="4" max="4" width="7.5546875" customWidth="1"/>
    <col min="5" max="5" width="8.21875" bestFit="1" customWidth="1"/>
    <col min="6" max="6" width="10.33203125" customWidth="1"/>
    <col min="9" max="9" width="8.88671875" customWidth="1"/>
    <col min="11" max="11" width="11.21875" bestFit="1" customWidth="1"/>
  </cols>
  <sheetData>
    <row r="1" spans="1:6" x14ac:dyDescent="0.3">
      <c r="A1" s="19" t="s">
        <v>85</v>
      </c>
      <c r="B1" s="19" t="s">
        <v>86</v>
      </c>
      <c r="C1" s="20" t="s">
        <v>187</v>
      </c>
      <c r="D1" s="20" t="s">
        <v>4</v>
      </c>
      <c r="E1" s="19" t="s">
        <v>86</v>
      </c>
      <c r="F1" s="20"/>
    </row>
    <row r="2" spans="1:6" x14ac:dyDescent="0.3">
      <c r="A2" s="32">
        <v>1</v>
      </c>
      <c r="B2" s="36" t="s">
        <v>112</v>
      </c>
      <c r="C2" s="2" t="s">
        <v>176</v>
      </c>
      <c r="D2" s="2">
        <v>62</v>
      </c>
      <c r="E2" s="2" t="s">
        <v>112</v>
      </c>
      <c r="F2" s="2">
        <v>1</v>
      </c>
    </row>
    <row r="3" spans="1:6" x14ac:dyDescent="0.3">
      <c r="A3" s="32"/>
      <c r="B3" s="37"/>
      <c r="C3" s="2" t="s">
        <v>12</v>
      </c>
      <c r="D3" s="2">
        <v>2</v>
      </c>
      <c r="E3" s="2" t="s">
        <v>170</v>
      </c>
      <c r="F3" s="2">
        <v>2</v>
      </c>
    </row>
    <row r="4" spans="1:6" x14ac:dyDescent="0.3">
      <c r="A4" s="32"/>
      <c r="B4" s="37"/>
      <c r="C4" s="2" t="s">
        <v>28</v>
      </c>
      <c r="D4" s="2">
        <v>92</v>
      </c>
      <c r="E4" s="2" t="s">
        <v>184</v>
      </c>
      <c r="F4" s="2">
        <v>3</v>
      </c>
    </row>
    <row r="5" spans="1:6" x14ac:dyDescent="0.3">
      <c r="A5" s="32"/>
      <c r="B5" s="38"/>
      <c r="C5" s="22" t="s">
        <v>179</v>
      </c>
      <c r="D5" s="2">
        <v>3</v>
      </c>
      <c r="E5" s="2" t="s">
        <v>96</v>
      </c>
      <c r="F5" s="2">
        <v>4</v>
      </c>
    </row>
    <row r="6" spans="1:6" x14ac:dyDescent="0.3">
      <c r="A6" s="32">
        <v>2</v>
      </c>
      <c r="B6" s="36" t="s">
        <v>170</v>
      </c>
      <c r="C6" s="2" t="s">
        <v>34</v>
      </c>
      <c r="D6" s="2">
        <v>12</v>
      </c>
      <c r="E6" s="2" t="s">
        <v>165</v>
      </c>
      <c r="F6" s="2">
        <v>5</v>
      </c>
    </row>
    <row r="7" spans="1:6" x14ac:dyDescent="0.3">
      <c r="A7" s="32"/>
      <c r="B7" s="38"/>
      <c r="C7" s="22" t="s">
        <v>179</v>
      </c>
      <c r="D7" s="2">
        <v>2</v>
      </c>
      <c r="E7" s="2" t="s">
        <v>107</v>
      </c>
      <c r="F7" s="2">
        <v>6</v>
      </c>
    </row>
    <row r="8" spans="1:6" x14ac:dyDescent="0.3">
      <c r="A8" s="18">
        <v>3</v>
      </c>
      <c r="B8" s="24" t="s">
        <v>184</v>
      </c>
      <c r="C8" s="22" t="s">
        <v>179</v>
      </c>
      <c r="D8" s="2">
        <v>1</v>
      </c>
      <c r="E8" s="2" t="s">
        <v>177</v>
      </c>
      <c r="F8" s="2">
        <v>7</v>
      </c>
    </row>
    <row r="9" spans="1:6" x14ac:dyDescent="0.3">
      <c r="A9" s="32">
        <v>4</v>
      </c>
      <c r="B9" s="36" t="s">
        <v>96</v>
      </c>
      <c r="C9" s="2" t="s">
        <v>8</v>
      </c>
      <c r="D9" s="2">
        <v>9</v>
      </c>
      <c r="E9" s="2" t="s">
        <v>94</v>
      </c>
      <c r="F9" s="2">
        <v>8</v>
      </c>
    </row>
    <row r="10" spans="1:6" x14ac:dyDescent="0.3">
      <c r="A10" s="32"/>
      <c r="B10" s="38"/>
      <c r="C10" s="22" t="s">
        <v>179</v>
      </c>
      <c r="D10" s="2">
        <v>1</v>
      </c>
      <c r="E10" s="2" t="s">
        <v>99</v>
      </c>
      <c r="F10" s="2">
        <v>9</v>
      </c>
    </row>
    <row r="11" spans="1:6" x14ac:dyDescent="0.3">
      <c r="A11" s="32">
        <v>5</v>
      </c>
      <c r="B11" s="36" t="s">
        <v>165</v>
      </c>
      <c r="C11" s="2" t="s">
        <v>31</v>
      </c>
      <c r="D11" s="2">
        <v>65</v>
      </c>
      <c r="E11" s="2" t="s">
        <v>121</v>
      </c>
      <c r="F11" s="2">
        <v>10</v>
      </c>
    </row>
    <row r="12" spans="1:6" x14ac:dyDescent="0.3">
      <c r="A12" s="32"/>
      <c r="B12" s="38"/>
      <c r="C12" s="22" t="s">
        <v>179</v>
      </c>
      <c r="D12" s="2">
        <f>5+1</f>
        <v>6</v>
      </c>
      <c r="E12" s="2" t="s">
        <v>153</v>
      </c>
      <c r="F12" s="2">
        <v>11</v>
      </c>
    </row>
    <row r="13" spans="1:6" x14ac:dyDescent="0.3">
      <c r="A13" s="32">
        <v>6</v>
      </c>
      <c r="B13" s="36" t="s">
        <v>107</v>
      </c>
      <c r="C13" s="2" t="s">
        <v>9</v>
      </c>
      <c r="D13" s="2">
        <v>5</v>
      </c>
      <c r="E13" s="2" t="s">
        <v>90</v>
      </c>
      <c r="F13" s="2">
        <v>12</v>
      </c>
    </row>
    <row r="14" spans="1:6" x14ac:dyDescent="0.3">
      <c r="A14" s="32"/>
      <c r="B14" s="37"/>
      <c r="C14" s="2" t="s">
        <v>21</v>
      </c>
      <c r="D14" s="2">
        <v>2</v>
      </c>
      <c r="E14" s="2" t="s">
        <v>98</v>
      </c>
      <c r="F14" s="2">
        <v>13</v>
      </c>
    </row>
    <row r="15" spans="1:6" x14ac:dyDescent="0.3">
      <c r="A15" s="32"/>
      <c r="B15" s="37"/>
      <c r="C15" s="2" t="s">
        <v>32</v>
      </c>
      <c r="D15" s="2">
        <v>7</v>
      </c>
      <c r="E15" s="2" t="s">
        <v>109</v>
      </c>
      <c r="F15" s="2">
        <v>14</v>
      </c>
    </row>
    <row r="16" spans="1:6" x14ac:dyDescent="0.3">
      <c r="A16" s="32"/>
      <c r="B16" s="38"/>
      <c r="C16" s="22" t="s">
        <v>179</v>
      </c>
      <c r="D16" s="2">
        <v>2</v>
      </c>
      <c r="E16" s="2" t="s">
        <v>114</v>
      </c>
      <c r="F16" s="2">
        <v>15</v>
      </c>
    </row>
    <row r="17" spans="1:6" x14ac:dyDescent="0.3">
      <c r="A17" s="18">
        <v>7</v>
      </c>
      <c r="B17" s="24" t="s">
        <v>177</v>
      </c>
      <c r="C17" s="2" t="s">
        <v>27</v>
      </c>
      <c r="D17" s="2">
        <v>10</v>
      </c>
      <c r="E17" s="2" t="s">
        <v>137</v>
      </c>
      <c r="F17" s="2">
        <v>16</v>
      </c>
    </row>
    <row r="18" spans="1:6" x14ac:dyDescent="0.3">
      <c r="A18" s="32">
        <v>8</v>
      </c>
      <c r="B18" s="36" t="s">
        <v>94</v>
      </c>
      <c r="C18" s="2" t="s">
        <v>7</v>
      </c>
      <c r="D18" s="2">
        <v>1</v>
      </c>
      <c r="E18" s="2" t="s">
        <v>126</v>
      </c>
      <c r="F18" s="2">
        <v>17</v>
      </c>
    </row>
    <row r="19" spans="1:6" x14ac:dyDescent="0.3">
      <c r="A19" s="32"/>
      <c r="B19" s="37"/>
      <c r="C19" s="2" t="s">
        <v>23</v>
      </c>
      <c r="D19" s="2">
        <v>12</v>
      </c>
      <c r="E19" s="2" t="s">
        <v>106</v>
      </c>
      <c r="F19" s="2">
        <v>18</v>
      </c>
    </row>
    <row r="20" spans="1:6" x14ac:dyDescent="0.3">
      <c r="A20" s="32"/>
      <c r="B20" s="37"/>
      <c r="C20" s="2" t="s">
        <v>36</v>
      </c>
      <c r="D20" s="2">
        <v>220</v>
      </c>
      <c r="E20" s="2" t="s">
        <v>101</v>
      </c>
      <c r="F20" s="2">
        <v>19</v>
      </c>
    </row>
    <row r="21" spans="1:6" x14ac:dyDescent="0.3">
      <c r="A21" s="32"/>
      <c r="B21" s="38"/>
      <c r="C21" s="22" t="s">
        <v>179</v>
      </c>
      <c r="D21" s="2">
        <f>13+22</f>
        <v>35</v>
      </c>
      <c r="E21" s="2" t="s">
        <v>105</v>
      </c>
      <c r="F21" s="2">
        <v>20</v>
      </c>
    </row>
    <row r="22" spans="1:6" x14ac:dyDescent="0.3">
      <c r="A22" s="32">
        <v>9</v>
      </c>
      <c r="B22" s="36" t="s">
        <v>99</v>
      </c>
      <c r="C22" s="2" t="s">
        <v>8</v>
      </c>
      <c r="D22" s="2">
        <v>15</v>
      </c>
      <c r="E22" s="2" t="s">
        <v>120</v>
      </c>
      <c r="F22" s="2">
        <v>21</v>
      </c>
    </row>
    <row r="23" spans="1:6" x14ac:dyDescent="0.3">
      <c r="A23" s="32"/>
      <c r="B23" s="38"/>
      <c r="C23" s="22" t="s">
        <v>179</v>
      </c>
      <c r="D23" s="2">
        <v>1</v>
      </c>
      <c r="E23" s="2" t="s">
        <v>159</v>
      </c>
      <c r="F23" s="2">
        <v>22</v>
      </c>
    </row>
    <row r="24" spans="1:6" x14ac:dyDescent="0.3">
      <c r="A24" s="32">
        <v>10</v>
      </c>
      <c r="B24" s="36" t="s">
        <v>121</v>
      </c>
      <c r="C24" s="2" t="s">
        <v>17</v>
      </c>
      <c r="D24" s="2">
        <v>2</v>
      </c>
      <c r="E24" s="2" t="s">
        <v>111</v>
      </c>
      <c r="F24" s="2">
        <v>23</v>
      </c>
    </row>
    <row r="25" spans="1:6" x14ac:dyDescent="0.3">
      <c r="A25" s="32"/>
      <c r="B25" s="38"/>
      <c r="C25" s="22" t="s">
        <v>179</v>
      </c>
      <c r="D25" s="2">
        <v>1</v>
      </c>
      <c r="E25" s="2" t="s">
        <v>174</v>
      </c>
      <c r="F25" s="2">
        <v>24</v>
      </c>
    </row>
    <row r="26" spans="1:6" x14ac:dyDescent="0.3">
      <c r="A26" s="32">
        <v>11</v>
      </c>
      <c r="B26" s="36" t="s">
        <v>153</v>
      </c>
      <c r="C26" s="2" t="s">
        <v>26</v>
      </c>
      <c r="D26" s="2">
        <v>114</v>
      </c>
      <c r="E26" s="2" t="s">
        <v>102</v>
      </c>
      <c r="F26" s="2">
        <v>25</v>
      </c>
    </row>
    <row r="27" spans="1:6" x14ac:dyDescent="0.3">
      <c r="A27" s="32"/>
      <c r="B27" s="38"/>
      <c r="C27" s="22" t="s">
        <v>179</v>
      </c>
      <c r="D27" s="2">
        <f>9+12</f>
        <v>21</v>
      </c>
      <c r="E27" s="2" t="s">
        <v>117</v>
      </c>
      <c r="F27" s="2">
        <v>26</v>
      </c>
    </row>
    <row r="28" spans="1:6" x14ac:dyDescent="0.3">
      <c r="A28" s="32">
        <v>12</v>
      </c>
      <c r="B28" s="36" t="s">
        <v>90</v>
      </c>
      <c r="C28" s="2" t="s">
        <v>7</v>
      </c>
      <c r="D28" s="2">
        <v>48</v>
      </c>
      <c r="E28" s="2" t="s">
        <v>148</v>
      </c>
      <c r="F28" s="2">
        <v>27</v>
      </c>
    </row>
    <row r="29" spans="1:6" x14ac:dyDescent="0.3">
      <c r="A29" s="32"/>
      <c r="B29" s="37"/>
      <c r="C29" s="2" t="s">
        <v>8</v>
      </c>
      <c r="D29" s="2">
        <v>63</v>
      </c>
      <c r="E29" s="2" t="s">
        <v>93</v>
      </c>
      <c r="F29" s="2">
        <v>28</v>
      </c>
    </row>
    <row r="30" spans="1:6" x14ac:dyDescent="0.3">
      <c r="A30" s="32"/>
      <c r="B30" s="37"/>
      <c r="C30" s="2" t="s">
        <v>9</v>
      </c>
      <c r="D30" s="2">
        <v>74</v>
      </c>
      <c r="E30" s="2" t="s">
        <v>92</v>
      </c>
      <c r="F30" s="2">
        <v>29</v>
      </c>
    </row>
    <row r="31" spans="1:6" x14ac:dyDescent="0.3">
      <c r="A31" s="32"/>
      <c r="B31" s="37"/>
      <c r="C31" s="2" t="s">
        <v>10</v>
      </c>
      <c r="D31" s="2">
        <v>14</v>
      </c>
      <c r="E31" s="2" t="s">
        <v>127</v>
      </c>
      <c r="F31" s="2">
        <v>30</v>
      </c>
    </row>
    <row r="32" spans="1:6" x14ac:dyDescent="0.3">
      <c r="A32" s="32"/>
      <c r="B32" s="37"/>
      <c r="C32" s="2" t="s">
        <v>176</v>
      </c>
      <c r="D32" s="2">
        <v>8</v>
      </c>
      <c r="E32" s="2" t="s">
        <v>118</v>
      </c>
      <c r="F32" s="2">
        <v>31</v>
      </c>
    </row>
    <row r="33" spans="1:6" x14ac:dyDescent="0.3">
      <c r="A33" s="32"/>
      <c r="B33" s="37"/>
      <c r="C33" s="2" t="s">
        <v>12</v>
      </c>
      <c r="D33" s="2">
        <v>20</v>
      </c>
      <c r="E33" s="2" t="s">
        <v>169</v>
      </c>
      <c r="F33" s="2">
        <v>32</v>
      </c>
    </row>
    <row r="34" spans="1:6" x14ac:dyDescent="0.3">
      <c r="A34" s="32"/>
      <c r="B34" s="37"/>
      <c r="C34" s="2" t="s">
        <v>13</v>
      </c>
      <c r="D34" s="2">
        <v>111</v>
      </c>
      <c r="E34" s="2" t="s">
        <v>175</v>
      </c>
      <c r="F34" s="2">
        <v>33</v>
      </c>
    </row>
    <row r="35" spans="1:6" x14ac:dyDescent="0.3">
      <c r="A35" s="32"/>
      <c r="B35" s="37"/>
      <c r="C35" s="2" t="s">
        <v>14</v>
      </c>
      <c r="D35" s="2">
        <v>40</v>
      </c>
      <c r="E35" s="2" t="s">
        <v>130</v>
      </c>
      <c r="F35" s="2">
        <v>34</v>
      </c>
    </row>
    <row r="36" spans="1:6" x14ac:dyDescent="0.3">
      <c r="A36" s="32"/>
      <c r="B36" s="37"/>
      <c r="C36" s="2" t="s">
        <v>15</v>
      </c>
      <c r="D36" s="2">
        <v>43</v>
      </c>
      <c r="E36" s="2" t="s">
        <v>108</v>
      </c>
      <c r="F36" s="2">
        <v>35</v>
      </c>
    </row>
    <row r="37" spans="1:6" x14ac:dyDescent="0.3">
      <c r="A37" s="32"/>
      <c r="B37" s="37"/>
      <c r="C37" s="2" t="s">
        <v>17</v>
      </c>
      <c r="D37" s="2">
        <v>26</v>
      </c>
      <c r="E37" s="2" t="s">
        <v>122</v>
      </c>
      <c r="F37" s="2">
        <v>36</v>
      </c>
    </row>
    <row r="38" spans="1:6" x14ac:dyDescent="0.3">
      <c r="A38" s="32"/>
      <c r="B38" s="37"/>
      <c r="C38" s="2" t="s">
        <v>18</v>
      </c>
      <c r="D38" s="2">
        <v>121</v>
      </c>
      <c r="E38" s="2" t="s">
        <v>95</v>
      </c>
      <c r="F38" s="2">
        <v>37</v>
      </c>
    </row>
    <row r="39" spans="1:6" x14ac:dyDescent="0.3">
      <c r="A39" s="32"/>
      <c r="B39" s="37"/>
      <c r="C39" s="2" t="s">
        <v>20</v>
      </c>
      <c r="D39" s="2">
        <v>127</v>
      </c>
      <c r="E39" s="2" t="s">
        <v>116</v>
      </c>
      <c r="F39" s="2">
        <v>38</v>
      </c>
    </row>
    <row r="40" spans="1:6" x14ac:dyDescent="0.3">
      <c r="A40" s="32"/>
      <c r="B40" s="37"/>
      <c r="C40" s="2" t="s">
        <v>21</v>
      </c>
      <c r="D40" s="2">
        <v>106</v>
      </c>
      <c r="E40" s="2" t="s">
        <v>129</v>
      </c>
      <c r="F40" s="2">
        <v>39</v>
      </c>
    </row>
    <row r="41" spans="1:6" x14ac:dyDescent="0.3">
      <c r="A41" s="32"/>
      <c r="B41" s="37"/>
      <c r="C41" s="2" t="s">
        <v>22</v>
      </c>
      <c r="D41" s="2">
        <v>32</v>
      </c>
      <c r="E41" s="2" t="s">
        <v>180</v>
      </c>
      <c r="F41" s="2">
        <v>40</v>
      </c>
    </row>
    <row r="42" spans="1:6" x14ac:dyDescent="0.3">
      <c r="A42" s="32"/>
      <c r="B42" s="37"/>
      <c r="C42" s="2" t="s">
        <v>23</v>
      </c>
      <c r="D42" s="2">
        <v>2</v>
      </c>
      <c r="E42" s="2" t="s">
        <v>119</v>
      </c>
      <c r="F42" s="2">
        <v>41</v>
      </c>
    </row>
    <row r="43" spans="1:6" x14ac:dyDescent="0.3">
      <c r="A43" s="32"/>
      <c r="B43" s="37"/>
      <c r="C43" s="2" t="s">
        <v>24</v>
      </c>
      <c r="D43" s="2">
        <v>1</v>
      </c>
      <c r="E43" s="2" t="s">
        <v>173</v>
      </c>
      <c r="F43" s="2">
        <v>42</v>
      </c>
    </row>
    <row r="44" spans="1:6" x14ac:dyDescent="0.3">
      <c r="A44" s="32"/>
      <c r="B44" s="37"/>
      <c r="C44" s="2" t="s">
        <v>25</v>
      </c>
      <c r="D44" s="2">
        <v>12</v>
      </c>
      <c r="E44" s="2" t="s">
        <v>89</v>
      </c>
      <c r="F44" s="2">
        <v>43</v>
      </c>
    </row>
    <row r="45" spans="1:6" x14ac:dyDescent="0.3">
      <c r="A45" s="32"/>
      <c r="B45" s="37"/>
      <c r="C45" s="2" t="s">
        <v>26</v>
      </c>
      <c r="D45" s="2">
        <v>22</v>
      </c>
      <c r="E45" s="2" t="s">
        <v>142</v>
      </c>
      <c r="F45" s="2">
        <v>44</v>
      </c>
    </row>
    <row r="46" spans="1:6" x14ac:dyDescent="0.3">
      <c r="A46" s="32"/>
      <c r="B46" s="37"/>
      <c r="C46" s="2" t="s">
        <v>27</v>
      </c>
      <c r="D46" s="2">
        <v>9</v>
      </c>
      <c r="E46" s="2" t="s">
        <v>131</v>
      </c>
      <c r="F46" s="2">
        <v>45</v>
      </c>
    </row>
    <row r="47" spans="1:6" x14ac:dyDescent="0.3">
      <c r="A47" s="32"/>
      <c r="B47" s="37"/>
      <c r="C47" s="2" t="s">
        <v>28</v>
      </c>
      <c r="D47" s="2">
        <v>2</v>
      </c>
      <c r="E47" s="2" t="s">
        <v>125</v>
      </c>
      <c r="F47" s="2">
        <v>46</v>
      </c>
    </row>
    <row r="48" spans="1:6" x14ac:dyDescent="0.3">
      <c r="A48" s="32"/>
      <c r="B48" s="37"/>
      <c r="C48" s="2" t="s">
        <v>29</v>
      </c>
      <c r="D48" s="2">
        <v>71</v>
      </c>
      <c r="E48" s="2" t="s">
        <v>132</v>
      </c>
      <c r="F48" s="2">
        <v>47</v>
      </c>
    </row>
    <row r="49" spans="1:6" x14ac:dyDescent="0.3">
      <c r="A49" s="32"/>
      <c r="B49" s="37"/>
      <c r="C49" s="2" t="s">
        <v>30</v>
      </c>
      <c r="D49" s="2">
        <v>12</v>
      </c>
      <c r="E49" s="2" t="s">
        <v>123</v>
      </c>
      <c r="F49" s="2">
        <v>48</v>
      </c>
    </row>
    <row r="50" spans="1:6" x14ac:dyDescent="0.3">
      <c r="A50" s="32"/>
      <c r="B50" s="37"/>
      <c r="C50" s="2" t="s">
        <v>31</v>
      </c>
      <c r="D50" s="2">
        <v>4</v>
      </c>
      <c r="E50" s="2" t="s">
        <v>149</v>
      </c>
      <c r="F50" s="2">
        <v>49</v>
      </c>
    </row>
    <row r="51" spans="1:6" x14ac:dyDescent="0.3">
      <c r="A51" s="32"/>
      <c r="B51" s="37"/>
      <c r="C51" s="2" t="s">
        <v>32</v>
      </c>
      <c r="D51" s="2">
        <v>3</v>
      </c>
      <c r="E51" s="2" t="s">
        <v>163</v>
      </c>
      <c r="F51" s="2">
        <v>50</v>
      </c>
    </row>
    <row r="52" spans="1:6" x14ac:dyDescent="0.3">
      <c r="A52" s="32"/>
      <c r="B52" s="37"/>
      <c r="C52" s="2" t="s">
        <v>33</v>
      </c>
      <c r="D52" s="2">
        <v>33</v>
      </c>
      <c r="E52" s="2" t="s">
        <v>145</v>
      </c>
      <c r="F52" s="2">
        <v>51</v>
      </c>
    </row>
    <row r="53" spans="1:6" x14ac:dyDescent="0.3">
      <c r="A53" s="32"/>
      <c r="B53" s="37"/>
      <c r="C53" s="2" t="s">
        <v>34</v>
      </c>
      <c r="D53" s="2">
        <v>255</v>
      </c>
      <c r="E53" s="2" t="s">
        <v>124</v>
      </c>
      <c r="F53" s="2">
        <v>52</v>
      </c>
    </row>
    <row r="54" spans="1:6" x14ac:dyDescent="0.3">
      <c r="A54" s="32"/>
      <c r="B54" s="37"/>
      <c r="C54" s="2" t="s">
        <v>35</v>
      </c>
      <c r="D54" s="2">
        <v>47</v>
      </c>
      <c r="E54" s="2" t="s">
        <v>185</v>
      </c>
      <c r="F54" s="2">
        <v>53</v>
      </c>
    </row>
    <row r="55" spans="1:6" x14ac:dyDescent="0.3">
      <c r="A55" s="32"/>
      <c r="B55" s="37"/>
      <c r="C55" s="2" t="s">
        <v>36</v>
      </c>
      <c r="D55" s="2">
        <v>70</v>
      </c>
      <c r="E55" s="2" t="s">
        <v>161</v>
      </c>
      <c r="F55" s="2">
        <v>54</v>
      </c>
    </row>
    <row r="56" spans="1:6" x14ac:dyDescent="0.3">
      <c r="A56" s="32"/>
      <c r="B56" s="38"/>
      <c r="C56" s="22" t="s">
        <v>179</v>
      </c>
      <c r="D56" s="2">
        <f>97+301-9</f>
        <v>389</v>
      </c>
      <c r="E56" s="2" t="s">
        <v>110</v>
      </c>
      <c r="F56" s="2">
        <v>55</v>
      </c>
    </row>
    <row r="57" spans="1:6" x14ac:dyDescent="0.3">
      <c r="A57" s="18">
        <v>13</v>
      </c>
      <c r="B57" s="24" t="s">
        <v>98</v>
      </c>
      <c r="C57" s="2" t="s">
        <v>8</v>
      </c>
      <c r="D57" s="2">
        <v>3</v>
      </c>
      <c r="E57" s="2" t="s">
        <v>162</v>
      </c>
      <c r="F57" s="2">
        <v>56</v>
      </c>
    </row>
    <row r="58" spans="1:6" x14ac:dyDescent="0.3">
      <c r="A58" s="32">
        <v>14</v>
      </c>
      <c r="B58" s="36" t="s">
        <v>109</v>
      </c>
      <c r="C58" s="2" t="s">
        <v>10</v>
      </c>
      <c r="D58" s="2">
        <v>2</v>
      </c>
      <c r="E58" s="2" t="s">
        <v>150</v>
      </c>
      <c r="F58" s="2">
        <v>57</v>
      </c>
    </row>
    <row r="59" spans="1:6" x14ac:dyDescent="0.3">
      <c r="A59" s="32"/>
      <c r="B59" s="37"/>
      <c r="C59" s="2" t="s">
        <v>20</v>
      </c>
      <c r="D59" s="2">
        <v>2</v>
      </c>
      <c r="E59" s="2" t="s">
        <v>143</v>
      </c>
      <c r="F59" s="2">
        <v>58</v>
      </c>
    </row>
    <row r="60" spans="1:6" x14ac:dyDescent="0.3">
      <c r="A60" s="32"/>
      <c r="B60" s="37"/>
      <c r="C60" s="2" t="s">
        <v>28</v>
      </c>
      <c r="D60" s="2">
        <v>1</v>
      </c>
      <c r="E60" s="2" t="s">
        <v>133</v>
      </c>
      <c r="F60" s="2">
        <v>59</v>
      </c>
    </row>
    <row r="61" spans="1:6" x14ac:dyDescent="0.3">
      <c r="A61" s="32"/>
      <c r="B61" s="37"/>
      <c r="C61" s="2" t="s">
        <v>34</v>
      </c>
      <c r="D61" s="2">
        <v>1</v>
      </c>
      <c r="E61" s="2" t="s">
        <v>115</v>
      </c>
      <c r="F61" s="2">
        <v>60</v>
      </c>
    </row>
    <row r="62" spans="1:6" x14ac:dyDescent="0.3">
      <c r="A62" s="32"/>
      <c r="B62" s="37"/>
      <c r="C62" s="2" t="s">
        <v>35</v>
      </c>
      <c r="D62" s="2">
        <v>2</v>
      </c>
      <c r="E62" s="2" t="s">
        <v>152</v>
      </c>
      <c r="F62" s="2">
        <v>61</v>
      </c>
    </row>
    <row r="63" spans="1:6" x14ac:dyDescent="0.3">
      <c r="A63" s="32"/>
      <c r="B63" s="38"/>
      <c r="C63" s="22" t="s">
        <v>179</v>
      </c>
      <c r="D63" s="2">
        <f>3+10</f>
        <v>13</v>
      </c>
      <c r="E63" s="2" t="s">
        <v>171</v>
      </c>
      <c r="F63" s="2">
        <v>62</v>
      </c>
    </row>
    <row r="64" spans="1:6" x14ac:dyDescent="0.3">
      <c r="A64" s="32">
        <v>15</v>
      </c>
      <c r="B64" s="36" t="s">
        <v>114</v>
      </c>
      <c r="C64" s="2" t="s">
        <v>13</v>
      </c>
      <c r="D64" s="2">
        <v>2</v>
      </c>
      <c r="E64" s="2" t="s">
        <v>144</v>
      </c>
      <c r="F64" s="2">
        <v>63</v>
      </c>
    </row>
    <row r="65" spans="1:6" x14ac:dyDescent="0.3">
      <c r="A65" s="32"/>
      <c r="B65" s="38"/>
      <c r="C65" s="2" t="s">
        <v>29</v>
      </c>
      <c r="D65" s="2">
        <v>2</v>
      </c>
      <c r="E65" s="2" t="s">
        <v>91</v>
      </c>
      <c r="F65" s="2">
        <v>64</v>
      </c>
    </row>
    <row r="66" spans="1:6" x14ac:dyDescent="0.3">
      <c r="A66" s="18">
        <v>16</v>
      </c>
      <c r="B66" s="24" t="s">
        <v>137</v>
      </c>
      <c r="C66" s="2" t="s">
        <v>21</v>
      </c>
      <c r="D66" s="2">
        <v>3</v>
      </c>
      <c r="E66" s="2" t="s">
        <v>128</v>
      </c>
      <c r="F66" s="2">
        <v>65</v>
      </c>
    </row>
    <row r="67" spans="1:6" x14ac:dyDescent="0.3">
      <c r="A67" s="18">
        <v>17</v>
      </c>
      <c r="B67" s="24" t="s">
        <v>126</v>
      </c>
      <c r="C67" s="2" t="s">
        <v>19</v>
      </c>
      <c r="D67" s="2">
        <v>1</v>
      </c>
      <c r="E67" s="2" t="s">
        <v>167</v>
      </c>
      <c r="F67" s="2">
        <v>66</v>
      </c>
    </row>
    <row r="68" spans="1:6" x14ac:dyDescent="0.3">
      <c r="A68" s="32">
        <v>18</v>
      </c>
      <c r="B68" s="36" t="s">
        <v>106</v>
      </c>
      <c r="C68" s="2" t="s">
        <v>9</v>
      </c>
      <c r="D68" s="2">
        <v>2</v>
      </c>
      <c r="E68" s="2" t="s">
        <v>147</v>
      </c>
      <c r="F68" s="2">
        <v>67</v>
      </c>
    </row>
    <row r="69" spans="1:6" x14ac:dyDescent="0.3">
      <c r="A69" s="32"/>
      <c r="B69" s="37"/>
      <c r="C69" s="2" t="s">
        <v>19</v>
      </c>
      <c r="D69" s="2">
        <v>17</v>
      </c>
      <c r="E69" s="2" t="s">
        <v>138</v>
      </c>
      <c r="F69" s="2">
        <v>68</v>
      </c>
    </row>
    <row r="70" spans="1:6" x14ac:dyDescent="0.3">
      <c r="A70" s="32"/>
      <c r="B70" s="37"/>
      <c r="C70" s="2" t="s">
        <v>31</v>
      </c>
      <c r="D70" s="2">
        <v>2</v>
      </c>
      <c r="E70" s="2" t="s">
        <v>166</v>
      </c>
      <c r="F70" s="2">
        <v>69</v>
      </c>
    </row>
    <row r="71" spans="1:6" x14ac:dyDescent="0.3">
      <c r="A71" s="32"/>
      <c r="B71" s="38"/>
      <c r="C71" s="22" t="s">
        <v>179</v>
      </c>
      <c r="D71" s="2">
        <f>1+2</f>
        <v>3</v>
      </c>
      <c r="E71" s="2" t="s">
        <v>140</v>
      </c>
      <c r="F71" s="2">
        <v>70</v>
      </c>
    </row>
    <row r="72" spans="1:6" x14ac:dyDescent="0.3">
      <c r="A72" s="32">
        <v>19</v>
      </c>
      <c r="B72" s="36" t="s">
        <v>101</v>
      </c>
      <c r="C72" s="2" t="s">
        <v>8</v>
      </c>
      <c r="D72" s="2">
        <v>1</v>
      </c>
      <c r="E72" s="2" t="s">
        <v>100</v>
      </c>
      <c r="F72" s="2">
        <v>71</v>
      </c>
    </row>
    <row r="73" spans="1:6" x14ac:dyDescent="0.3">
      <c r="A73" s="32"/>
      <c r="B73" s="37"/>
      <c r="C73" s="2" t="s">
        <v>9</v>
      </c>
      <c r="D73" s="2">
        <v>2</v>
      </c>
      <c r="E73" s="2" t="s">
        <v>113</v>
      </c>
      <c r="F73" s="2">
        <v>72</v>
      </c>
    </row>
    <row r="74" spans="1:6" x14ac:dyDescent="0.3">
      <c r="A74" s="32"/>
      <c r="B74" s="37"/>
      <c r="C74" s="2" t="s">
        <v>15</v>
      </c>
      <c r="D74" s="2">
        <v>1</v>
      </c>
      <c r="E74" s="2" t="s">
        <v>104</v>
      </c>
      <c r="F74" s="2">
        <v>73</v>
      </c>
    </row>
    <row r="75" spans="1:6" x14ac:dyDescent="0.3">
      <c r="A75" s="32"/>
      <c r="B75" s="37"/>
      <c r="C75" s="2" t="s">
        <v>19</v>
      </c>
      <c r="D75" s="2">
        <v>62</v>
      </c>
      <c r="E75" s="2" t="s">
        <v>156</v>
      </c>
      <c r="F75" s="2">
        <v>74</v>
      </c>
    </row>
    <row r="76" spans="1:6" x14ac:dyDescent="0.3">
      <c r="A76" s="32"/>
      <c r="B76" s="37"/>
      <c r="C76" s="2" t="s">
        <v>21</v>
      </c>
      <c r="D76" s="2">
        <v>1</v>
      </c>
      <c r="E76" s="2" t="s">
        <v>186</v>
      </c>
      <c r="F76" s="2">
        <v>75</v>
      </c>
    </row>
    <row r="77" spans="1:6" x14ac:dyDescent="0.3">
      <c r="A77" s="32"/>
      <c r="B77" s="37"/>
      <c r="C77" s="2" t="s">
        <v>26</v>
      </c>
      <c r="D77" s="2">
        <v>1</v>
      </c>
      <c r="E77" s="2" t="s">
        <v>155</v>
      </c>
      <c r="F77" s="2">
        <v>76</v>
      </c>
    </row>
    <row r="78" spans="1:6" x14ac:dyDescent="0.3">
      <c r="A78" s="32"/>
      <c r="B78" s="37"/>
      <c r="C78" s="2" t="s">
        <v>29</v>
      </c>
      <c r="D78" s="2">
        <v>2</v>
      </c>
      <c r="E78" s="2" t="s">
        <v>134</v>
      </c>
      <c r="F78" s="2">
        <v>77</v>
      </c>
    </row>
    <row r="79" spans="1:6" x14ac:dyDescent="0.3">
      <c r="A79" s="32"/>
      <c r="B79" s="37"/>
      <c r="C79" s="2" t="s">
        <v>31</v>
      </c>
      <c r="D79" s="2">
        <v>2</v>
      </c>
      <c r="E79" s="2" t="s">
        <v>182</v>
      </c>
      <c r="F79" s="2">
        <v>78</v>
      </c>
    </row>
    <row r="80" spans="1:6" x14ac:dyDescent="0.3">
      <c r="A80" s="32"/>
      <c r="B80" s="37"/>
      <c r="C80" s="2" t="s">
        <v>33</v>
      </c>
      <c r="D80" s="2">
        <v>15</v>
      </c>
      <c r="E80" s="2" t="s">
        <v>141</v>
      </c>
      <c r="F80" s="2">
        <v>79</v>
      </c>
    </row>
    <row r="81" spans="1:6" x14ac:dyDescent="0.3">
      <c r="A81" s="32"/>
      <c r="B81" s="38"/>
      <c r="C81" s="22" t="s">
        <v>179</v>
      </c>
      <c r="D81" s="2">
        <f>6+3</f>
        <v>9</v>
      </c>
      <c r="E81" s="2" t="s">
        <v>154</v>
      </c>
      <c r="F81" s="2">
        <v>80</v>
      </c>
    </row>
    <row r="82" spans="1:6" x14ac:dyDescent="0.3">
      <c r="A82" s="18">
        <v>20</v>
      </c>
      <c r="B82" s="24" t="s">
        <v>105</v>
      </c>
      <c r="C82" s="2" t="s">
        <v>9</v>
      </c>
      <c r="D82" s="2">
        <v>12</v>
      </c>
      <c r="E82" s="2" t="s">
        <v>183</v>
      </c>
      <c r="F82" s="2">
        <v>81</v>
      </c>
    </row>
    <row r="83" spans="1:6" x14ac:dyDescent="0.3">
      <c r="A83" s="18">
        <v>21</v>
      </c>
      <c r="B83" s="24" t="s">
        <v>120</v>
      </c>
      <c r="C83" s="2" t="s">
        <v>17</v>
      </c>
      <c r="D83" s="2">
        <v>1</v>
      </c>
      <c r="E83" s="2" t="s">
        <v>172</v>
      </c>
      <c r="F83" s="2">
        <v>82</v>
      </c>
    </row>
    <row r="84" spans="1:6" x14ac:dyDescent="0.3">
      <c r="A84" s="32">
        <v>22</v>
      </c>
      <c r="B84" s="36" t="s">
        <v>159</v>
      </c>
      <c r="C84" s="2" t="s">
        <v>27</v>
      </c>
      <c r="D84" s="2">
        <v>6</v>
      </c>
      <c r="E84" s="2" t="s">
        <v>158</v>
      </c>
      <c r="F84" s="2">
        <v>83</v>
      </c>
    </row>
    <row r="85" spans="1:6" x14ac:dyDescent="0.3">
      <c r="A85" s="32"/>
      <c r="B85" s="37"/>
      <c r="C85" s="2" t="s">
        <v>31</v>
      </c>
      <c r="D85" s="2">
        <v>125</v>
      </c>
      <c r="E85" s="2" t="s">
        <v>136</v>
      </c>
      <c r="F85" s="2">
        <v>84</v>
      </c>
    </row>
    <row r="86" spans="1:6" x14ac:dyDescent="0.3">
      <c r="A86" s="32"/>
      <c r="B86" s="38"/>
      <c r="C86" s="22" t="s">
        <v>179</v>
      </c>
      <c r="D86" s="2">
        <f>10+24</f>
        <v>34</v>
      </c>
      <c r="E86" s="2" t="s">
        <v>157</v>
      </c>
      <c r="F86" s="2">
        <v>85</v>
      </c>
    </row>
    <row r="87" spans="1:6" x14ac:dyDescent="0.3">
      <c r="A87" s="18">
        <v>23</v>
      </c>
      <c r="B87" s="24" t="s">
        <v>111</v>
      </c>
      <c r="C87" s="2" t="s">
        <v>12</v>
      </c>
      <c r="D87" s="2">
        <v>1</v>
      </c>
      <c r="E87" s="2" t="s">
        <v>135</v>
      </c>
      <c r="F87" s="2">
        <v>86</v>
      </c>
    </row>
    <row r="88" spans="1:6" x14ac:dyDescent="0.3">
      <c r="A88" s="18">
        <v>24</v>
      </c>
      <c r="B88" s="24" t="s">
        <v>174</v>
      </c>
      <c r="C88" s="2" t="s">
        <v>36</v>
      </c>
      <c r="D88" s="2">
        <v>1</v>
      </c>
      <c r="E88" s="2" t="s">
        <v>139</v>
      </c>
      <c r="F88" s="2">
        <v>87</v>
      </c>
    </row>
    <row r="89" spans="1:6" x14ac:dyDescent="0.3">
      <c r="A89" s="18">
        <v>25</v>
      </c>
      <c r="B89" s="24" t="s">
        <v>102</v>
      </c>
      <c r="C89" s="2" t="s">
        <v>9</v>
      </c>
      <c r="D89" s="2">
        <v>4</v>
      </c>
      <c r="E89" s="2" t="s">
        <v>88</v>
      </c>
      <c r="F89" s="2">
        <v>88</v>
      </c>
    </row>
    <row r="90" spans="1:6" x14ac:dyDescent="0.3">
      <c r="A90" s="18">
        <v>26</v>
      </c>
      <c r="B90" s="24" t="s">
        <v>117</v>
      </c>
      <c r="C90" s="2" t="s">
        <v>14</v>
      </c>
      <c r="D90" s="2">
        <v>1</v>
      </c>
      <c r="E90" s="2" t="s">
        <v>181</v>
      </c>
      <c r="F90" s="2">
        <v>89</v>
      </c>
    </row>
    <row r="91" spans="1:6" x14ac:dyDescent="0.3">
      <c r="A91" s="18">
        <v>27</v>
      </c>
      <c r="B91" s="24" t="s">
        <v>148</v>
      </c>
      <c r="C91" s="2" t="s">
        <v>23</v>
      </c>
      <c r="D91" s="2">
        <v>2</v>
      </c>
      <c r="E91" s="2" t="s">
        <v>168</v>
      </c>
      <c r="F91" s="2">
        <v>90</v>
      </c>
    </row>
    <row r="92" spans="1:6" x14ac:dyDescent="0.3">
      <c r="A92" s="32">
        <v>28</v>
      </c>
      <c r="B92" s="36" t="s">
        <v>93</v>
      </c>
      <c r="C92" s="2" t="s">
        <v>7</v>
      </c>
      <c r="D92" s="2">
        <v>4</v>
      </c>
      <c r="E92" s="2" t="s">
        <v>164</v>
      </c>
      <c r="F92" s="2">
        <v>91</v>
      </c>
    </row>
    <row r="93" spans="1:6" x14ac:dyDescent="0.3">
      <c r="A93" s="32"/>
      <c r="B93" s="37"/>
      <c r="C93" s="2" t="s">
        <v>8</v>
      </c>
      <c r="D93" s="2">
        <v>27</v>
      </c>
      <c r="E93" s="2" t="s">
        <v>146</v>
      </c>
      <c r="F93" s="2">
        <v>92</v>
      </c>
    </row>
    <row r="94" spans="1:6" x14ac:dyDescent="0.3">
      <c r="A94" s="32"/>
      <c r="B94" s="37"/>
      <c r="C94" s="2" t="s">
        <v>9</v>
      </c>
      <c r="D94" s="2">
        <v>19</v>
      </c>
      <c r="E94" s="2" t="s">
        <v>97</v>
      </c>
      <c r="F94" s="2">
        <v>93</v>
      </c>
    </row>
    <row r="95" spans="1:6" x14ac:dyDescent="0.3">
      <c r="A95" s="32"/>
      <c r="B95" s="37"/>
      <c r="C95" s="2" t="s">
        <v>10</v>
      </c>
      <c r="D95" s="2">
        <v>70</v>
      </c>
      <c r="E95" s="2" t="s">
        <v>39</v>
      </c>
      <c r="F95" s="2">
        <v>94</v>
      </c>
    </row>
    <row r="96" spans="1:6" x14ac:dyDescent="0.3">
      <c r="A96" s="32"/>
      <c r="B96" s="37"/>
      <c r="C96" s="2" t="s">
        <v>12</v>
      </c>
      <c r="D96" s="2">
        <v>11</v>
      </c>
      <c r="E96" s="2" t="s">
        <v>160</v>
      </c>
      <c r="F96" s="2">
        <v>95</v>
      </c>
    </row>
    <row r="97" spans="1:6" x14ac:dyDescent="0.3">
      <c r="A97" s="32"/>
      <c r="B97" s="37"/>
      <c r="C97" s="2" t="s">
        <v>13</v>
      </c>
      <c r="D97" s="2">
        <v>64</v>
      </c>
      <c r="E97" s="2" t="s">
        <v>103</v>
      </c>
      <c r="F97" s="2">
        <v>96</v>
      </c>
    </row>
    <row r="98" spans="1:6" x14ac:dyDescent="0.3">
      <c r="A98" s="32"/>
      <c r="B98" s="37"/>
      <c r="C98" s="2" t="s">
        <v>14</v>
      </c>
      <c r="D98" s="2">
        <v>31</v>
      </c>
      <c r="E98" s="2" t="s">
        <v>87</v>
      </c>
      <c r="F98" s="2">
        <v>97</v>
      </c>
    </row>
    <row r="99" spans="1:6" x14ac:dyDescent="0.3">
      <c r="A99" s="32"/>
      <c r="B99" s="37"/>
      <c r="C99" s="2" t="s">
        <v>15</v>
      </c>
      <c r="D99" s="2">
        <v>22</v>
      </c>
      <c r="E99" s="2" t="s">
        <v>151</v>
      </c>
      <c r="F99" s="2">
        <v>98</v>
      </c>
    </row>
    <row r="100" spans="1:6" x14ac:dyDescent="0.3">
      <c r="A100" s="32"/>
      <c r="B100" s="37"/>
      <c r="C100" s="2" t="s">
        <v>17</v>
      </c>
      <c r="D100" s="2">
        <v>18</v>
      </c>
      <c r="F100" s="2">
        <v>99</v>
      </c>
    </row>
    <row r="101" spans="1:6" x14ac:dyDescent="0.3">
      <c r="A101" s="32"/>
      <c r="B101" s="37"/>
      <c r="C101" s="2" t="s">
        <v>18</v>
      </c>
      <c r="D101" s="2">
        <v>69</v>
      </c>
      <c r="F101" s="2">
        <v>100</v>
      </c>
    </row>
    <row r="102" spans="1:6" x14ac:dyDescent="0.3">
      <c r="A102" s="32"/>
      <c r="B102" s="37"/>
      <c r="C102" s="2" t="s">
        <v>19</v>
      </c>
      <c r="D102" s="2">
        <v>20</v>
      </c>
      <c r="F102" s="2">
        <v>101</v>
      </c>
    </row>
    <row r="103" spans="1:6" x14ac:dyDescent="0.3">
      <c r="A103" s="32"/>
      <c r="B103" s="37"/>
      <c r="C103" s="2" t="s">
        <v>20</v>
      </c>
      <c r="D103" s="2">
        <v>96</v>
      </c>
      <c r="F103" s="2">
        <v>102</v>
      </c>
    </row>
    <row r="104" spans="1:6" x14ac:dyDescent="0.3">
      <c r="A104" s="32"/>
      <c r="B104" s="37"/>
      <c r="C104" s="2" t="s">
        <v>21</v>
      </c>
      <c r="D104" s="2">
        <v>43</v>
      </c>
      <c r="F104" s="2">
        <v>103</v>
      </c>
    </row>
    <row r="105" spans="1:6" x14ac:dyDescent="0.3">
      <c r="A105" s="32"/>
      <c r="B105" s="37"/>
      <c r="C105" s="2" t="s">
        <v>22</v>
      </c>
      <c r="D105" s="2">
        <v>5</v>
      </c>
      <c r="F105" s="2">
        <v>104</v>
      </c>
    </row>
    <row r="106" spans="1:6" x14ac:dyDescent="0.3">
      <c r="A106" s="32"/>
      <c r="B106" s="37"/>
      <c r="C106" s="2" t="s">
        <v>23</v>
      </c>
      <c r="D106" s="2">
        <v>5</v>
      </c>
      <c r="F106" s="2">
        <v>105</v>
      </c>
    </row>
    <row r="107" spans="1:6" x14ac:dyDescent="0.3">
      <c r="A107" s="32"/>
      <c r="B107" s="37"/>
      <c r="C107" s="2" t="s">
        <v>24</v>
      </c>
      <c r="D107" s="2">
        <v>5</v>
      </c>
      <c r="F107" s="2">
        <v>106</v>
      </c>
    </row>
    <row r="108" spans="1:6" x14ac:dyDescent="0.3">
      <c r="A108" s="32"/>
      <c r="B108" s="37"/>
      <c r="C108" s="2" t="s">
        <v>26</v>
      </c>
      <c r="D108" s="2">
        <v>9</v>
      </c>
      <c r="F108" s="2">
        <v>107</v>
      </c>
    </row>
    <row r="109" spans="1:6" x14ac:dyDescent="0.3">
      <c r="A109" s="32"/>
      <c r="B109" s="37"/>
      <c r="C109" s="2" t="s">
        <v>27</v>
      </c>
      <c r="D109" s="2">
        <v>2</v>
      </c>
      <c r="F109" s="2">
        <v>108</v>
      </c>
    </row>
    <row r="110" spans="1:6" x14ac:dyDescent="0.3">
      <c r="A110" s="32"/>
      <c r="B110" s="37"/>
      <c r="C110" s="2" t="s">
        <v>28</v>
      </c>
      <c r="D110" s="2">
        <v>18</v>
      </c>
      <c r="F110" s="2">
        <v>109</v>
      </c>
    </row>
    <row r="111" spans="1:6" x14ac:dyDescent="0.3">
      <c r="A111" s="32"/>
      <c r="B111" s="37"/>
      <c r="C111" s="2" t="s">
        <v>29</v>
      </c>
      <c r="D111" s="2">
        <v>108</v>
      </c>
      <c r="F111" s="2">
        <v>110</v>
      </c>
    </row>
    <row r="112" spans="1:6" x14ac:dyDescent="0.3">
      <c r="A112" s="32"/>
      <c r="B112" s="37"/>
      <c r="C112" s="2" t="s">
        <v>31</v>
      </c>
      <c r="D112" s="2">
        <v>18</v>
      </c>
      <c r="F112" s="2">
        <v>111</v>
      </c>
    </row>
    <row r="113" spans="1:6" x14ac:dyDescent="0.3">
      <c r="A113" s="32"/>
      <c r="B113" s="37"/>
      <c r="C113" s="2" t="s">
        <v>32</v>
      </c>
      <c r="D113" s="2">
        <v>6</v>
      </c>
      <c r="F113" s="2">
        <v>112</v>
      </c>
    </row>
    <row r="114" spans="1:6" x14ac:dyDescent="0.3">
      <c r="A114" s="32"/>
      <c r="B114" s="37"/>
      <c r="C114" s="2" t="s">
        <v>34</v>
      </c>
      <c r="D114" s="2">
        <v>2</v>
      </c>
      <c r="F114" s="2">
        <v>113</v>
      </c>
    </row>
    <row r="115" spans="1:6" x14ac:dyDescent="0.3">
      <c r="A115" s="32"/>
      <c r="B115" s="37"/>
      <c r="C115" s="2" t="s">
        <v>35</v>
      </c>
      <c r="D115" s="2">
        <v>19</v>
      </c>
      <c r="F115" s="2">
        <v>114</v>
      </c>
    </row>
    <row r="116" spans="1:6" x14ac:dyDescent="0.3">
      <c r="A116" s="32"/>
      <c r="B116" s="38"/>
      <c r="C116" s="22" t="s">
        <v>179</v>
      </c>
      <c r="D116" s="2">
        <f>34+52</f>
        <v>86</v>
      </c>
      <c r="F116" s="2">
        <v>115</v>
      </c>
    </row>
    <row r="117" spans="1:6" x14ac:dyDescent="0.3">
      <c r="A117" s="32">
        <v>29</v>
      </c>
      <c r="B117" s="36" t="s">
        <v>92</v>
      </c>
      <c r="C117" s="2" t="s">
        <v>7</v>
      </c>
      <c r="D117" s="2">
        <v>2</v>
      </c>
      <c r="F117" s="2">
        <v>116</v>
      </c>
    </row>
    <row r="118" spans="1:6" x14ac:dyDescent="0.3">
      <c r="A118" s="32"/>
      <c r="B118" s="37"/>
      <c r="C118" s="2" t="s">
        <v>9</v>
      </c>
      <c r="D118" s="2">
        <v>1</v>
      </c>
      <c r="F118" s="2">
        <v>117</v>
      </c>
    </row>
    <row r="119" spans="1:6" x14ac:dyDescent="0.3">
      <c r="A119" s="32"/>
      <c r="B119" s="37"/>
      <c r="C119" s="2" t="s">
        <v>12</v>
      </c>
      <c r="D119" s="2">
        <v>3</v>
      </c>
      <c r="F119" s="2">
        <v>118</v>
      </c>
    </row>
    <row r="120" spans="1:6" x14ac:dyDescent="0.3">
      <c r="A120" s="32"/>
      <c r="B120" s="37"/>
      <c r="C120" s="2" t="s">
        <v>13</v>
      </c>
      <c r="D120" s="2">
        <v>1</v>
      </c>
      <c r="F120" s="2">
        <v>119</v>
      </c>
    </row>
    <row r="121" spans="1:6" x14ac:dyDescent="0.3">
      <c r="A121" s="32"/>
      <c r="B121" s="37"/>
      <c r="C121" s="2" t="s">
        <v>14</v>
      </c>
      <c r="D121" s="2">
        <v>5</v>
      </c>
      <c r="F121" s="2">
        <v>120</v>
      </c>
    </row>
    <row r="122" spans="1:6" x14ac:dyDescent="0.3">
      <c r="A122" s="32"/>
      <c r="B122" s="37"/>
      <c r="C122" s="2" t="s">
        <v>14</v>
      </c>
      <c r="D122" s="2">
        <v>2</v>
      </c>
      <c r="F122" s="2">
        <v>121</v>
      </c>
    </row>
    <row r="123" spans="1:6" x14ac:dyDescent="0.3">
      <c r="A123" s="32"/>
      <c r="B123" s="37"/>
      <c r="C123" s="2" t="s">
        <v>15</v>
      </c>
      <c r="D123" s="2">
        <v>2</v>
      </c>
      <c r="F123" s="2">
        <v>122</v>
      </c>
    </row>
    <row r="124" spans="1:6" x14ac:dyDescent="0.3">
      <c r="A124" s="32"/>
      <c r="B124" s="37"/>
      <c r="C124" s="2" t="s">
        <v>17</v>
      </c>
      <c r="D124" s="2">
        <v>2</v>
      </c>
      <c r="F124" s="2">
        <v>123</v>
      </c>
    </row>
    <row r="125" spans="1:6" x14ac:dyDescent="0.3">
      <c r="A125" s="32"/>
      <c r="B125" s="37"/>
      <c r="C125" s="2" t="s">
        <v>18</v>
      </c>
      <c r="D125" s="2">
        <v>1</v>
      </c>
      <c r="F125" s="2">
        <v>124</v>
      </c>
    </row>
    <row r="126" spans="1:6" x14ac:dyDescent="0.3">
      <c r="A126" s="32"/>
      <c r="B126" s="37"/>
      <c r="C126" s="2" t="s">
        <v>18</v>
      </c>
      <c r="D126" s="2">
        <v>1</v>
      </c>
      <c r="F126" s="2">
        <v>125</v>
      </c>
    </row>
    <row r="127" spans="1:6" x14ac:dyDescent="0.3">
      <c r="A127" s="32"/>
      <c r="B127" s="37"/>
      <c r="C127" s="2" t="s">
        <v>19</v>
      </c>
      <c r="D127" s="2">
        <v>5</v>
      </c>
      <c r="F127" s="2">
        <v>126</v>
      </c>
    </row>
    <row r="128" spans="1:6" x14ac:dyDescent="0.3">
      <c r="A128" s="32"/>
      <c r="B128" s="37"/>
      <c r="C128" s="2" t="s">
        <v>20</v>
      </c>
      <c r="D128" s="2">
        <v>4</v>
      </c>
      <c r="F128" s="2">
        <v>127</v>
      </c>
    </row>
    <row r="129" spans="1:6" ht="15" customHeight="1" x14ac:dyDescent="0.3">
      <c r="A129" s="32"/>
      <c r="B129" s="37"/>
      <c r="C129" s="2" t="s">
        <v>21</v>
      </c>
      <c r="D129" s="2">
        <v>8</v>
      </c>
      <c r="F129" s="2">
        <v>128</v>
      </c>
    </row>
    <row r="130" spans="1:6" x14ac:dyDescent="0.3">
      <c r="A130" s="32"/>
      <c r="B130" s="37"/>
      <c r="C130" s="2" t="s">
        <v>21</v>
      </c>
      <c r="D130" s="2">
        <v>5</v>
      </c>
      <c r="F130" s="2">
        <v>129</v>
      </c>
    </row>
    <row r="131" spans="1:6" x14ac:dyDescent="0.3">
      <c r="A131" s="32"/>
      <c r="B131" s="37"/>
      <c r="C131" s="2" t="s">
        <v>22</v>
      </c>
      <c r="D131" s="2">
        <v>2</v>
      </c>
      <c r="F131" s="2">
        <v>130</v>
      </c>
    </row>
    <row r="132" spans="1:6" x14ac:dyDescent="0.3">
      <c r="A132" s="32"/>
      <c r="B132" s="37"/>
      <c r="C132" s="2" t="s">
        <v>22</v>
      </c>
      <c r="D132" s="2">
        <v>1</v>
      </c>
      <c r="F132" s="2">
        <v>131</v>
      </c>
    </row>
    <row r="133" spans="1:6" x14ac:dyDescent="0.3">
      <c r="A133" s="32"/>
      <c r="B133" s="37"/>
      <c r="C133" s="2" t="s">
        <v>23</v>
      </c>
      <c r="D133" s="2">
        <v>2</v>
      </c>
      <c r="F133" s="2">
        <v>132</v>
      </c>
    </row>
    <row r="134" spans="1:6" x14ac:dyDescent="0.3">
      <c r="A134" s="32"/>
      <c r="B134" s="37"/>
      <c r="C134" s="2" t="s">
        <v>25</v>
      </c>
      <c r="D134" s="2">
        <v>2</v>
      </c>
      <c r="F134" s="2">
        <v>133</v>
      </c>
    </row>
    <row r="135" spans="1:6" x14ac:dyDescent="0.3">
      <c r="A135" s="32"/>
      <c r="B135" s="37"/>
      <c r="C135" s="2" t="s">
        <v>26</v>
      </c>
      <c r="D135" s="2">
        <v>1</v>
      </c>
      <c r="F135" s="2">
        <v>134</v>
      </c>
    </row>
    <row r="136" spans="1:6" x14ac:dyDescent="0.3">
      <c r="A136" s="32"/>
      <c r="B136" s="37"/>
      <c r="C136" s="2" t="s">
        <v>27</v>
      </c>
      <c r="D136" s="2">
        <v>6</v>
      </c>
      <c r="F136" s="2">
        <v>135</v>
      </c>
    </row>
    <row r="137" spans="1:6" x14ac:dyDescent="0.3">
      <c r="A137" s="32"/>
      <c r="B137" s="37"/>
      <c r="C137" s="2" t="s">
        <v>28</v>
      </c>
      <c r="D137" s="2">
        <v>1</v>
      </c>
      <c r="F137" s="2">
        <v>136</v>
      </c>
    </row>
    <row r="138" spans="1:6" x14ac:dyDescent="0.3">
      <c r="A138" s="32"/>
      <c r="B138" s="37"/>
      <c r="C138" s="2" t="s">
        <v>29</v>
      </c>
      <c r="D138" s="2">
        <v>13</v>
      </c>
      <c r="F138" s="2">
        <v>137</v>
      </c>
    </row>
    <row r="139" spans="1:6" x14ac:dyDescent="0.3">
      <c r="A139" s="32"/>
      <c r="B139" s="37"/>
      <c r="C139" s="2" t="s">
        <v>35</v>
      </c>
      <c r="D139" s="2">
        <v>2</v>
      </c>
      <c r="F139" s="2">
        <v>138</v>
      </c>
    </row>
    <row r="140" spans="1:6" x14ac:dyDescent="0.3">
      <c r="A140" s="32"/>
      <c r="B140" s="38"/>
      <c r="C140" s="22" t="s">
        <v>179</v>
      </c>
      <c r="D140" s="2">
        <v>4</v>
      </c>
      <c r="F140" s="2">
        <v>139</v>
      </c>
    </row>
    <row r="141" spans="1:6" x14ac:dyDescent="0.3">
      <c r="A141" s="18">
        <v>30</v>
      </c>
      <c r="B141" s="24" t="s">
        <v>127</v>
      </c>
      <c r="C141" s="2" t="s">
        <v>19</v>
      </c>
      <c r="D141" s="2">
        <v>1</v>
      </c>
      <c r="F141" s="2">
        <v>140</v>
      </c>
    </row>
    <row r="142" spans="1:6" x14ac:dyDescent="0.3">
      <c r="A142" s="18">
        <v>31</v>
      </c>
      <c r="B142" s="24" t="s">
        <v>118</v>
      </c>
      <c r="C142" s="2" t="s">
        <v>14</v>
      </c>
      <c r="D142" s="2">
        <v>1</v>
      </c>
      <c r="F142" s="2">
        <v>141</v>
      </c>
    </row>
    <row r="143" spans="1:6" x14ac:dyDescent="0.3">
      <c r="A143" s="18">
        <v>32</v>
      </c>
      <c r="B143" s="24" t="s">
        <v>169</v>
      </c>
      <c r="C143" s="2" t="s">
        <v>33</v>
      </c>
      <c r="D143" s="2">
        <v>7</v>
      </c>
      <c r="F143" s="2">
        <v>142</v>
      </c>
    </row>
    <row r="144" spans="1:6" x14ac:dyDescent="0.3">
      <c r="A144" s="18">
        <v>33</v>
      </c>
      <c r="B144" s="24" t="s">
        <v>175</v>
      </c>
      <c r="C144" s="2" t="s">
        <v>36</v>
      </c>
      <c r="D144" s="2">
        <v>1</v>
      </c>
      <c r="F144" s="2">
        <v>143</v>
      </c>
    </row>
    <row r="145" spans="1:6" x14ac:dyDescent="0.3">
      <c r="A145" s="32">
        <v>34</v>
      </c>
      <c r="B145" s="36" t="s">
        <v>130</v>
      </c>
      <c r="C145" s="2" t="s">
        <v>19</v>
      </c>
      <c r="D145" s="2">
        <v>15</v>
      </c>
      <c r="F145" s="2">
        <v>144</v>
      </c>
    </row>
    <row r="146" spans="1:6" x14ac:dyDescent="0.3">
      <c r="A146" s="32"/>
      <c r="B146" s="38"/>
      <c r="C146" s="22" t="s">
        <v>179</v>
      </c>
      <c r="D146" s="2">
        <f>1+3</f>
        <v>4</v>
      </c>
      <c r="F146" s="2">
        <v>145</v>
      </c>
    </row>
    <row r="147" spans="1:6" x14ac:dyDescent="0.3">
      <c r="A147" s="18">
        <v>35</v>
      </c>
      <c r="B147" s="24" t="s">
        <v>108</v>
      </c>
      <c r="C147" s="2" t="s">
        <v>10</v>
      </c>
      <c r="D147" s="2">
        <v>3</v>
      </c>
      <c r="F147" s="2">
        <v>146</v>
      </c>
    </row>
    <row r="148" spans="1:6" x14ac:dyDescent="0.3">
      <c r="A148" s="32">
        <v>36</v>
      </c>
      <c r="B148" s="36" t="s">
        <v>122</v>
      </c>
      <c r="C148" s="2" t="s">
        <v>18</v>
      </c>
      <c r="D148" s="2">
        <v>32</v>
      </c>
      <c r="F148" s="2">
        <v>147</v>
      </c>
    </row>
    <row r="149" spans="1:6" x14ac:dyDescent="0.3">
      <c r="A149" s="32"/>
      <c r="B149" s="37"/>
      <c r="C149" s="2" t="s">
        <v>19</v>
      </c>
      <c r="D149" s="2">
        <v>2</v>
      </c>
      <c r="F149" s="2">
        <v>148</v>
      </c>
    </row>
    <row r="150" spans="1:6" x14ac:dyDescent="0.3">
      <c r="A150" s="32"/>
      <c r="B150" s="38"/>
      <c r="C150" s="22" t="s">
        <v>179</v>
      </c>
      <c r="D150" s="2">
        <f>1+1</f>
        <v>2</v>
      </c>
      <c r="F150" s="2">
        <v>149</v>
      </c>
    </row>
    <row r="151" spans="1:6" x14ac:dyDescent="0.3">
      <c r="A151" s="32">
        <v>37</v>
      </c>
      <c r="B151" s="36" t="s">
        <v>95</v>
      </c>
      <c r="C151" s="2" t="s">
        <v>7</v>
      </c>
      <c r="D151" s="2">
        <v>1</v>
      </c>
      <c r="F151" s="2">
        <v>150</v>
      </c>
    </row>
    <row r="152" spans="1:6" x14ac:dyDescent="0.3">
      <c r="A152" s="32"/>
      <c r="B152" s="37"/>
      <c r="C152" s="2" t="s">
        <v>9</v>
      </c>
      <c r="D152" s="2">
        <v>45</v>
      </c>
      <c r="F152" s="2">
        <v>151</v>
      </c>
    </row>
    <row r="153" spans="1:6" x14ac:dyDescent="0.3">
      <c r="A153" s="32"/>
      <c r="B153" s="37"/>
      <c r="C153" s="2" t="s">
        <v>22</v>
      </c>
      <c r="D153" s="2">
        <v>6</v>
      </c>
      <c r="F153" s="2">
        <v>152</v>
      </c>
    </row>
    <row r="154" spans="1:6" x14ac:dyDescent="0.3">
      <c r="A154" s="32"/>
      <c r="B154" s="38"/>
      <c r="C154" s="22" t="s">
        <v>179</v>
      </c>
      <c r="D154" s="2">
        <f>4+16</f>
        <v>20</v>
      </c>
      <c r="F154" s="2">
        <v>153</v>
      </c>
    </row>
    <row r="155" spans="1:6" x14ac:dyDescent="0.3">
      <c r="A155" s="18">
        <v>38</v>
      </c>
      <c r="B155" s="24" t="s">
        <v>116</v>
      </c>
      <c r="C155" s="2" t="s">
        <v>14</v>
      </c>
      <c r="D155" s="2">
        <v>10</v>
      </c>
      <c r="F155" s="2">
        <v>154</v>
      </c>
    </row>
    <row r="156" spans="1:6" x14ac:dyDescent="0.3">
      <c r="A156" s="18">
        <v>39</v>
      </c>
      <c r="B156" s="24" t="s">
        <v>129</v>
      </c>
      <c r="C156" s="2" t="s">
        <v>19</v>
      </c>
      <c r="D156" s="2">
        <v>1</v>
      </c>
      <c r="F156" s="2">
        <v>155</v>
      </c>
    </row>
    <row r="157" spans="1:6" x14ac:dyDescent="0.3">
      <c r="A157" s="18">
        <v>40</v>
      </c>
      <c r="B157" s="24" t="s">
        <v>180</v>
      </c>
      <c r="C157" s="22" t="s">
        <v>179</v>
      </c>
      <c r="D157" s="2">
        <v>3</v>
      </c>
      <c r="F157" s="2">
        <v>156</v>
      </c>
    </row>
    <row r="158" spans="1:6" x14ac:dyDescent="0.3">
      <c r="A158" s="32">
        <v>41</v>
      </c>
      <c r="B158" s="36" t="s">
        <v>119</v>
      </c>
      <c r="C158" s="2" t="s">
        <v>17</v>
      </c>
      <c r="D158" s="2">
        <v>30</v>
      </c>
      <c r="F158" s="2">
        <v>157</v>
      </c>
    </row>
    <row r="159" spans="1:6" x14ac:dyDescent="0.3">
      <c r="A159" s="32"/>
      <c r="B159" s="38"/>
      <c r="C159" s="22" t="s">
        <v>179</v>
      </c>
      <c r="D159" s="2">
        <f>1+1</f>
        <v>2</v>
      </c>
      <c r="F159" s="2">
        <v>158</v>
      </c>
    </row>
    <row r="160" spans="1:6" x14ac:dyDescent="0.3">
      <c r="A160" s="18">
        <v>42</v>
      </c>
      <c r="B160" s="24" t="s">
        <v>173</v>
      </c>
      <c r="C160" s="2" t="s">
        <v>34</v>
      </c>
      <c r="D160" s="2">
        <v>2</v>
      </c>
      <c r="F160" s="2">
        <v>159</v>
      </c>
    </row>
    <row r="161" spans="1:6" x14ac:dyDescent="0.3">
      <c r="A161" s="18">
        <v>43</v>
      </c>
      <c r="B161" s="24" t="s">
        <v>89</v>
      </c>
      <c r="C161" s="2" t="s">
        <v>6</v>
      </c>
      <c r="D161" s="2">
        <v>1</v>
      </c>
      <c r="F161" s="2">
        <v>160</v>
      </c>
    </row>
    <row r="162" spans="1:6" x14ac:dyDescent="0.3">
      <c r="A162" s="18">
        <v>44</v>
      </c>
      <c r="B162" s="24" t="s">
        <v>142</v>
      </c>
      <c r="C162" s="2" t="s">
        <v>21</v>
      </c>
      <c r="D162" s="2">
        <v>1</v>
      </c>
      <c r="F162" s="2">
        <v>161</v>
      </c>
    </row>
    <row r="163" spans="1:6" x14ac:dyDescent="0.3">
      <c r="A163" s="18">
        <v>45</v>
      </c>
      <c r="B163" s="24" t="s">
        <v>131</v>
      </c>
      <c r="C163" s="2" t="s">
        <v>19</v>
      </c>
      <c r="D163" s="2">
        <v>2</v>
      </c>
      <c r="F163" s="2">
        <v>162</v>
      </c>
    </row>
    <row r="164" spans="1:6" x14ac:dyDescent="0.3">
      <c r="A164" s="18">
        <v>46</v>
      </c>
      <c r="B164" s="24" t="s">
        <v>125</v>
      </c>
      <c r="C164" s="2" t="s">
        <v>19</v>
      </c>
      <c r="D164" s="2">
        <v>1</v>
      </c>
      <c r="F164" s="2">
        <v>163</v>
      </c>
    </row>
    <row r="165" spans="1:6" x14ac:dyDescent="0.3">
      <c r="A165" s="18">
        <v>47</v>
      </c>
      <c r="B165" s="24" t="s">
        <v>132</v>
      </c>
      <c r="C165" s="2" t="s">
        <v>19</v>
      </c>
      <c r="D165" s="2">
        <v>1</v>
      </c>
      <c r="F165" s="2">
        <v>164</v>
      </c>
    </row>
    <row r="166" spans="1:6" x14ac:dyDescent="0.3">
      <c r="A166" s="32">
        <v>48</v>
      </c>
      <c r="B166" s="36" t="s">
        <v>123</v>
      </c>
      <c r="C166" s="2" t="s">
        <v>19</v>
      </c>
      <c r="D166" s="2">
        <v>5</v>
      </c>
      <c r="F166" s="2">
        <v>165</v>
      </c>
    </row>
    <row r="167" spans="1:6" x14ac:dyDescent="0.3">
      <c r="A167" s="32"/>
      <c r="B167" s="38"/>
      <c r="C167" s="22" t="s">
        <v>179</v>
      </c>
      <c r="D167" s="2">
        <f>1+1</f>
        <v>2</v>
      </c>
      <c r="F167" s="2">
        <v>166</v>
      </c>
    </row>
    <row r="168" spans="1:6" x14ac:dyDescent="0.3">
      <c r="A168" s="18">
        <v>49</v>
      </c>
      <c r="B168" s="24" t="s">
        <v>149</v>
      </c>
      <c r="C168" s="2" t="s">
        <v>23</v>
      </c>
      <c r="D168" s="2">
        <v>1</v>
      </c>
      <c r="F168" s="2">
        <v>167</v>
      </c>
    </row>
    <row r="169" spans="1:6" x14ac:dyDescent="0.3">
      <c r="A169" s="18">
        <v>50</v>
      </c>
      <c r="B169" s="24" t="s">
        <v>163</v>
      </c>
      <c r="C169" s="2" t="s">
        <v>31</v>
      </c>
      <c r="D169" s="2">
        <v>1</v>
      </c>
      <c r="F169" s="2">
        <v>168</v>
      </c>
    </row>
    <row r="170" spans="1:6" x14ac:dyDescent="0.3">
      <c r="A170" s="18">
        <v>51</v>
      </c>
      <c r="B170" s="24" t="s">
        <v>145</v>
      </c>
      <c r="C170" s="2" t="s">
        <v>22</v>
      </c>
      <c r="D170" s="2">
        <v>2</v>
      </c>
      <c r="F170" s="2">
        <v>169</v>
      </c>
    </row>
    <row r="171" spans="1:6" x14ac:dyDescent="0.3">
      <c r="A171" s="32">
        <v>52</v>
      </c>
      <c r="B171" s="36" t="s">
        <v>124</v>
      </c>
      <c r="C171" s="2" t="s">
        <v>19</v>
      </c>
      <c r="D171" s="2">
        <v>1</v>
      </c>
      <c r="F171" s="2">
        <v>170</v>
      </c>
    </row>
    <row r="172" spans="1:6" x14ac:dyDescent="0.3">
      <c r="A172" s="32"/>
      <c r="B172" s="38"/>
      <c r="C172" s="22" t="s">
        <v>179</v>
      </c>
      <c r="D172" s="2">
        <v>1</v>
      </c>
      <c r="F172" s="2">
        <v>171</v>
      </c>
    </row>
    <row r="173" spans="1:6" x14ac:dyDescent="0.3">
      <c r="A173" s="18">
        <v>53</v>
      </c>
      <c r="B173" s="24" t="s">
        <v>185</v>
      </c>
      <c r="C173" s="22" t="s">
        <v>179</v>
      </c>
      <c r="D173" s="2">
        <v>1</v>
      </c>
      <c r="F173" s="2">
        <v>172</v>
      </c>
    </row>
    <row r="174" spans="1:6" x14ac:dyDescent="0.3">
      <c r="A174" s="32">
        <v>54</v>
      </c>
      <c r="B174" s="36" t="s">
        <v>161</v>
      </c>
      <c r="C174" s="2" t="s">
        <v>31</v>
      </c>
      <c r="D174" s="2">
        <v>4</v>
      </c>
      <c r="F174" s="2">
        <v>173</v>
      </c>
    </row>
    <row r="175" spans="1:6" x14ac:dyDescent="0.3">
      <c r="A175" s="32"/>
      <c r="B175" s="38"/>
      <c r="C175" s="22" t="s">
        <v>179</v>
      </c>
      <c r="D175" s="2">
        <v>1</v>
      </c>
      <c r="F175" s="2">
        <v>174</v>
      </c>
    </row>
    <row r="176" spans="1:6" x14ac:dyDescent="0.3">
      <c r="A176" s="18">
        <v>55</v>
      </c>
      <c r="B176" s="24" t="s">
        <v>110</v>
      </c>
      <c r="C176" s="2" t="s">
        <v>12</v>
      </c>
      <c r="D176" s="2">
        <v>2</v>
      </c>
      <c r="F176" s="2">
        <v>175</v>
      </c>
    </row>
    <row r="177" spans="1:6" x14ac:dyDescent="0.3">
      <c r="A177" s="18">
        <v>56</v>
      </c>
      <c r="B177" s="24" t="s">
        <v>162</v>
      </c>
      <c r="C177" s="2" t="s">
        <v>31</v>
      </c>
      <c r="D177" s="2">
        <v>2</v>
      </c>
      <c r="F177" s="2">
        <v>176</v>
      </c>
    </row>
    <row r="178" spans="1:6" x14ac:dyDescent="0.3">
      <c r="A178" s="32">
        <v>57</v>
      </c>
      <c r="B178" s="36" t="s">
        <v>150</v>
      </c>
      <c r="C178" s="2" t="s">
        <v>24</v>
      </c>
      <c r="D178" s="2">
        <v>28</v>
      </c>
      <c r="F178" s="2">
        <v>177</v>
      </c>
    </row>
    <row r="179" spans="1:6" x14ac:dyDescent="0.3">
      <c r="A179" s="32"/>
      <c r="B179" s="38"/>
      <c r="C179" s="22" t="s">
        <v>179</v>
      </c>
      <c r="D179" s="2">
        <f>1+1</f>
        <v>2</v>
      </c>
      <c r="F179" s="2">
        <v>178</v>
      </c>
    </row>
    <row r="180" spans="1:6" x14ac:dyDescent="0.3">
      <c r="A180" s="18">
        <v>58</v>
      </c>
      <c r="B180" s="24" t="s">
        <v>143</v>
      </c>
      <c r="C180" s="2" t="s">
        <v>21</v>
      </c>
      <c r="D180" s="2">
        <v>1</v>
      </c>
      <c r="F180" s="2">
        <v>179</v>
      </c>
    </row>
    <row r="181" spans="1:6" x14ac:dyDescent="0.3">
      <c r="A181" s="18">
        <v>59</v>
      </c>
      <c r="B181" s="24" t="s">
        <v>133</v>
      </c>
      <c r="C181" s="2" t="s">
        <v>19</v>
      </c>
      <c r="D181" s="2">
        <v>1</v>
      </c>
      <c r="F181" s="2">
        <v>180</v>
      </c>
    </row>
    <row r="182" spans="1:6" x14ac:dyDescent="0.3">
      <c r="A182" s="32">
        <v>60</v>
      </c>
      <c r="B182" s="36" t="s">
        <v>115</v>
      </c>
      <c r="C182" s="2" t="s">
        <v>13</v>
      </c>
      <c r="D182" s="2">
        <v>1</v>
      </c>
      <c r="F182" s="2">
        <v>181</v>
      </c>
    </row>
    <row r="183" spans="1:6" x14ac:dyDescent="0.3">
      <c r="A183" s="32"/>
      <c r="B183" s="37"/>
      <c r="C183" s="2" t="s">
        <v>17</v>
      </c>
      <c r="D183" s="2">
        <v>1</v>
      </c>
      <c r="F183" s="2">
        <v>182</v>
      </c>
    </row>
    <row r="184" spans="1:6" x14ac:dyDescent="0.3">
      <c r="A184" s="32"/>
      <c r="B184" s="37"/>
      <c r="C184" s="2" t="s">
        <v>19</v>
      </c>
      <c r="D184" s="2">
        <v>2</v>
      </c>
      <c r="F184" s="2">
        <v>183</v>
      </c>
    </row>
    <row r="185" spans="1:6" x14ac:dyDescent="0.3">
      <c r="A185" s="32"/>
      <c r="B185" s="37"/>
      <c r="C185" s="2" t="s">
        <v>21</v>
      </c>
      <c r="D185" s="2">
        <v>53</v>
      </c>
      <c r="F185" s="2">
        <v>184</v>
      </c>
    </row>
    <row r="186" spans="1:6" x14ac:dyDescent="0.3">
      <c r="A186" s="32"/>
      <c r="B186" s="37"/>
      <c r="C186" s="2" t="s">
        <v>23</v>
      </c>
      <c r="D186" s="2">
        <v>1</v>
      </c>
      <c r="F186" s="2">
        <v>185</v>
      </c>
    </row>
    <row r="187" spans="1:6" x14ac:dyDescent="0.3">
      <c r="A187" s="32"/>
      <c r="B187" s="38"/>
      <c r="C187" s="22" t="s">
        <v>179</v>
      </c>
      <c r="D187" s="2">
        <f>4+5</f>
        <v>9</v>
      </c>
      <c r="F187" s="2">
        <v>186</v>
      </c>
    </row>
    <row r="188" spans="1:6" x14ac:dyDescent="0.3">
      <c r="A188" s="32">
        <v>61</v>
      </c>
      <c r="B188" s="36" t="s">
        <v>152</v>
      </c>
      <c r="C188" s="2" t="s">
        <v>25</v>
      </c>
      <c r="D188" s="2">
        <v>21</v>
      </c>
      <c r="F188" s="2">
        <v>187</v>
      </c>
    </row>
    <row r="189" spans="1:6" x14ac:dyDescent="0.3">
      <c r="A189" s="32"/>
      <c r="B189" s="38"/>
      <c r="C189" s="22" t="s">
        <v>179</v>
      </c>
      <c r="D189" s="2">
        <v>1</v>
      </c>
      <c r="F189" s="2">
        <v>188</v>
      </c>
    </row>
    <row r="190" spans="1:6" x14ac:dyDescent="0.3">
      <c r="A190" s="18">
        <v>62</v>
      </c>
      <c r="B190" s="24" t="s">
        <v>171</v>
      </c>
      <c r="C190" s="2" t="s">
        <v>34</v>
      </c>
      <c r="D190" s="2">
        <v>6</v>
      </c>
      <c r="F190" s="2">
        <v>189</v>
      </c>
    </row>
    <row r="191" spans="1:6" x14ac:dyDescent="0.3">
      <c r="A191" s="32">
        <v>63</v>
      </c>
      <c r="B191" s="36" t="s">
        <v>144</v>
      </c>
      <c r="C191" s="2" t="s">
        <v>22</v>
      </c>
      <c r="D191" s="2">
        <v>5</v>
      </c>
      <c r="F191" s="2">
        <v>190</v>
      </c>
    </row>
    <row r="192" spans="1:6" x14ac:dyDescent="0.3">
      <c r="A192" s="32"/>
      <c r="B192" s="37"/>
      <c r="C192" s="2" t="s">
        <v>25</v>
      </c>
      <c r="D192" s="2">
        <v>25</v>
      </c>
      <c r="F192" s="2">
        <v>191</v>
      </c>
    </row>
    <row r="193" spans="1:6" x14ac:dyDescent="0.3">
      <c r="A193" s="32"/>
      <c r="B193" s="38"/>
      <c r="C193" s="22" t="s">
        <v>179</v>
      </c>
      <c r="D193" s="2">
        <f>1+1</f>
        <v>2</v>
      </c>
      <c r="F193" s="2">
        <v>192</v>
      </c>
    </row>
    <row r="194" spans="1:6" x14ac:dyDescent="0.3">
      <c r="A194" s="32">
        <v>64</v>
      </c>
      <c r="B194" s="36" t="s">
        <v>91</v>
      </c>
      <c r="C194" s="2" t="s">
        <v>7</v>
      </c>
      <c r="D194" s="2">
        <v>4</v>
      </c>
      <c r="F194" s="2">
        <v>193</v>
      </c>
    </row>
    <row r="195" spans="1:6" x14ac:dyDescent="0.3">
      <c r="A195" s="32"/>
      <c r="B195" s="37"/>
      <c r="C195" s="2" t="s">
        <v>22</v>
      </c>
      <c r="D195" s="2">
        <v>7</v>
      </c>
      <c r="F195" s="2">
        <v>194</v>
      </c>
    </row>
    <row r="196" spans="1:6" x14ac:dyDescent="0.3">
      <c r="A196" s="32"/>
      <c r="B196" s="37"/>
      <c r="C196" s="2" t="s">
        <v>23</v>
      </c>
      <c r="D196" s="2">
        <v>23</v>
      </c>
      <c r="F196" s="2">
        <v>195</v>
      </c>
    </row>
    <row r="197" spans="1:6" x14ac:dyDescent="0.3">
      <c r="A197" s="32"/>
      <c r="B197" s="38"/>
      <c r="C197" s="22" t="s">
        <v>179</v>
      </c>
      <c r="D197" s="2">
        <f>1+1</f>
        <v>2</v>
      </c>
      <c r="F197" s="2">
        <v>196</v>
      </c>
    </row>
    <row r="198" spans="1:6" x14ac:dyDescent="0.3">
      <c r="A198" s="18">
        <v>65</v>
      </c>
      <c r="B198" s="24" t="s">
        <v>128</v>
      </c>
      <c r="C198" s="2" t="s">
        <v>19</v>
      </c>
      <c r="D198" s="2">
        <v>1</v>
      </c>
      <c r="F198" s="2">
        <v>197</v>
      </c>
    </row>
    <row r="199" spans="1:6" x14ac:dyDescent="0.3">
      <c r="A199" s="18">
        <v>66</v>
      </c>
      <c r="B199" s="24" t="s">
        <v>167</v>
      </c>
      <c r="C199" s="2" t="s">
        <v>31</v>
      </c>
      <c r="D199" s="2">
        <v>1</v>
      </c>
      <c r="F199" s="2">
        <v>198</v>
      </c>
    </row>
    <row r="200" spans="1:6" x14ac:dyDescent="0.3">
      <c r="A200" s="18">
        <v>67</v>
      </c>
      <c r="B200" s="24" t="s">
        <v>147</v>
      </c>
      <c r="C200" s="2" t="s">
        <v>23</v>
      </c>
      <c r="D200" s="2">
        <v>4</v>
      </c>
      <c r="F200" s="2">
        <v>199</v>
      </c>
    </row>
    <row r="201" spans="1:6" x14ac:dyDescent="0.3">
      <c r="A201" s="18">
        <v>68</v>
      </c>
      <c r="B201" s="24" t="s">
        <v>138</v>
      </c>
      <c r="C201" s="2" t="s">
        <v>21</v>
      </c>
      <c r="D201" s="2">
        <v>2</v>
      </c>
      <c r="F201" s="2">
        <v>200</v>
      </c>
    </row>
    <row r="202" spans="1:6" x14ac:dyDescent="0.3">
      <c r="A202" s="32">
        <v>69</v>
      </c>
      <c r="B202" s="36" t="s">
        <v>166</v>
      </c>
      <c r="C202" s="2" t="s">
        <v>31</v>
      </c>
      <c r="D202" s="2">
        <v>5</v>
      </c>
      <c r="F202" s="2">
        <v>201</v>
      </c>
    </row>
    <row r="203" spans="1:6" x14ac:dyDescent="0.3">
      <c r="A203" s="32"/>
      <c r="B203" s="38"/>
      <c r="C203" s="22" t="s">
        <v>179</v>
      </c>
      <c r="D203" s="2">
        <v>1</v>
      </c>
      <c r="F203" s="2">
        <v>202</v>
      </c>
    </row>
    <row r="204" spans="1:6" x14ac:dyDescent="0.3">
      <c r="A204" s="18">
        <v>70</v>
      </c>
      <c r="B204" s="24" t="s">
        <v>140</v>
      </c>
      <c r="C204" s="2" t="s">
        <v>21</v>
      </c>
      <c r="D204" s="2">
        <v>1</v>
      </c>
      <c r="F204" s="2">
        <v>203</v>
      </c>
    </row>
    <row r="205" spans="1:6" x14ac:dyDescent="0.3">
      <c r="A205" s="18">
        <v>71</v>
      </c>
      <c r="B205" s="24" t="s">
        <v>100</v>
      </c>
      <c r="C205" s="2" t="s">
        <v>8</v>
      </c>
      <c r="D205" s="2">
        <v>1</v>
      </c>
      <c r="F205" s="2">
        <v>204</v>
      </c>
    </row>
    <row r="206" spans="1:6" x14ac:dyDescent="0.3">
      <c r="A206" s="18">
        <v>72</v>
      </c>
      <c r="B206" s="24" t="s">
        <v>113</v>
      </c>
      <c r="C206" s="2" t="s">
        <v>12</v>
      </c>
      <c r="D206" s="2">
        <v>1</v>
      </c>
      <c r="F206" s="2">
        <v>205</v>
      </c>
    </row>
    <row r="207" spans="1:6" x14ac:dyDescent="0.3">
      <c r="A207" s="32">
        <v>73</v>
      </c>
      <c r="B207" s="36" t="s">
        <v>104</v>
      </c>
      <c r="C207" s="2" t="s">
        <v>9</v>
      </c>
      <c r="D207" s="2">
        <v>75</v>
      </c>
      <c r="F207" s="2">
        <v>206</v>
      </c>
    </row>
    <row r="208" spans="1:6" x14ac:dyDescent="0.3">
      <c r="A208" s="32"/>
      <c r="B208" s="37"/>
      <c r="C208" s="2" t="s">
        <v>17</v>
      </c>
      <c r="D208" s="2">
        <v>1</v>
      </c>
      <c r="F208" s="2">
        <v>207</v>
      </c>
    </row>
    <row r="209" spans="1:6" x14ac:dyDescent="0.3">
      <c r="A209" s="32"/>
      <c r="B209" s="38"/>
      <c r="C209" s="22" t="s">
        <v>179</v>
      </c>
      <c r="D209" s="2">
        <v>5</v>
      </c>
      <c r="F209" s="2">
        <v>208</v>
      </c>
    </row>
    <row r="210" spans="1:6" x14ac:dyDescent="0.3">
      <c r="A210" s="32">
        <v>74</v>
      </c>
      <c r="B210" s="36" t="s">
        <v>156</v>
      </c>
      <c r="C210" s="2" t="s">
        <v>29</v>
      </c>
      <c r="D210" s="2">
        <v>1</v>
      </c>
      <c r="F210" s="2">
        <v>209</v>
      </c>
    </row>
    <row r="211" spans="1:6" x14ac:dyDescent="0.3">
      <c r="A211" s="32"/>
      <c r="B211" s="38"/>
      <c r="C211" s="2" t="s">
        <v>34</v>
      </c>
      <c r="D211" s="2">
        <v>8</v>
      </c>
      <c r="F211" s="2">
        <v>210</v>
      </c>
    </row>
    <row r="212" spans="1:6" x14ac:dyDescent="0.3">
      <c r="A212" s="18">
        <v>75</v>
      </c>
      <c r="B212" s="24" t="s">
        <v>186</v>
      </c>
      <c r="C212" s="22" t="s">
        <v>179</v>
      </c>
      <c r="D212" s="2">
        <v>5</v>
      </c>
      <c r="F212" s="2">
        <v>211</v>
      </c>
    </row>
    <row r="213" spans="1:6" x14ac:dyDescent="0.3">
      <c r="A213" s="32">
        <v>76</v>
      </c>
      <c r="B213" s="36" t="s">
        <v>155</v>
      </c>
      <c r="C213" s="2" t="s">
        <v>29</v>
      </c>
      <c r="D213" s="2">
        <v>3</v>
      </c>
      <c r="F213" s="2">
        <v>212</v>
      </c>
    </row>
    <row r="214" spans="1:6" x14ac:dyDescent="0.3">
      <c r="A214" s="32"/>
      <c r="B214" s="38"/>
      <c r="C214" s="22" t="s">
        <v>179</v>
      </c>
      <c r="D214" s="2">
        <v>1</v>
      </c>
      <c r="F214" s="2">
        <v>213</v>
      </c>
    </row>
    <row r="215" spans="1:6" x14ac:dyDescent="0.3">
      <c r="A215" s="18">
        <v>77</v>
      </c>
      <c r="B215" s="24" t="s">
        <v>134</v>
      </c>
      <c r="C215" s="2" t="s">
        <v>19</v>
      </c>
      <c r="D215" s="2">
        <v>1</v>
      </c>
      <c r="F215" s="2">
        <v>214</v>
      </c>
    </row>
    <row r="216" spans="1:6" x14ac:dyDescent="0.3">
      <c r="A216" s="18">
        <v>78</v>
      </c>
      <c r="B216" s="24" t="s">
        <v>182</v>
      </c>
      <c r="C216" s="22" t="s">
        <v>179</v>
      </c>
      <c r="D216" s="2">
        <v>1</v>
      </c>
      <c r="F216" s="2">
        <v>215</v>
      </c>
    </row>
    <row r="217" spans="1:6" x14ac:dyDescent="0.3">
      <c r="A217" s="32">
        <v>79</v>
      </c>
      <c r="B217" s="36" t="s">
        <v>141</v>
      </c>
      <c r="C217" s="2" t="s">
        <v>21</v>
      </c>
      <c r="D217" s="2">
        <v>1</v>
      </c>
      <c r="F217" s="2">
        <v>216</v>
      </c>
    </row>
    <row r="218" spans="1:6" x14ac:dyDescent="0.3">
      <c r="A218" s="32"/>
      <c r="B218" s="38"/>
      <c r="C218" s="22" t="s">
        <v>179</v>
      </c>
      <c r="D218" s="2">
        <v>1</v>
      </c>
      <c r="F218" s="2">
        <v>217</v>
      </c>
    </row>
    <row r="219" spans="1:6" x14ac:dyDescent="0.3">
      <c r="A219" s="32">
        <v>80</v>
      </c>
      <c r="B219" s="36" t="s">
        <v>154</v>
      </c>
      <c r="C219" s="2" t="s">
        <v>28</v>
      </c>
      <c r="D219" s="2">
        <v>3</v>
      </c>
      <c r="F219" s="2">
        <v>218</v>
      </c>
    </row>
    <row r="220" spans="1:6" x14ac:dyDescent="0.3">
      <c r="A220" s="32"/>
      <c r="B220" s="38"/>
      <c r="C220" s="22" t="s">
        <v>179</v>
      </c>
      <c r="D220" s="2">
        <f>2+2</f>
        <v>4</v>
      </c>
      <c r="F220" s="2">
        <v>219</v>
      </c>
    </row>
    <row r="221" spans="1:6" x14ac:dyDescent="0.3">
      <c r="A221" s="18">
        <v>81</v>
      </c>
      <c r="B221" s="24" t="s">
        <v>183</v>
      </c>
      <c r="C221" s="22" t="s">
        <v>179</v>
      </c>
      <c r="D221" s="2">
        <v>1</v>
      </c>
      <c r="F221" s="2">
        <v>220</v>
      </c>
    </row>
    <row r="222" spans="1:6" x14ac:dyDescent="0.3">
      <c r="A222" s="18">
        <v>82</v>
      </c>
      <c r="B222" s="24" t="s">
        <v>172</v>
      </c>
      <c r="C222" s="2" t="s">
        <v>34</v>
      </c>
      <c r="D222" s="2">
        <v>6</v>
      </c>
      <c r="F222" s="2">
        <v>221</v>
      </c>
    </row>
    <row r="223" spans="1:6" x14ac:dyDescent="0.3">
      <c r="A223" s="32">
        <v>83</v>
      </c>
      <c r="B223" s="36" t="s">
        <v>158</v>
      </c>
      <c r="C223" s="2" t="s">
        <v>30</v>
      </c>
      <c r="D223" s="2">
        <v>1</v>
      </c>
      <c r="F223" s="2">
        <v>222</v>
      </c>
    </row>
    <row r="224" spans="1:6" x14ac:dyDescent="0.3">
      <c r="A224" s="32"/>
      <c r="B224" s="38"/>
      <c r="C224" s="22" t="s">
        <v>179</v>
      </c>
      <c r="D224" s="2">
        <v>1</v>
      </c>
      <c r="F224" s="2">
        <v>223</v>
      </c>
    </row>
    <row r="225" spans="1:6" x14ac:dyDescent="0.3">
      <c r="A225" s="32">
        <v>84</v>
      </c>
      <c r="B225" s="36" t="s">
        <v>136</v>
      </c>
      <c r="C225" s="2" t="s">
        <v>21</v>
      </c>
      <c r="D225" s="2">
        <v>57</v>
      </c>
      <c r="F225" s="2">
        <v>224</v>
      </c>
    </row>
    <row r="226" spans="1:6" x14ac:dyDescent="0.3">
      <c r="A226" s="32"/>
      <c r="B226" s="38"/>
      <c r="C226" s="22" t="s">
        <v>179</v>
      </c>
      <c r="D226" s="2">
        <f>3+19</f>
        <v>22</v>
      </c>
      <c r="F226" s="2">
        <v>225</v>
      </c>
    </row>
    <row r="227" spans="1:6" x14ac:dyDescent="0.3">
      <c r="A227" s="32">
        <v>85</v>
      </c>
      <c r="B227" s="36" t="s">
        <v>157</v>
      </c>
      <c r="C227" s="2" t="s">
        <v>30</v>
      </c>
      <c r="D227" s="2">
        <v>19</v>
      </c>
      <c r="F227" s="2">
        <v>226</v>
      </c>
    </row>
    <row r="228" spans="1:6" x14ac:dyDescent="0.3">
      <c r="A228" s="32"/>
      <c r="B228" s="38"/>
      <c r="C228" s="22" t="s">
        <v>179</v>
      </c>
      <c r="D228" s="2">
        <v>1</v>
      </c>
      <c r="F228" s="2">
        <v>227</v>
      </c>
    </row>
    <row r="229" spans="1:6" x14ac:dyDescent="0.3">
      <c r="A229" s="32">
        <v>86</v>
      </c>
      <c r="B229" s="36" t="s">
        <v>135</v>
      </c>
      <c r="C229" s="2" t="s">
        <v>20</v>
      </c>
      <c r="D229" s="2">
        <v>1</v>
      </c>
      <c r="F229" s="2">
        <v>228</v>
      </c>
    </row>
    <row r="230" spans="1:6" x14ac:dyDescent="0.3">
      <c r="A230" s="32"/>
      <c r="B230" s="37"/>
      <c r="C230" s="2" t="s">
        <v>21</v>
      </c>
      <c r="D230" s="2">
        <v>2</v>
      </c>
      <c r="F230" s="2">
        <v>229</v>
      </c>
    </row>
    <row r="231" spans="1:6" x14ac:dyDescent="0.3">
      <c r="A231" s="32"/>
      <c r="B231" s="37"/>
      <c r="C231" s="2" t="s">
        <v>34</v>
      </c>
      <c r="D231" s="2">
        <v>111</v>
      </c>
      <c r="F231" s="2">
        <v>230</v>
      </c>
    </row>
    <row r="232" spans="1:6" x14ac:dyDescent="0.3">
      <c r="A232" s="32"/>
      <c r="B232" s="38"/>
      <c r="C232" s="22" t="s">
        <v>179</v>
      </c>
      <c r="D232" s="2">
        <f>5+3</f>
        <v>8</v>
      </c>
      <c r="F232" s="2">
        <v>231</v>
      </c>
    </row>
    <row r="233" spans="1:6" x14ac:dyDescent="0.3">
      <c r="A233" s="18">
        <v>87</v>
      </c>
      <c r="B233" s="24" t="s">
        <v>139</v>
      </c>
      <c r="C233" s="2" t="s">
        <v>21</v>
      </c>
      <c r="D233" s="2">
        <v>1</v>
      </c>
      <c r="F233" s="2">
        <v>232</v>
      </c>
    </row>
    <row r="234" spans="1:6" x14ac:dyDescent="0.3">
      <c r="A234" s="32">
        <v>88</v>
      </c>
      <c r="B234" s="36" t="s">
        <v>88</v>
      </c>
      <c r="C234" s="2" t="s">
        <v>6</v>
      </c>
      <c r="D234" s="2">
        <v>23</v>
      </c>
      <c r="F234" s="2">
        <v>233</v>
      </c>
    </row>
    <row r="235" spans="1:6" x14ac:dyDescent="0.3">
      <c r="A235" s="32"/>
      <c r="B235" s="38"/>
      <c r="C235" s="22" t="s">
        <v>179</v>
      </c>
      <c r="D235" s="2">
        <f>1+3</f>
        <v>4</v>
      </c>
      <c r="F235" s="2">
        <v>234</v>
      </c>
    </row>
    <row r="236" spans="1:6" x14ac:dyDescent="0.3">
      <c r="A236" s="18">
        <v>89</v>
      </c>
      <c r="B236" s="24" t="s">
        <v>181</v>
      </c>
      <c r="C236" s="22" t="s">
        <v>179</v>
      </c>
      <c r="D236" s="2">
        <v>1</v>
      </c>
      <c r="F236" s="2">
        <v>235</v>
      </c>
    </row>
    <row r="237" spans="1:6" x14ac:dyDescent="0.3">
      <c r="A237" s="32">
        <v>90</v>
      </c>
      <c r="B237" s="36" t="s">
        <v>168</v>
      </c>
      <c r="C237" s="2" t="s">
        <v>32</v>
      </c>
      <c r="D237" s="2">
        <v>103</v>
      </c>
      <c r="F237" s="2">
        <v>236</v>
      </c>
    </row>
    <row r="238" spans="1:6" x14ac:dyDescent="0.3">
      <c r="A238" s="32"/>
      <c r="B238" s="38"/>
      <c r="C238" s="22" t="s">
        <v>179</v>
      </c>
      <c r="D238" s="2">
        <f>7+9</f>
        <v>16</v>
      </c>
      <c r="F238" s="2">
        <v>237</v>
      </c>
    </row>
    <row r="239" spans="1:6" x14ac:dyDescent="0.3">
      <c r="A239" s="18">
        <v>91</v>
      </c>
      <c r="B239" s="24" t="s">
        <v>164</v>
      </c>
      <c r="C239" s="2" t="s">
        <v>31</v>
      </c>
      <c r="D239" s="2">
        <v>1</v>
      </c>
      <c r="F239" s="2">
        <v>238</v>
      </c>
    </row>
    <row r="240" spans="1:6" x14ac:dyDescent="0.3">
      <c r="A240" s="18">
        <v>92</v>
      </c>
      <c r="B240" s="24" t="s">
        <v>146</v>
      </c>
      <c r="C240" s="2" t="s">
        <v>23</v>
      </c>
      <c r="D240" s="2">
        <v>8</v>
      </c>
      <c r="F240" s="2">
        <v>239</v>
      </c>
    </row>
    <row r="241" spans="1:6" x14ac:dyDescent="0.3">
      <c r="A241" s="18">
        <v>93</v>
      </c>
      <c r="B241" s="24" t="s">
        <v>97</v>
      </c>
      <c r="C241" s="2" t="s">
        <v>8</v>
      </c>
      <c r="D241" s="2">
        <v>7</v>
      </c>
      <c r="F241" s="2">
        <v>240</v>
      </c>
    </row>
    <row r="242" spans="1:6" x14ac:dyDescent="0.3">
      <c r="A242" s="32">
        <v>94</v>
      </c>
      <c r="B242" s="36" t="s">
        <v>39</v>
      </c>
      <c r="C242" s="2" t="s">
        <v>6</v>
      </c>
      <c r="D242" s="2">
        <v>1</v>
      </c>
      <c r="F242" s="2">
        <v>241</v>
      </c>
    </row>
    <row r="243" spans="1:6" x14ac:dyDescent="0.3">
      <c r="A243" s="32"/>
      <c r="B243" s="37"/>
      <c r="C243" s="2" t="s">
        <v>9</v>
      </c>
      <c r="D243" s="2">
        <v>1</v>
      </c>
      <c r="F243" s="2">
        <v>242</v>
      </c>
    </row>
    <row r="244" spans="1:6" x14ac:dyDescent="0.3">
      <c r="A244" s="32"/>
      <c r="B244" s="37"/>
      <c r="C244" s="2" t="s">
        <v>10</v>
      </c>
      <c r="D244" s="2">
        <v>1</v>
      </c>
      <c r="F244" s="2">
        <v>243</v>
      </c>
    </row>
    <row r="245" spans="1:6" x14ac:dyDescent="0.3">
      <c r="A245" s="32"/>
      <c r="B245" s="37"/>
      <c r="C245" s="2" t="s">
        <v>13</v>
      </c>
      <c r="D245" s="2">
        <v>3</v>
      </c>
      <c r="F245" s="2">
        <v>244</v>
      </c>
    </row>
    <row r="246" spans="1:6" x14ac:dyDescent="0.3">
      <c r="A246" s="32"/>
      <c r="B246" s="37"/>
      <c r="C246" s="2" t="s">
        <v>178</v>
      </c>
      <c r="D246" s="2">
        <v>90</v>
      </c>
      <c r="F246" s="2">
        <v>245</v>
      </c>
    </row>
    <row r="247" spans="1:6" x14ac:dyDescent="0.3">
      <c r="A247" s="32"/>
      <c r="B247" s="37"/>
      <c r="C247" s="2" t="s">
        <v>19</v>
      </c>
      <c r="D247" s="2">
        <v>1</v>
      </c>
      <c r="F247" s="2">
        <v>246</v>
      </c>
    </row>
    <row r="248" spans="1:6" x14ac:dyDescent="0.3">
      <c r="A248" s="32"/>
      <c r="B248" s="37"/>
      <c r="C248" s="2" t="s">
        <v>21</v>
      </c>
      <c r="D248" s="2">
        <v>1</v>
      </c>
      <c r="F248" s="2">
        <v>247</v>
      </c>
    </row>
    <row r="249" spans="1:6" x14ac:dyDescent="0.3">
      <c r="A249" s="32"/>
      <c r="B249" s="37"/>
      <c r="C249" s="2" t="s">
        <v>33</v>
      </c>
      <c r="D249" s="2">
        <v>5</v>
      </c>
      <c r="F249" s="2">
        <v>248</v>
      </c>
    </row>
    <row r="250" spans="1:6" x14ac:dyDescent="0.3">
      <c r="A250" s="32"/>
      <c r="B250" s="37"/>
      <c r="C250" s="2" t="s">
        <v>36</v>
      </c>
      <c r="D250" s="2">
        <v>2</v>
      </c>
      <c r="F250" s="2">
        <v>249</v>
      </c>
    </row>
    <row r="251" spans="1:6" x14ac:dyDescent="0.3">
      <c r="A251" s="32"/>
      <c r="B251" s="38"/>
      <c r="C251" s="22" t="s">
        <v>179</v>
      </c>
      <c r="D251" s="2">
        <f>8+2</f>
        <v>10</v>
      </c>
      <c r="F251" s="2">
        <v>250</v>
      </c>
    </row>
    <row r="252" spans="1:6" x14ac:dyDescent="0.3">
      <c r="A252" s="32">
        <v>95</v>
      </c>
      <c r="B252" s="36" t="s">
        <v>160</v>
      </c>
      <c r="C252" s="2" t="s">
        <v>31</v>
      </c>
      <c r="D252" s="2">
        <v>4</v>
      </c>
      <c r="F252" s="2">
        <v>251</v>
      </c>
    </row>
    <row r="253" spans="1:6" x14ac:dyDescent="0.3">
      <c r="A253" s="32"/>
      <c r="B253" s="38"/>
      <c r="C253" s="22" t="s">
        <v>179</v>
      </c>
      <c r="D253" s="2">
        <v>1</v>
      </c>
      <c r="F253" s="2">
        <v>252</v>
      </c>
    </row>
    <row r="254" spans="1:6" x14ac:dyDescent="0.3">
      <c r="A254" s="18">
        <v>96</v>
      </c>
      <c r="B254" s="24" t="s">
        <v>103</v>
      </c>
      <c r="C254" s="2" t="s">
        <v>9</v>
      </c>
      <c r="D254" s="2">
        <v>3</v>
      </c>
      <c r="F254" s="2">
        <v>253</v>
      </c>
    </row>
    <row r="255" spans="1:6" x14ac:dyDescent="0.3">
      <c r="A255" s="32">
        <v>97</v>
      </c>
      <c r="B255" s="36" t="s">
        <v>87</v>
      </c>
      <c r="C255" s="2" t="s">
        <v>6</v>
      </c>
      <c r="D255" s="2">
        <v>150</v>
      </c>
      <c r="F255" s="2">
        <v>254</v>
      </c>
    </row>
    <row r="256" spans="1:6" x14ac:dyDescent="0.3">
      <c r="A256" s="32"/>
      <c r="B256" s="38"/>
      <c r="C256" s="22" t="s">
        <v>179</v>
      </c>
      <c r="D256" s="2">
        <f>6+22</f>
        <v>28</v>
      </c>
      <c r="F256" s="2">
        <v>255</v>
      </c>
    </row>
    <row r="257" spans="1:6" x14ac:dyDescent="0.3">
      <c r="A257" s="18">
        <v>98</v>
      </c>
      <c r="B257" s="24" t="s">
        <v>151</v>
      </c>
      <c r="C257" s="2" t="s">
        <v>24</v>
      </c>
      <c r="D257" s="2">
        <v>6</v>
      </c>
      <c r="F257" s="2">
        <v>256</v>
      </c>
    </row>
    <row r="258" spans="1:6" x14ac:dyDescent="0.3">
      <c r="D258">
        <f>SUM(D2:D257)</f>
        <v>4900</v>
      </c>
    </row>
  </sheetData>
  <sortState xmlns:xlrd2="http://schemas.microsoft.com/office/spreadsheetml/2017/richdata2" ref="B2:D257">
    <sortCondition ref="B2:B257"/>
  </sortState>
  <mergeCells count="88">
    <mergeCell ref="B255:B256"/>
    <mergeCell ref="B229:B232"/>
    <mergeCell ref="B234:B235"/>
    <mergeCell ref="B237:B238"/>
    <mergeCell ref="B242:B251"/>
    <mergeCell ref="B252:B253"/>
    <mergeCell ref="B217:B218"/>
    <mergeCell ref="B219:B220"/>
    <mergeCell ref="B223:B224"/>
    <mergeCell ref="B225:B226"/>
    <mergeCell ref="B227:B228"/>
    <mergeCell ref="B194:B197"/>
    <mergeCell ref="B202:B203"/>
    <mergeCell ref="B207:B209"/>
    <mergeCell ref="B210:B211"/>
    <mergeCell ref="B213:B214"/>
    <mergeCell ref="B174:B175"/>
    <mergeCell ref="B178:B179"/>
    <mergeCell ref="B182:B187"/>
    <mergeCell ref="B188:B189"/>
    <mergeCell ref="B191:B193"/>
    <mergeCell ref="B148:B150"/>
    <mergeCell ref="B151:B154"/>
    <mergeCell ref="B158:B159"/>
    <mergeCell ref="B166:B167"/>
    <mergeCell ref="B171:B172"/>
    <mergeCell ref="B72:B81"/>
    <mergeCell ref="B84:B86"/>
    <mergeCell ref="B92:B116"/>
    <mergeCell ref="B117:B140"/>
    <mergeCell ref="B145:B146"/>
    <mergeCell ref="A242:A251"/>
    <mergeCell ref="A255:A256"/>
    <mergeCell ref="A252:A253"/>
    <mergeCell ref="B2:B5"/>
    <mergeCell ref="B6:B7"/>
    <mergeCell ref="B9:B10"/>
    <mergeCell ref="B11:B12"/>
    <mergeCell ref="B13:B16"/>
    <mergeCell ref="B18:B21"/>
    <mergeCell ref="B22:B23"/>
    <mergeCell ref="B24:B25"/>
    <mergeCell ref="B26:B27"/>
    <mergeCell ref="B28:B56"/>
    <mergeCell ref="B58:B63"/>
    <mergeCell ref="B64:B65"/>
    <mergeCell ref="B68:B71"/>
    <mergeCell ref="A225:A226"/>
    <mergeCell ref="A227:A228"/>
    <mergeCell ref="A229:A232"/>
    <mergeCell ref="A234:A235"/>
    <mergeCell ref="A237:A238"/>
    <mergeCell ref="A210:A211"/>
    <mergeCell ref="A213:A214"/>
    <mergeCell ref="A217:A218"/>
    <mergeCell ref="A219:A220"/>
    <mergeCell ref="A223:A224"/>
    <mergeCell ref="A188:A189"/>
    <mergeCell ref="A191:A193"/>
    <mergeCell ref="A194:A197"/>
    <mergeCell ref="A202:A203"/>
    <mergeCell ref="A207:A209"/>
    <mergeCell ref="A166:A167"/>
    <mergeCell ref="A171:A172"/>
    <mergeCell ref="A174:A175"/>
    <mergeCell ref="A178:A179"/>
    <mergeCell ref="A182:A187"/>
    <mergeCell ref="A117:A140"/>
    <mergeCell ref="A145:A146"/>
    <mergeCell ref="A148:A150"/>
    <mergeCell ref="A151:A154"/>
    <mergeCell ref="A158:A159"/>
    <mergeCell ref="A64:A65"/>
    <mergeCell ref="A68:A71"/>
    <mergeCell ref="A72:A81"/>
    <mergeCell ref="A84:A86"/>
    <mergeCell ref="A92:A116"/>
    <mergeCell ref="A2:A5"/>
    <mergeCell ref="A6:A7"/>
    <mergeCell ref="A9:A10"/>
    <mergeCell ref="A11:A12"/>
    <mergeCell ref="A13:A16"/>
    <mergeCell ref="A58:A63"/>
    <mergeCell ref="A18:A21"/>
    <mergeCell ref="A22:A23"/>
    <mergeCell ref="A24:A25"/>
    <mergeCell ref="A26:A27"/>
    <mergeCell ref="A28:A5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3C5C-FFA8-462F-8E63-9725E3679505}">
  <dimension ref="A1:I33"/>
  <sheetViews>
    <sheetView workbookViewId="0">
      <selection activeCell="I3" sqref="I3"/>
    </sheetView>
  </sheetViews>
  <sheetFormatPr defaultRowHeight="14.4" x14ac:dyDescent="0.3"/>
  <cols>
    <col min="3" max="3" width="16.109375" bestFit="1" customWidth="1"/>
    <col min="4" max="4" width="16.109375" customWidth="1"/>
    <col min="5" max="5" width="14.6640625" bestFit="1" customWidth="1"/>
    <col min="6" max="7" width="15.6640625" bestFit="1" customWidth="1"/>
  </cols>
  <sheetData>
    <row r="1" spans="1:9" x14ac:dyDescent="0.3">
      <c r="A1" s="29" t="s">
        <v>80</v>
      </c>
      <c r="B1" s="30"/>
      <c r="C1" s="30"/>
      <c r="D1" s="30"/>
      <c r="E1" s="30"/>
      <c r="F1" s="30"/>
      <c r="G1" s="31"/>
      <c r="H1" s="11"/>
      <c r="I1" s="11"/>
    </row>
    <row r="2" spans="1:9" x14ac:dyDescent="0.3">
      <c r="A2" s="20" t="s">
        <v>4</v>
      </c>
      <c r="B2" s="20" t="s">
        <v>43</v>
      </c>
      <c r="C2" s="20" t="s">
        <v>0</v>
      </c>
      <c r="D2" s="12" t="s">
        <v>81</v>
      </c>
      <c r="E2" s="13" t="s">
        <v>82</v>
      </c>
      <c r="F2" s="13" t="s">
        <v>83</v>
      </c>
      <c r="G2" s="13" t="s">
        <v>84</v>
      </c>
      <c r="H2" s="11"/>
      <c r="I2" s="11"/>
    </row>
    <row r="3" spans="1:9" x14ac:dyDescent="0.3">
      <c r="A3" s="2">
        <v>6</v>
      </c>
      <c r="B3" s="2" t="s">
        <v>56</v>
      </c>
      <c r="C3" s="2" t="s">
        <v>11</v>
      </c>
      <c r="D3" s="14">
        <f>MLA!I8</f>
        <v>70</v>
      </c>
      <c r="E3" s="15">
        <v>4065698</v>
      </c>
      <c r="F3" s="15">
        <v>16787941</v>
      </c>
      <c r="G3" s="15">
        <v>19301096</v>
      </c>
      <c r="H3" s="11">
        <f t="shared" ref="H3:H33" si="0">F3/E3</f>
        <v>4.1291657668621724</v>
      </c>
      <c r="I3" s="11">
        <f>G3/E3</f>
        <v>4.7473019392979996</v>
      </c>
    </row>
    <row r="4" spans="1:9" x14ac:dyDescent="0.3">
      <c r="A4" s="2">
        <v>20</v>
      </c>
      <c r="B4" s="2" t="s">
        <v>66</v>
      </c>
      <c r="C4" s="2" t="s">
        <v>25</v>
      </c>
      <c r="D4" s="14">
        <f>MLA!I22</f>
        <v>60</v>
      </c>
      <c r="E4" s="15">
        <v>516449</v>
      </c>
      <c r="F4" s="15">
        <v>1978502</v>
      </c>
      <c r="G4" s="15">
        <v>2073074</v>
      </c>
      <c r="H4" s="11">
        <f t="shared" si="0"/>
        <v>3.830972661385732</v>
      </c>
      <c r="I4" s="11">
        <f t="shared" ref="I4:I33" si="1">G4/E4</f>
        <v>4.0140923885998427</v>
      </c>
    </row>
    <row r="5" spans="1:9" x14ac:dyDescent="0.3">
      <c r="A5" s="2">
        <v>19</v>
      </c>
      <c r="B5" s="2" t="s">
        <v>65</v>
      </c>
      <c r="C5" s="2" t="s">
        <v>24</v>
      </c>
      <c r="D5" s="14">
        <f>MLA!I21</f>
        <v>40</v>
      </c>
      <c r="E5" s="15">
        <v>332390</v>
      </c>
      <c r="F5" s="15">
        <v>1097206</v>
      </c>
      <c r="G5" s="15">
        <v>1308967</v>
      </c>
      <c r="H5" s="11">
        <f t="shared" si="0"/>
        <v>3.3009597159962696</v>
      </c>
      <c r="I5" s="11">
        <f t="shared" si="1"/>
        <v>3.9380456692439605</v>
      </c>
    </row>
    <row r="6" spans="1:9" x14ac:dyDescent="0.3">
      <c r="A6" s="2">
        <v>18</v>
      </c>
      <c r="B6" s="2" t="s">
        <v>63</v>
      </c>
      <c r="C6" s="2" t="s">
        <v>23</v>
      </c>
      <c r="D6" s="14">
        <f>MLA!I20</f>
        <v>60</v>
      </c>
      <c r="E6" s="15">
        <v>1011699</v>
      </c>
      <c r="F6" s="15">
        <v>2966889</v>
      </c>
      <c r="G6" s="15">
        <v>3772103</v>
      </c>
      <c r="H6" s="11">
        <f t="shared" si="0"/>
        <v>2.9325807379467608</v>
      </c>
      <c r="I6" s="11">
        <f t="shared" si="1"/>
        <v>3.7284834718626785</v>
      </c>
    </row>
    <row r="7" spans="1:9" x14ac:dyDescent="0.3">
      <c r="A7" s="2">
        <v>2</v>
      </c>
      <c r="B7" s="2" t="s">
        <v>49</v>
      </c>
      <c r="C7" s="2" t="s">
        <v>7</v>
      </c>
      <c r="D7" s="14">
        <f>MLA!I4</f>
        <v>60</v>
      </c>
      <c r="E7" s="15">
        <v>467511</v>
      </c>
      <c r="F7" s="15">
        <v>1383727</v>
      </c>
      <c r="G7" s="15">
        <v>1711947</v>
      </c>
      <c r="H7" s="11">
        <f t="shared" si="0"/>
        <v>2.959774208521297</v>
      </c>
      <c r="I7" s="11">
        <f t="shared" si="1"/>
        <v>3.6618325558115212</v>
      </c>
    </row>
    <row r="8" spans="1:9" x14ac:dyDescent="0.3">
      <c r="A8" s="2">
        <v>22</v>
      </c>
      <c r="B8" s="2" t="s">
        <v>68</v>
      </c>
      <c r="C8" s="2" t="s">
        <v>27</v>
      </c>
      <c r="D8" s="14">
        <f>MLA!I24</f>
        <v>30</v>
      </c>
      <c r="E8" s="15">
        <v>471707</v>
      </c>
      <c r="F8" s="15">
        <v>1247953</v>
      </c>
      <c r="G8" s="15">
        <v>1646050</v>
      </c>
      <c r="H8" s="11">
        <f t="shared" si="0"/>
        <v>2.6456105166978654</v>
      </c>
      <c r="I8" s="11">
        <f t="shared" si="1"/>
        <v>3.4895602566847641</v>
      </c>
    </row>
    <row r="9" spans="1:9" x14ac:dyDescent="0.3">
      <c r="A9" s="2">
        <v>1</v>
      </c>
      <c r="B9" s="2" t="s">
        <v>44</v>
      </c>
      <c r="C9" s="2" t="s">
        <v>6</v>
      </c>
      <c r="D9" s="14">
        <f>MLA!I3</f>
        <v>175</v>
      </c>
      <c r="E9" s="15">
        <v>27800586</v>
      </c>
      <c r="F9" s="15">
        <v>84580777</v>
      </c>
      <c r="G9" s="15">
        <v>91702478</v>
      </c>
      <c r="H9" s="11">
        <f t="shared" si="0"/>
        <v>3.0424098614324171</v>
      </c>
      <c r="I9" s="11">
        <f t="shared" si="1"/>
        <v>3.2985807565351322</v>
      </c>
    </row>
    <row r="10" spans="1:9" x14ac:dyDescent="0.3">
      <c r="A10" s="2">
        <v>17</v>
      </c>
      <c r="B10" s="2" t="s">
        <v>64</v>
      </c>
      <c r="C10" s="2" t="s">
        <v>22</v>
      </c>
      <c r="D10" s="14">
        <f>MLA!I19</f>
        <v>60</v>
      </c>
      <c r="E10" s="15">
        <v>1072753</v>
      </c>
      <c r="F10" s="15">
        <v>2855794</v>
      </c>
      <c r="G10" s="15">
        <v>3436948</v>
      </c>
      <c r="H10" s="11">
        <f t="shared" si="0"/>
        <v>2.6621170017702118</v>
      </c>
      <c r="I10" s="11">
        <f t="shared" si="1"/>
        <v>3.2038577379881481</v>
      </c>
    </row>
    <row r="11" spans="1:9" x14ac:dyDescent="0.3">
      <c r="A11" s="2">
        <v>25</v>
      </c>
      <c r="B11" s="2" t="s">
        <v>70</v>
      </c>
      <c r="C11" s="2" t="s">
        <v>30</v>
      </c>
      <c r="D11" s="14">
        <f>MLA!I27</f>
        <v>32</v>
      </c>
      <c r="E11" s="15">
        <v>209843</v>
      </c>
      <c r="F11" s="15">
        <v>610577</v>
      </c>
      <c r="G11" s="15">
        <v>658019</v>
      </c>
      <c r="H11" s="11">
        <f t="shared" si="0"/>
        <v>2.9096848596331544</v>
      </c>
      <c r="I11" s="11">
        <f t="shared" si="1"/>
        <v>3.1357681695362722</v>
      </c>
    </row>
    <row r="12" spans="1:9" x14ac:dyDescent="0.3">
      <c r="A12" s="2">
        <v>24</v>
      </c>
      <c r="B12" s="2" t="s">
        <v>69</v>
      </c>
      <c r="C12" s="2" t="s">
        <v>29</v>
      </c>
      <c r="D12" s="14">
        <f>MLA!I26</f>
        <v>200</v>
      </c>
      <c r="E12" s="15">
        <v>25765806</v>
      </c>
      <c r="F12" s="15">
        <v>68548437</v>
      </c>
      <c r="G12" s="15">
        <v>79502477</v>
      </c>
      <c r="H12" s="11">
        <f t="shared" si="0"/>
        <v>2.6604421767360975</v>
      </c>
      <c r="I12" s="11">
        <f t="shared" si="1"/>
        <v>3.0855808275510572</v>
      </c>
    </row>
    <row r="13" spans="1:9" x14ac:dyDescent="0.3">
      <c r="A13" s="2">
        <v>4</v>
      </c>
      <c r="B13" s="2" t="s">
        <v>54</v>
      </c>
      <c r="C13" s="2" t="s">
        <v>9</v>
      </c>
      <c r="D13" s="14">
        <f>MLA!I6</f>
        <v>243</v>
      </c>
      <c r="E13" s="15">
        <v>42126236</v>
      </c>
      <c r="F13" s="15">
        <v>104099452</v>
      </c>
      <c r="G13" s="15">
        <v>128500364</v>
      </c>
      <c r="H13" s="11">
        <f t="shared" si="0"/>
        <v>2.4711311022423175</v>
      </c>
      <c r="I13" s="11">
        <f t="shared" si="1"/>
        <v>3.0503642433185818</v>
      </c>
    </row>
    <row r="14" spans="1:9" x14ac:dyDescent="0.3">
      <c r="A14" s="2">
        <v>9</v>
      </c>
      <c r="B14" s="2" t="s">
        <v>59</v>
      </c>
      <c r="C14" s="2" t="s">
        <v>14</v>
      </c>
      <c r="D14" s="14">
        <f>MLA!I11</f>
        <v>90</v>
      </c>
      <c r="E14" s="15">
        <v>10036808</v>
      </c>
      <c r="F14" s="15">
        <v>25351462</v>
      </c>
      <c r="G14" s="15">
        <v>28900667</v>
      </c>
      <c r="H14" s="11">
        <f t="shared" si="0"/>
        <v>2.5258490547990955</v>
      </c>
      <c r="I14" s="11">
        <f t="shared" si="1"/>
        <v>2.8794679543536152</v>
      </c>
    </row>
    <row r="15" spans="1:9" x14ac:dyDescent="0.3">
      <c r="A15" s="2">
        <v>15</v>
      </c>
      <c r="B15" s="2" t="s">
        <v>47</v>
      </c>
      <c r="C15" s="2" t="s">
        <v>20</v>
      </c>
      <c r="D15" s="14">
        <f>MLA!I17</f>
        <v>230</v>
      </c>
      <c r="E15" s="15">
        <v>30016625</v>
      </c>
      <c r="F15" s="15">
        <v>72626809</v>
      </c>
      <c r="G15" s="15">
        <v>85002417</v>
      </c>
      <c r="H15" s="11">
        <f t="shared" si="0"/>
        <v>2.4195527978245388</v>
      </c>
      <c r="I15" s="11">
        <f t="shared" si="1"/>
        <v>2.8318445861251891</v>
      </c>
    </row>
    <row r="16" spans="1:9" x14ac:dyDescent="0.3">
      <c r="A16" s="2">
        <v>12</v>
      </c>
      <c r="B16" s="2" t="s">
        <v>51</v>
      </c>
      <c r="C16" s="2" t="s">
        <v>17</v>
      </c>
      <c r="D16" s="14">
        <f>MLA!I14</f>
        <v>81</v>
      </c>
      <c r="E16" s="15">
        <v>14227133</v>
      </c>
      <c r="F16" s="15">
        <v>32988134</v>
      </c>
      <c r="G16" s="15">
        <v>40100376</v>
      </c>
      <c r="H16" s="11">
        <f t="shared" si="0"/>
        <v>2.3186775578748016</v>
      </c>
      <c r="I16" s="11">
        <f t="shared" si="1"/>
        <v>2.8185844611138449</v>
      </c>
    </row>
    <row r="17" spans="1:9" x14ac:dyDescent="0.3">
      <c r="A17" s="2">
        <v>5</v>
      </c>
      <c r="B17" s="2" t="s">
        <v>55</v>
      </c>
      <c r="C17" s="2" t="s">
        <v>10</v>
      </c>
      <c r="D17" s="14">
        <f>MLA!I7</f>
        <v>90</v>
      </c>
      <c r="E17" s="15">
        <v>11637494</v>
      </c>
      <c r="F17" s="15">
        <v>25545198</v>
      </c>
      <c r="G17" s="15">
        <v>32199722</v>
      </c>
      <c r="H17" s="11">
        <f t="shared" si="0"/>
        <v>2.1950772219517365</v>
      </c>
      <c r="I17" s="11">
        <f t="shared" si="1"/>
        <v>2.7668948314817605</v>
      </c>
    </row>
    <row r="18" spans="1:9" x14ac:dyDescent="0.3">
      <c r="A18" s="2">
        <v>29</v>
      </c>
      <c r="B18" s="2" t="s">
        <v>72</v>
      </c>
      <c r="C18" s="2" t="s">
        <v>34</v>
      </c>
      <c r="D18" s="14">
        <f>MLA!I31</f>
        <v>403</v>
      </c>
      <c r="E18" s="15">
        <v>83849905</v>
      </c>
      <c r="F18" s="15">
        <v>199812341</v>
      </c>
      <c r="G18" s="15">
        <v>231502578</v>
      </c>
      <c r="H18" s="11">
        <f t="shared" si="0"/>
        <v>2.3829763551908614</v>
      </c>
      <c r="I18" s="11">
        <f t="shared" si="1"/>
        <v>2.7609164017538244</v>
      </c>
    </row>
    <row r="19" spans="1:9" x14ac:dyDescent="0.3">
      <c r="A19" s="2">
        <v>28</v>
      </c>
      <c r="B19" s="2" t="s">
        <v>60</v>
      </c>
      <c r="C19" s="2" t="s">
        <v>33</v>
      </c>
      <c r="D19" s="14">
        <f>MLA!I30</f>
        <v>60</v>
      </c>
      <c r="E19" s="15">
        <v>1556342</v>
      </c>
      <c r="F19" s="15">
        <v>3673917</v>
      </c>
      <c r="G19" s="15">
        <v>4184959</v>
      </c>
      <c r="H19" s="11">
        <f t="shared" si="0"/>
        <v>2.3606103285781659</v>
      </c>
      <c r="I19" s="11">
        <f t="shared" si="1"/>
        <v>2.6889713186433317</v>
      </c>
    </row>
    <row r="20" spans="1:9" x14ac:dyDescent="0.3">
      <c r="A20" s="2">
        <v>8</v>
      </c>
      <c r="B20" s="2" t="s">
        <v>58</v>
      </c>
      <c r="C20" s="2" t="s">
        <v>13</v>
      </c>
      <c r="D20" s="14">
        <f>MLA!I10</f>
        <v>182</v>
      </c>
      <c r="E20" s="15">
        <v>26697475</v>
      </c>
      <c r="F20" s="15">
        <v>60439692</v>
      </c>
      <c r="G20" s="15">
        <v>70400153</v>
      </c>
      <c r="H20" s="11">
        <f t="shared" si="0"/>
        <v>2.2638729692602015</v>
      </c>
      <c r="I20" s="11">
        <f t="shared" si="1"/>
        <v>2.6369592255447381</v>
      </c>
    </row>
    <row r="21" spans="1:9" x14ac:dyDescent="0.3">
      <c r="A21" s="2">
        <v>30</v>
      </c>
      <c r="B21" s="2" t="s">
        <v>73</v>
      </c>
      <c r="C21" s="2" t="s">
        <v>35</v>
      </c>
      <c r="D21" s="14">
        <f>MLA!I32</f>
        <v>70</v>
      </c>
      <c r="E21" s="15">
        <v>4491239</v>
      </c>
      <c r="F21" s="15">
        <v>10086292</v>
      </c>
      <c r="G21" s="15">
        <v>11700099</v>
      </c>
      <c r="H21" s="11">
        <f t="shared" si="0"/>
        <v>2.2457704878319769</v>
      </c>
      <c r="I21" s="11">
        <f t="shared" si="1"/>
        <v>2.6050938282286915</v>
      </c>
    </row>
    <row r="22" spans="1:9" x14ac:dyDescent="0.3">
      <c r="A22" s="2">
        <v>16</v>
      </c>
      <c r="B22" s="2" t="s">
        <v>62</v>
      </c>
      <c r="C22" s="2" t="s">
        <v>21</v>
      </c>
      <c r="D22" s="14">
        <f>MLA!I18</f>
        <v>288</v>
      </c>
      <c r="E22" s="15">
        <v>50412235</v>
      </c>
      <c r="F22" s="15">
        <v>112374333</v>
      </c>
      <c r="G22" s="15">
        <v>124904071</v>
      </c>
      <c r="H22" s="11">
        <f t="shared" si="0"/>
        <v>2.2291083305471382</v>
      </c>
      <c r="I22" s="11">
        <f t="shared" si="1"/>
        <v>2.4776539068343229</v>
      </c>
    </row>
    <row r="23" spans="1:9" x14ac:dyDescent="0.3">
      <c r="A23" s="2">
        <v>3</v>
      </c>
      <c r="B23" s="2" t="s">
        <v>50</v>
      </c>
      <c r="C23" s="2" t="s">
        <v>8</v>
      </c>
      <c r="D23" s="14">
        <f>MLA!I5</f>
        <v>126</v>
      </c>
      <c r="E23" s="15">
        <v>14625152</v>
      </c>
      <c r="F23" s="15">
        <v>31205576</v>
      </c>
      <c r="G23" s="15">
        <v>35998752</v>
      </c>
      <c r="H23" s="11">
        <f t="shared" si="0"/>
        <v>2.1336924224787546</v>
      </c>
      <c r="I23" s="11">
        <f t="shared" si="1"/>
        <v>2.4614275461889217</v>
      </c>
    </row>
    <row r="24" spans="1:9" x14ac:dyDescent="0.3">
      <c r="A24" s="2">
        <v>27</v>
      </c>
      <c r="B24" s="2" t="s">
        <v>71</v>
      </c>
      <c r="C24" s="2" t="s">
        <v>32</v>
      </c>
      <c r="D24" s="14">
        <f>MLA!I29</f>
        <v>119</v>
      </c>
      <c r="E24" s="15">
        <v>15702122</v>
      </c>
      <c r="F24" s="15">
        <v>35193978</v>
      </c>
      <c r="G24" s="15">
        <v>38157311</v>
      </c>
      <c r="H24" s="11">
        <f t="shared" si="0"/>
        <v>2.2413517102974998</v>
      </c>
      <c r="I24" s="11">
        <f t="shared" si="1"/>
        <v>2.4300735276416781</v>
      </c>
    </row>
    <row r="25" spans="1:9" x14ac:dyDescent="0.3">
      <c r="A25" s="2">
        <v>11</v>
      </c>
      <c r="B25" s="2" t="s">
        <v>46</v>
      </c>
      <c r="C25" s="2" t="s">
        <v>16</v>
      </c>
      <c r="D25" s="14">
        <f>MLA!I13</f>
        <v>87</v>
      </c>
      <c r="E25" s="15">
        <v>6300000</v>
      </c>
      <c r="F25" s="15">
        <v>12541302</v>
      </c>
      <c r="G25" s="15">
        <v>14999397</v>
      </c>
      <c r="H25" s="11">
        <f t="shared" si="0"/>
        <v>1.9906828571428572</v>
      </c>
      <c r="I25" s="11">
        <f t="shared" si="1"/>
        <v>2.3808566666666668</v>
      </c>
    </row>
    <row r="26" spans="1:9" x14ac:dyDescent="0.3">
      <c r="A26" s="2">
        <v>13</v>
      </c>
      <c r="B26" s="2" t="s">
        <v>52</v>
      </c>
      <c r="C26" s="2" t="s">
        <v>18</v>
      </c>
      <c r="D26" s="14">
        <f>MLA!I15</f>
        <v>224</v>
      </c>
      <c r="E26" s="21">
        <v>29299014</v>
      </c>
      <c r="F26" s="15">
        <v>61095297</v>
      </c>
      <c r="G26" s="15">
        <v>69599762</v>
      </c>
      <c r="H26" s="11">
        <f t="shared" si="0"/>
        <v>2.0852338921712521</v>
      </c>
      <c r="I26" s="11">
        <f t="shared" si="1"/>
        <v>2.3754984382750899</v>
      </c>
    </row>
    <row r="27" spans="1:9" x14ac:dyDescent="0.3">
      <c r="A27" s="2">
        <v>31</v>
      </c>
      <c r="B27" s="2" t="s">
        <v>74</v>
      </c>
      <c r="C27" s="2" t="s">
        <v>36</v>
      </c>
      <c r="D27" s="14">
        <f>MLA!I33</f>
        <v>294</v>
      </c>
      <c r="E27" s="15">
        <v>44312011</v>
      </c>
      <c r="F27" s="15">
        <v>91276115</v>
      </c>
      <c r="G27" s="15">
        <v>100896618</v>
      </c>
      <c r="H27" s="11">
        <f t="shared" si="0"/>
        <v>2.0598504319743016</v>
      </c>
      <c r="I27" s="11">
        <f t="shared" si="1"/>
        <v>2.2769586783141031</v>
      </c>
    </row>
    <row r="28" spans="1:9" x14ac:dyDescent="0.3">
      <c r="A28" s="2">
        <v>23</v>
      </c>
      <c r="B28" s="2" t="s">
        <v>67</v>
      </c>
      <c r="C28" s="2" t="s">
        <v>28</v>
      </c>
      <c r="D28" s="14">
        <f>MLA!I25</f>
        <v>117</v>
      </c>
      <c r="E28" s="15">
        <v>13551060</v>
      </c>
      <c r="F28" s="15">
        <v>27743338</v>
      </c>
      <c r="G28" s="15">
        <v>30501026</v>
      </c>
      <c r="H28" s="11">
        <f t="shared" si="0"/>
        <v>2.0473186599424693</v>
      </c>
      <c r="I28" s="11">
        <f t="shared" si="1"/>
        <v>2.2508221497063698</v>
      </c>
    </row>
    <row r="29" spans="1:9" x14ac:dyDescent="0.3">
      <c r="A29" s="2">
        <v>10</v>
      </c>
      <c r="B29" s="2" t="s">
        <v>45</v>
      </c>
      <c r="C29" s="2" t="s">
        <v>15</v>
      </c>
      <c r="D29" s="14">
        <f>MLA!I12</f>
        <v>68</v>
      </c>
      <c r="E29" s="15">
        <v>3460434</v>
      </c>
      <c r="F29" s="15">
        <v>6864602</v>
      </c>
      <c r="G29" s="15">
        <v>7503010</v>
      </c>
      <c r="H29" s="11">
        <f t="shared" si="0"/>
        <v>1.9837401898143412</v>
      </c>
      <c r="I29" s="11">
        <f t="shared" si="1"/>
        <v>2.1682280315128102</v>
      </c>
    </row>
    <row r="30" spans="1:9" x14ac:dyDescent="0.3">
      <c r="A30" s="2">
        <v>21</v>
      </c>
      <c r="B30" s="2" t="s">
        <v>53</v>
      </c>
      <c r="C30" s="2" t="s">
        <v>26</v>
      </c>
      <c r="D30" s="14">
        <f>MLA!I23</f>
        <v>147</v>
      </c>
      <c r="E30" s="15">
        <v>21944615</v>
      </c>
      <c r="F30" s="15">
        <v>41974218</v>
      </c>
      <c r="G30" s="15">
        <v>47099270</v>
      </c>
      <c r="H30" s="11">
        <f t="shared" si="0"/>
        <v>1.9127343086219557</v>
      </c>
      <c r="I30" s="11">
        <f t="shared" si="1"/>
        <v>2.1462791668935637</v>
      </c>
    </row>
    <row r="31" spans="1:9" x14ac:dyDescent="0.3">
      <c r="A31" s="2">
        <v>26</v>
      </c>
      <c r="B31" s="2" t="s">
        <v>48</v>
      </c>
      <c r="C31" s="2" t="s">
        <v>31</v>
      </c>
      <c r="D31" s="14">
        <f>MLA!I28</f>
        <v>234</v>
      </c>
      <c r="E31" s="15">
        <v>41199168</v>
      </c>
      <c r="F31" s="15">
        <v>72147030</v>
      </c>
      <c r="G31" s="15">
        <v>83697770</v>
      </c>
      <c r="H31" s="11">
        <f t="shared" si="0"/>
        <v>1.7511768684260809</v>
      </c>
      <c r="I31" s="11">
        <f t="shared" si="1"/>
        <v>2.0315402971244469</v>
      </c>
    </row>
    <row r="32" spans="1:9" x14ac:dyDescent="0.3">
      <c r="A32" s="2">
        <v>7</v>
      </c>
      <c r="B32" s="2" t="s">
        <v>57</v>
      </c>
      <c r="C32" s="2" t="s">
        <v>12</v>
      </c>
      <c r="D32" s="14">
        <f>MLA!I9</f>
        <v>40</v>
      </c>
      <c r="E32" s="15">
        <v>795120</v>
      </c>
      <c r="F32" s="21">
        <v>1458545</v>
      </c>
      <c r="G32" s="15">
        <v>1521992</v>
      </c>
      <c r="H32" s="11">
        <f t="shared" si="0"/>
        <v>1.8343709125666565</v>
      </c>
      <c r="I32" s="11">
        <f t="shared" si="1"/>
        <v>1.914166415132307</v>
      </c>
    </row>
    <row r="33" spans="1:9" x14ac:dyDescent="0.3">
      <c r="A33" s="2">
        <v>14</v>
      </c>
      <c r="B33" s="2" t="s">
        <v>61</v>
      </c>
      <c r="C33" s="2" t="s">
        <v>19</v>
      </c>
      <c r="D33" s="14">
        <f>MLA!I16</f>
        <v>140</v>
      </c>
      <c r="E33" s="15">
        <v>21347375</v>
      </c>
      <c r="F33" s="15">
        <v>33406061</v>
      </c>
      <c r="G33" s="15">
        <v>34698876</v>
      </c>
      <c r="H33" s="11">
        <f t="shared" si="0"/>
        <v>1.5648791010604348</v>
      </c>
      <c r="I33" s="11">
        <f t="shared" si="1"/>
        <v>1.6254399428501163</v>
      </c>
    </row>
  </sheetData>
  <sortState xmlns:xlrd2="http://schemas.microsoft.com/office/spreadsheetml/2017/richdata2" ref="A3:I33">
    <sortCondition descending="1" ref="I5:I33"/>
  </sortState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MLA</vt:lpstr>
      <vt:lpstr>MP</vt:lpstr>
      <vt:lpstr>Tally of MP</vt:lpstr>
      <vt:lpstr>RMP</vt:lpstr>
      <vt:lpstr>Population</vt:lpstr>
      <vt:lpstr>Party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Paul</dc:creator>
  <cp:lastModifiedBy>Chris Paul</cp:lastModifiedBy>
  <dcterms:created xsi:type="dcterms:W3CDTF">2015-06-05T18:17:20Z</dcterms:created>
  <dcterms:modified xsi:type="dcterms:W3CDTF">2022-03-23T16:22:43Z</dcterms:modified>
</cp:coreProperties>
</file>