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-40" yWindow="120" windowWidth="31340" windowHeight="19020" tabRatio="500" activeTab="1"/>
  </bookViews>
  <sheets>
    <sheet name="Sheet1" sheetId="1" r:id="rId1"/>
    <sheet name="Sheet2" sheetId="2" r:id="rId2"/>
  </sheets>
  <definedNames>
    <definedName name="_xlnm.Print_Area" localSheetId="0">Sheet1!$W$1:$AE$13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2" l="1"/>
  <c r="C11" i="2"/>
  <c r="D12" i="2"/>
  <c r="N12" i="2"/>
  <c r="N11" i="2"/>
  <c r="M11" i="2"/>
  <c r="P12" i="2"/>
  <c r="P13" i="2"/>
  <c r="D9" i="2"/>
  <c r="D8" i="2"/>
  <c r="D7" i="2"/>
  <c r="D6" i="2"/>
  <c r="D5" i="2"/>
  <c r="D4" i="2"/>
  <c r="D3" i="2"/>
  <c r="D2" i="2"/>
  <c r="N9" i="2"/>
  <c r="N3" i="2"/>
  <c r="N4" i="2"/>
  <c r="N5" i="2"/>
  <c r="N6" i="2"/>
  <c r="N7" i="2"/>
  <c r="N8" i="2"/>
  <c r="N2" i="2"/>
  <c r="G12" i="2"/>
  <c r="H12" i="2"/>
  <c r="I12" i="2"/>
  <c r="J12" i="2"/>
  <c r="K12" i="2"/>
  <c r="G13" i="2"/>
  <c r="H13" i="2"/>
  <c r="I13" i="2"/>
  <c r="J13" i="2"/>
  <c r="K13" i="2"/>
  <c r="F12" i="2"/>
  <c r="F13" i="2"/>
  <c r="Q12" i="2"/>
  <c r="Q13" i="2"/>
  <c r="R12" i="2"/>
  <c r="R13" i="2"/>
  <c r="S12" i="2"/>
  <c r="S13" i="2"/>
  <c r="T12" i="2"/>
  <c r="T13" i="2"/>
  <c r="U12" i="2"/>
  <c r="U13" i="2"/>
  <c r="F11" i="2"/>
  <c r="G11" i="2"/>
  <c r="H11" i="2"/>
  <c r="I11" i="2"/>
  <c r="J11" i="2"/>
  <c r="K11" i="2"/>
  <c r="P11" i="2"/>
  <c r="Q11" i="2"/>
  <c r="R11" i="2"/>
  <c r="S11" i="2"/>
  <c r="T11" i="2"/>
  <c r="U11" i="2"/>
  <c r="AA8" i="1"/>
  <c r="Z8" i="1"/>
  <c r="AA13" i="1"/>
  <c r="AA14" i="1"/>
  <c r="AA12" i="1"/>
  <c r="AA11" i="1"/>
  <c r="AA10" i="1"/>
  <c r="AA9" i="1"/>
  <c r="AA7" i="1"/>
  <c r="AA6" i="1"/>
  <c r="AA5" i="1"/>
  <c r="I5" i="1"/>
  <c r="I6" i="1"/>
  <c r="I7" i="1"/>
  <c r="I8" i="1"/>
  <c r="I9" i="1"/>
  <c r="I10" i="1"/>
  <c r="I11" i="1"/>
  <c r="I12" i="1"/>
  <c r="I13" i="1"/>
  <c r="I14" i="1"/>
  <c r="Y5" i="1"/>
  <c r="Y7" i="1"/>
  <c r="Y6" i="1"/>
  <c r="Y8" i="1"/>
  <c r="Y9" i="1"/>
  <c r="Y10" i="1"/>
  <c r="Y11" i="1"/>
  <c r="Y12" i="1"/>
  <c r="Y13" i="1"/>
  <c r="Y14" i="1"/>
  <c r="AB5" i="1"/>
  <c r="AB6" i="1"/>
  <c r="AB7" i="1"/>
  <c r="AB8" i="1"/>
  <c r="AB10" i="1"/>
  <c r="AB11" i="1"/>
  <c r="AB12" i="1"/>
  <c r="AB9" i="1"/>
  <c r="AB13" i="1"/>
  <c r="AB14" i="1"/>
  <c r="Z6" i="1"/>
  <c r="Z7" i="1"/>
  <c r="Z5" i="1"/>
  <c r="Z9" i="1"/>
  <c r="Z10" i="1"/>
  <c r="Z11" i="1"/>
  <c r="Z12" i="1"/>
  <c r="Z13" i="1"/>
  <c r="Z14" i="1"/>
  <c r="AC6" i="1"/>
  <c r="AC5" i="1"/>
  <c r="AC7" i="1"/>
  <c r="AC8" i="1"/>
  <c r="AC9" i="1"/>
  <c r="AC10" i="1"/>
  <c r="AC11" i="1"/>
  <c r="AC12" i="1"/>
  <c r="AC13" i="1"/>
  <c r="AC14" i="1"/>
  <c r="X6" i="1"/>
  <c r="X7" i="1"/>
  <c r="X8" i="1"/>
  <c r="X9" i="1"/>
  <c r="X10" i="1"/>
  <c r="X11" i="1"/>
  <c r="X12" i="1"/>
  <c r="X5" i="1"/>
  <c r="X13" i="1"/>
  <c r="X14" i="1"/>
  <c r="AD5" i="1"/>
  <c r="AD6" i="1"/>
  <c r="AD7" i="1"/>
  <c r="AD8" i="1"/>
  <c r="AD9" i="1"/>
  <c r="AD10" i="1"/>
  <c r="AD11" i="1"/>
  <c r="AD12" i="1"/>
  <c r="AD13" i="1"/>
  <c r="AD14" i="1"/>
  <c r="W5" i="1"/>
  <c r="W6" i="1"/>
  <c r="W7" i="1"/>
  <c r="W8" i="1"/>
  <c r="W9" i="1"/>
  <c r="W10" i="1"/>
  <c r="W11" i="1"/>
  <c r="W12" i="1"/>
  <c r="W13" i="1"/>
  <c r="W14" i="1"/>
  <c r="AE14" i="1"/>
  <c r="AE15" i="1"/>
  <c r="AG13" i="1"/>
  <c r="AE16" i="1"/>
  <c r="AE13" i="1"/>
  <c r="M6" i="1"/>
  <c r="M7" i="1"/>
  <c r="M8" i="1"/>
  <c r="M9" i="1"/>
  <c r="M10" i="1"/>
  <c r="M11" i="1"/>
  <c r="M12" i="1"/>
  <c r="M5" i="1"/>
  <c r="L6" i="1"/>
  <c r="L7" i="1"/>
  <c r="L8" i="1"/>
  <c r="L9" i="1"/>
  <c r="L10" i="1"/>
  <c r="L11" i="1"/>
  <c r="L12" i="1"/>
  <c r="L5" i="1"/>
  <c r="K6" i="1"/>
  <c r="K7" i="1"/>
  <c r="K8" i="1"/>
  <c r="K9" i="1"/>
  <c r="K10" i="1"/>
  <c r="K11" i="1"/>
  <c r="K12" i="1"/>
  <c r="K5" i="1"/>
</calcChain>
</file>

<file path=xl/comments1.xml><?xml version="1.0" encoding="utf-8"?>
<comments xmlns="http://schemas.openxmlformats.org/spreadsheetml/2006/main">
  <authors>
    <author>Colten Nye</author>
  </authors>
  <commentList>
    <comment ref="N4" authorId="0">
      <text>
        <r>
          <rPr>
            <b/>
            <sz val="9"/>
            <color indexed="81"/>
            <rFont val="Tahoma"/>
            <family val="2"/>
          </rPr>
          <t>Colten Nye:</t>
        </r>
        <r>
          <rPr>
            <sz val="9"/>
            <color indexed="81"/>
            <rFont val="Tahoma"/>
            <family val="2"/>
          </rPr>
          <t xml:space="preserve">
Length of each segment</t>
        </r>
      </text>
    </comment>
    <comment ref="N5" authorId="0">
      <text>
        <r>
          <rPr>
            <b/>
            <sz val="9"/>
            <color indexed="81"/>
            <rFont val="Tahoma"/>
            <family val="2"/>
          </rPr>
          <t>Colten Nye:</t>
        </r>
        <r>
          <rPr>
            <sz val="9"/>
            <color indexed="81"/>
            <rFont val="Tahoma"/>
            <family val="2"/>
          </rPr>
          <t xml:space="preserve">
Number of segments per shape</t>
        </r>
      </text>
    </comment>
    <comment ref="W5" authorId="0">
      <text>
        <r>
          <rPr>
            <b/>
            <sz val="9"/>
            <color indexed="81"/>
            <rFont val="Tahoma"/>
            <family val="2"/>
          </rPr>
          <t>Colten Nye:</t>
        </r>
        <r>
          <rPr>
            <sz val="9"/>
            <color indexed="81"/>
            <rFont val="Tahoma"/>
            <family val="2"/>
          </rPr>
          <t xml:space="preserve">
Number of segments for this shape in the entire piece</t>
        </r>
      </text>
    </comment>
    <comment ref="W13" authorId="0">
      <text>
        <r>
          <rPr>
            <b/>
            <sz val="9"/>
            <color indexed="81"/>
            <rFont val="Tahoma"/>
            <family val="2"/>
          </rPr>
          <t>Colten Nye:</t>
        </r>
        <r>
          <rPr>
            <sz val="9"/>
            <color indexed="81"/>
            <rFont val="Tahoma"/>
            <family val="2"/>
          </rPr>
          <t xml:space="preserve">
Numeber of these segs in the entire piece </t>
        </r>
      </text>
    </comment>
    <comment ref="AE13" authorId="0">
      <text>
        <r>
          <rPr>
            <b/>
            <sz val="9"/>
            <color indexed="81"/>
            <rFont val="Tahoma"/>
            <family val="2"/>
          </rPr>
          <t>Colten Nye:</t>
        </r>
        <r>
          <rPr>
            <sz val="9"/>
            <color indexed="81"/>
            <rFont val="Tahoma"/>
            <family val="2"/>
          </rPr>
          <t xml:space="preserve">
Number of segments in the piece, OR number of cuts that need made</t>
        </r>
      </text>
    </comment>
    <comment ref="AG13" authorId="0">
      <text>
        <r>
          <rPr>
            <b/>
            <sz val="9"/>
            <color indexed="81"/>
            <rFont val="Tahoma"/>
            <family val="2"/>
          </rPr>
          <t>Colten Nye:</t>
        </r>
        <r>
          <rPr>
            <sz val="9"/>
            <color indexed="81"/>
            <rFont val="Tahoma"/>
            <family val="2"/>
          </rPr>
          <t xml:space="preserve">
number of boards in a sheet of ply
</t>
        </r>
      </text>
    </comment>
    <comment ref="W14" authorId="0">
      <text>
        <r>
          <rPr>
            <b/>
            <sz val="9"/>
            <color indexed="81"/>
            <rFont val="Tahoma"/>
            <family val="2"/>
          </rPr>
          <t>Colten Nye:</t>
        </r>
        <r>
          <rPr>
            <sz val="9"/>
            <color indexed="81"/>
            <rFont val="Tahoma"/>
            <family val="2"/>
          </rPr>
          <t xml:space="preserve">
Number of linear feet for this type of segment in the entire piece</t>
        </r>
      </text>
    </comment>
    <comment ref="AE14" authorId="0">
      <text>
        <r>
          <rPr>
            <b/>
            <sz val="9"/>
            <color indexed="81"/>
            <rFont val="Tahoma"/>
            <family val="2"/>
          </rPr>
          <t>Colten Nye:</t>
        </r>
        <r>
          <rPr>
            <sz val="9"/>
            <color indexed="81"/>
            <rFont val="Tahoma"/>
            <family val="2"/>
          </rPr>
          <t xml:space="preserve">
number of linear feet in the entire piece</t>
        </r>
      </text>
    </comment>
    <comment ref="AE15" authorId="0">
      <text>
        <r>
          <rPr>
            <b/>
            <sz val="9"/>
            <color indexed="81"/>
            <rFont val="Tahoma"/>
            <family val="2"/>
          </rPr>
          <t>Colten Nye:</t>
        </r>
        <r>
          <rPr>
            <sz val="9"/>
            <color indexed="81"/>
            <rFont val="Tahoma"/>
            <family val="2"/>
          </rPr>
          <t xml:space="preserve">
Number of 8 ft strips needed</t>
        </r>
      </text>
    </comment>
    <comment ref="AE16" authorId="0">
      <text>
        <r>
          <rPr>
            <b/>
            <sz val="9"/>
            <color indexed="81"/>
            <rFont val="Tahoma"/>
            <family val="2"/>
          </rPr>
          <t>Colten Nye:</t>
        </r>
        <r>
          <rPr>
            <sz val="9"/>
            <color indexed="81"/>
            <rFont val="Tahoma"/>
            <family val="2"/>
          </rPr>
          <t xml:space="preserve">
number of sheets of ply needed</t>
        </r>
      </text>
    </comment>
  </commentList>
</comments>
</file>

<file path=xl/sharedStrings.xml><?xml version="1.0" encoding="utf-8"?>
<sst xmlns="http://schemas.openxmlformats.org/spreadsheetml/2006/main" count="60" uniqueCount="38">
  <si>
    <t>name</t>
  </si>
  <si>
    <t>number</t>
  </si>
  <si>
    <t>small angle</t>
  </si>
  <si>
    <t>large angle</t>
  </si>
  <si>
    <t>small triangle</t>
  </si>
  <si>
    <t>large triangle</t>
  </si>
  <si>
    <t>small chopped triangle</t>
  </si>
  <si>
    <t>J shape</t>
  </si>
  <si>
    <t>large chopped triangle</t>
  </si>
  <si>
    <t>hexagon</t>
  </si>
  <si>
    <t>triangles</t>
  </si>
  <si>
    <t>area in sq ft</t>
  </si>
  <si>
    <t>2.5 ish</t>
  </si>
  <si>
    <t>5 ish</t>
  </si>
  <si>
    <t>3.5 ish</t>
  </si>
  <si>
    <t>Parrallel</t>
  </si>
  <si>
    <t>Wall segments</t>
  </si>
  <si>
    <t>Alternate</t>
  </si>
  <si>
    <t>Short groove</t>
  </si>
  <si>
    <t>Long groove</t>
  </si>
  <si>
    <t>Parallel</t>
  </si>
  <si>
    <t>acrylic to cut</t>
  </si>
  <si>
    <t>wood to cut</t>
  </si>
  <si>
    <t>plotted…</t>
  </si>
  <si>
    <t xml:space="preserve"> </t>
  </si>
  <si>
    <t>acrylic area</t>
  </si>
  <si>
    <t>board 1</t>
  </si>
  <si>
    <t>board 2</t>
  </si>
  <si>
    <t>board 3</t>
  </si>
  <si>
    <t>board 4</t>
  </si>
  <si>
    <t>board 5</t>
  </si>
  <si>
    <t>board 6</t>
  </si>
  <si>
    <t>wood area area</t>
  </si>
  <si>
    <t>area of full sheet</t>
  </si>
  <si>
    <t>Used</t>
  </si>
  <si>
    <t>Efficiency</t>
  </si>
  <si>
    <t># needed</t>
  </si>
  <si>
    <t># placed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</si>
</sst>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20"/>
      <color theme="1"/>
      <name val="Calibri"/>
      <scheme val="minor"/>
    </font>
    <font>
      <b/>
      <sz val="28"/>
      <color rgb="FF0061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6">
    <xf numFmtId="0" fontId="0" fillId="0" borderId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9" fillId="8" borderId="3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2" borderId="0" xfId="1" applyFont="1"/>
    <xf numFmtId="0" fontId="3" fillId="4" borderId="0" xfId="0" applyFont="1" applyFill="1" applyAlignment="1">
      <alignment horizontal="center"/>
    </xf>
    <xf numFmtId="0" fontId="3" fillId="0" borderId="0" xfId="0" applyFont="1" applyFill="1"/>
    <xf numFmtId="0" fontId="3" fillId="0" borderId="1" xfId="0" applyFont="1" applyBorder="1"/>
    <xf numFmtId="0" fontId="3" fillId="0" borderId="2" xfId="0" applyFont="1" applyBorder="1"/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9" fillId="8" borderId="3" xfId="19"/>
    <xf numFmtId="0" fontId="3" fillId="0" borderId="0" xfId="0" applyFont="1" applyFill="1" applyBorder="1"/>
    <xf numFmtId="9" fontId="3" fillId="0" borderId="0" xfId="18" applyFont="1" applyFill="1" applyBorder="1"/>
    <xf numFmtId="9" fontId="9" fillId="8" borderId="3" xfId="18" applyFont="1" applyFill="1" applyBorder="1"/>
    <xf numFmtId="9" fontId="0" fillId="0" borderId="0" xfId="18" applyFont="1"/>
    <xf numFmtId="0" fontId="2" fillId="2" borderId="0" xfId="1"/>
  </cellXfs>
  <cellStyles count="66">
    <cellStyle name="Check Cell" xfId="19" builtinId="2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Normal" xfId="0" builtinId="0"/>
    <cellStyle name="Percent" xfId="18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6"/>
  <sheetViews>
    <sheetView topLeftCell="A3" zoomScale="85" zoomScaleNormal="85" zoomScalePageLayoutView="85" workbookViewId="0">
      <selection activeCell="D5" sqref="D5:D12"/>
    </sheetView>
  </sheetViews>
  <sheetFormatPr baseColWidth="10" defaultColWidth="10.83203125" defaultRowHeight="25" x14ac:dyDescent="0"/>
  <cols>
    <col min="1" max="2" width="35.33203125" style="1" customWidth="1"/>
    <col min="3" max="3" width="23.1640625" style="1" customWidth="1"/>
    <col min="4" max="4" width="21.83203125" style="1" customWidth="1"/>
    <col min="5" max="6" width="28.1640625" style="1" customWidth="1"/>
    <col min="7" max="8" width="27.6640625" style="1" customWidth="1"/>
    <col min="9" max="10" width="10.83203125" style="1"/>
    <col min="11" max="13" width="11.83203125" style="1" hidden="1" customWidth="1"/>
    <col min="14" max="22" width="10.83203125" style="1"/>
    <col min="23" max="23" width="13.33203125" style="1" bestFit="1" customWidth="1"/>
    <col min="24" max="16384" width="10.83203125" style="1"/>
  </cols>
  <sheetData>
    <row r="1" spans="1:33">
      <c r="N1" s="8" t="s">
        <v>16</v>
      </c>
      <c r="O1" s="8"/>
      <c r="P1" s="8"/>
      <c r="Q1" s="8"/>
      <c r="R1" s="8"/>
      <c r="S1" s="8"/>
      <c r="T1" s="8"/>
      <c r="U1" s="8"/>
      <c r="V1" s="4"/>
      <c r="W1" s="8" t="s">
        <v>16</v>
      </c>
      <c r="X1" s="8"/>
      <c r="Y1" s="8"/>
      <c r="Z1" s="8"/>
      <c r="AA1" s="8"/>
      <c r="AB1" s="8"/>
      <c r="AC1" s="8"/>
      <c r="AD1" s="8"/>
    </row>
    <row r="2" spans="1:33">
      <c r="N2" s="7" t="s">
        <v>20</v>
      </c>
      <c r="O2" s="7"/>
      <c r="P2" s="9" t="s">
        <v>17</v>
      </c>
      <c r="Q2" s="9"/>
      <c r="R2" s="9"/>
      <c r="S2" s="9"/>
      <c r="T2" s="9"/>
      <c r="U2" s="9"/>
      <c r="W2" s="7" t="s">
        <v>15</v>
      </c>
      <c r="X2" s="7"/>
      <c r="Y2" s="9" t="s">
        <v>17</v>
      </c>
      <c r="Z2" s="9"/>
      <c r="AA2" s="9"/>
      <c r="AB2" s="9"/>
      <c r="AC2" s="9"/>
      <c r="AD2" s="9"/>
    </row>
    <row r="3" spans="1:33">
      <c r="N3" s="7"/>
      <c r="O3" s="7"/>
      <c r="P3" s="10" t="s">
        <v>18</v>
      </c>
      <c r="Q3" s="10"/>
      <c r="R3" s="10"/>
      <c r="S3" s="11" t="s">
        <v>19</v>
      </c>
      <c r="T3" s="11"/>
      <c r="U3" s="11"/>
      <c r="W3" s="3"/>
      <c r="X3" s="3"/>
      <c r="Y3" s="10" t="s">
        <v>18</v>
      </c>
      <c r="Z3" s="10"/>
      <c r="AA3" s="10"/>
      <c r="AB3" s="11" t="s">
        <v>19</v>
      </c>
      <c r="AC3" s="11"/>
      <c r="AD3" s="11"/>
    </row>
    <row r="4" spans="1:33" s="2" customFormat="1" ht="35">
      <c r="A4" s="2" t="s">
        <v>0</v>
      </c>
      <c r="B4" s="2" t="s">
        <v>11</v>
      </c>
      <c r="C4" s="2" t="s">
        <v>10</v>
      </c>
      <c r="D4" s="2" t="s">
        <v>1</v>
      </c>
      <c r="E4" s="2" t="s">
        <v>21</v>
      </c>
      <c r="F4" s="2" t="s">
        <v>23</v>
      </c>
      <c r="G4" s="2" t="s">
        <v>22</v>
      </c>
      <c r="H4" s="2" t="s">
        <v>23</v>
      </c>
      <c r="J4" s="1"/>
      <c r="K4" s="2">
        <v>2100</v>
      </c>
      <c r="L4" s="2">
        <v>3000</v>
      </c>
      <c r="M4" s="2">
        <v>4200</v>
      </c>
      <c r="N4" s="2">
        <v>1</v>
      </c>
      <c r="O4" s="2">
        <v>2</v>
      </c>
      <c r="P4" s="2">
        <v>1</v>
      </c>
      <c r="Q4" s="2">
        <v>2</v>
      </c>
      <c r="R4" s="2">
        <v>3</v>
      </c>
      <c r="S4" s="2">
        <v>1</v>
      </c>
      <c r="T4" s="2">
        <v>2</v>
      </c>
      <c r="U4" s="2">
        <v>3</v>
      </c>
      <c r="W4" s="2">
        <v>1</v>
      </c>
      <c r="X4" s="2">
        <v>2</v>
      </c>
      <c r="Y4" s="2">
        <v>1</v>
      </c>
      <c r="Z4" s="2">
        <v>2</v>
      </c>
      <c r="AA4" s="2">
        <v>3</v>
      </c>
      <c r="AB4" s="2">
        <v>1</v>
      </c>
      <c r="AC4" s="2">
        <v>2</v>
      </c>
      <c r="AD4" s="2">
        <v>3</v>
      </c>
    </row>
    <row r="5" spans="1:33">
      <c r="A5" s="1" t="s">
        <v>2</v>
      </c>
      <c r="B5" s="1">
        <v>0.4</v>
      </c>
      <c r="C5" s="1">
        <v>4</v>
      </c>
      <c r="D5" s="1">
        <v>24</v>
      </c>
      <c r="G5" s="1">
        <v>24</v>
      </c>
      <c r="I5" s="1">
        <f t="shared" ref="I5:I12" si="0">C5*D5</f>
        <v>96</v>
      </c>
      <c r="K5" s="1">
        <f>C5*2.465</f>
        <v>9.86</v>
      </c>
      <c r="L5" s="1">
        <f>C5*3.521</f>
        <v>14.084</v>
      </c>
      <c r="M5" s="1">
        <f>C5*4.93</f>
        <v>19.72</v>
      </c>
      <c r="N5" s="1">
        <v>2</v>
      </c>
      <c r="P5" s="1">
        <v>2</v>
      </c>
      <c r="S5" s="1">
        <v>2</v>
      </c>
      <c r="W5" s="1">
        <f>N5*$D5</f>
        <v>48</v>
      </c>
      <c r="X5" s="1">
        <f>O5*$D5</f>
        <v>0</v>
      </c>
      <c r="Y5" s="1">
        <f>P5*$D5</f>
        <v>48</v>
      </c>
      <c r="Z5" s="1">
        <f>Q5*$D5</f>
        <v>0</v>
      </c>
      <c r="AA5" s="1">
        <f>R5*$D5</f>
        <v>0</v>
      </c>
      <c r="AB5" s="1">
        <f>S5*$D5</f>
        <v>48</v>
      </c>
      <c r="AC5" s="1">
        <f>T5*$D5</f>
        <v>0</v>
      </c>
      <c r="AD5" s="1">
        <f>U5*$D5</f>
        <v>0</v>
      </c>
    </row>
    <row r="6" spans="1:33">
      <c r="A6" s="1" t="s">
        <v>3</v>
      </c>
      <c r="B6" s="1">
        <v>1.7</v>
      </c>
      <c r="C6" s="1">
        <v>16</v>
      </c>
      <c r="D6" s="1">
        <v>12</v>
      </c>
      <c r="G6" s="1">
        <v>12</v>
      </c>
      <c r="I6" s="1">
        <f t="shared" si="0"/>
        <v>192</v>
      </c>
      <c r="K6" s="1">
        <f t="shared" ref="K6:K12" si="1">C6*2.465</f>
        <v>39.44</v>
      </c>
      <c r="L6" s="1">
        <f t="shared" ref="L6:L12" si="2">C6*3.521</f>
        <v>56.335999999999999</v>
      </c>
      <c r="M6" s="1">
        <f t="shared" ref="M6:M12" si="3">C6*4.93</f>
        <v>78.88</v>
      </c>
      <c r="O6" s="1">
        <v>2</v>
      </c>
      <c r="Q6" s="1">
        <v>2</v>
      </c>
      <c r="T6" s="1">
        <v>2</v>
      </c>
      <c r="W6" s="1">
        <f>N6*$D6</f>
        <v>0</v>
      </c>
      <c r="X6" s="1">
        <f>O6*$D6</f>
        <v>24</v>
      </c>
      <c r="Y6" s="1">
        <f>P6*$D6</f>
        <v>0</v>
      </c>
      <c r="Z6" s="1">
        <f>Q6*$D6</f>
        <v>24</v>
      </c>
      <c r="AA6" s="1">
        <f>R6*$D6</f>
        <v>0</v>
      </c>
      <c r="AB6" s="1">
        <f>S6*$D6</f>
        <v>0</v>
      </c>
      <c r="AC6" s="1">
        <f>T6*$D6</f>
        <v>24</v>
      </c>
      <c r="AD6" s="1">
        <f>U6*$D6</f>
        <v>0</v>
      </c>
    </row>
    <row r="7" spans="1:33">
      <c r="A7" s="1" t="s">
        <v>4</v>
      </c>
      <c r="B7" s="1">
        <v>0.4</v>
      </c>
      <c r="C7" s="1">
        <v>4</v>
      </c>
      <c r="D7" s="1">
        <v>6</v>
      </c>
      <c r="G7" s="1">
        <v>6</v>
      </c>
      <c r="I7" s="1">
        <f t="shared" si="0"/>
        <v>24</v>
      </c>
      <c r="K7" s="1">
        <f t="shared" si="1"/>
        <v>9.86</v>
      </c>
      <c r="L7" s="1">
        <f t="shared" si="2"/>
        <v>14.084</v>
      </c>
      <c r="M7" s="1">
        <f t="shared" si="3"/>
        <v>19.72</v>
      </c>
      <c r="Q7" s="1">
        <v>3</v>
      </c>
      <c r="W7" s="1">
        <f>N7*$D7</f>
        <v>0</v>
      </c>
      <c r="X7" s="1">
        <f>O7*$D7</f>
        <v>0</v>
      </c>
      <c r="Y7" s="1">
        <f>P7*$D7</f>
        <v>0</v>
      </c>
      <c r="Z7" s="1">
        <f>Q7*$D7</f>
        <v>18</v>
      </c>
      <c r="AA7" s="1">
        <f>R7*$D7</f>
        <v>0</v>
      </c>
      <c r="AB7" s="1">
        <f>S7*$D7</f>
        <v>0</v>
      </c>
      <c r="AC7" s="1">
        <f>T7*$D7</f>
        <v>0</v>
      </c>
      <c r="AD7" s="1">
        <f>U7*$D7</f>
        <v>0</v>
      </c>
    </row>
    <row r="8" spans="1:33">
      <c r="A8" s="1" t="s">
        <v>5</v>
      </c>
      <c r="B8" s="1">
        <v>1</v>
      </c>
      <c r="C8" s="1">
        <v>9</v>
      </c>
      <c r="D8" s="1">
        <v>18</v>
      </c>
      <c r="G8" s="1">
        <v>18</v>
      </c>
      <c r="I8" s="1">
        <f t="shared" si="0"/>
        <v>162</v>
      </c>
      <c r="K8" s="1">
        <f t="shared" si="1"/>
        <v>22.184999999999999</v>
      </c>
      <c r="L8" s="1">
        <f t="shared" si="2"/>
        <v>31.689</v>
      </c>
      <c r="M8" s="1">
        <f t="shared" si="3"/>
        <v>44.37</v>
      </c>
      <c r="R8" s="1">
        <v>3</v>
      </c>
      <c r="W8" s="1">
        <f>N8*$D8</f>
        <v>0</v>
      </c>
      <c r="X8" s="1">
        <f>O8*$D8</f>
        <v>0</v>
      </c>
      <c r="Y8" s="1">
        <f>P8*$D8</f>
        <v>0</v>
      </c>
      <c r="Z8" s="1">
        <f>Q8*$D8</f>
        <v>0</v>
      </c>
      <c r="AA8" s="1">
        <f>R8*$D8</f>
        <v>54</v>
      </c>
      <c r="AB8" s="1">
        <f>S8*$D8</f>
        <v>0</v>
      </c>
      <c r="AC8" s="1">
        <f>T8*$D8</f>
        <v>0</v>
      </c>
      <c r="AD8" s="1">
        <f>U8*$D8</f>
        <v>0</v>
      </c>
    </row>
    <row r="9" spans="1:33">
      <c r="A9" s="1" t="s">
        <v>7</v>
      </c>
      <c r="B9" s="1">
        <v>0.5</v>
      </c>
      <c r="C9" s="1">
        <v>5</v>
      </c>
      <c r="D9" s="1">
        <v>18</v>
      </c>
      <c r="E9" s="1">
        <v>19</v>
      </c>
      <c r="F9" s="1">
        <v>6</v>
      </c>
      <c r="G9" s="1">
        <v>18</v>
      </c>
      <c r="I9" s="1">
        <f t="shared" si="0"/>
        <v>90</v>
      </c>
      <c r="K9" s="1">
        <f t="shared" si="1"/>
        <v>12.324999999999999</v>
      </c>
      <c r="L9" s="1">
        <f t="shared" si="2"/>
        <v>17.605</v>
      </c>
      <c r="M9" s="1">
        <f t="shared" si="3"/>
        <v>24.65</v>
      </c>
      <c r="N9" s="1">
        <v>3</v>
      </c>
      <c r="O9" s="1">
        <v>1</v>
      </c>
      <c r="P9" s="1">
        <v>1</v>
      </c>
      <c r="S9" s="1">
        <v>1</v>
      </c>
      <c r="W9" s="1">
        <f>N9*$D9</f>
        <v>54</v>
      </c>
      <c r="X9" s="1">
        <f>O9*$D9</f>
        <v>18</v>
      </c>
      <c r="Y9" s="1">
        <f>P9*$D9</f>
        <v>18</v>
      </c>
      <c r="Z9" s="1">
        <f>Q9*$D9</f>
        <v>0</v>
      </c>
      <c r="AA9" s="1">
        <f>R9*$D9</f>
        <v>0</v>
      </c>
      <c r="AB9" s="1">
        <f>S9*$D9</f>
        <v>18</v>
      </c>
      <c r="AC9" s="1">
        <f>T9*$D9</f>
        <v>0</v>
      </c>
      <c r="AD9" s="1">
        <f>U9*$D9</f>
        <v>0</v>
      </c>
    </row>
    <row r="10" spans="1:33">
      <c r="A10" s="1" t="s">
        <v>6</v>
      </c>
      <c r="B10" s="1">
        <v>1.4</v>
      </c>
      <c r="C10" s="1">
        <v>13</v>
      </c>
      <c r="D10" s="1">
        <v>6</v>
      </c>
      <c r="E10" s="1">
        <v>7</v>
      </c>
      <c r="G10" s="1">
        <v>6</v>
      </c>
      <c r="I10" s="1">
        <f t="shared" si="0"/>
        <v>78</v>
      </c>
      <c r="K10" s="1">
        <f t="shared" si="1"/>
        <v>32.045000000000002</v>
      </c>
      <c r="L10" s="1">
        <f t="shared" si="2"/>
        <v>45.772999999999996</v>
      </c>
      <c r="M10" s="1">
        <f t="shared" si="3"/>
        <v>64.09</v>
      </c>
      <c r="S10" s="1">
        <v>3</v>
      </c>
      <c r="T10" s="1">
        <v>3</v>
      </c>
      <c r="W10" s="1">
        <f>N10*$D10</f>
        <v>0</v>
      </c>
      <c r="X10" s="1">
        <f>O10*$D10</f>
        <v>0</v>
      </c>
      <c r="Y10" s="1">
        <f>P10*$D10</f>
        <v>0</v>
      </c>
      <c r="Z10" s="1">
        <f>Q10*$D10</f>
        <v>0</v>
      </c>
      <c r="AA10" s="1">
        <f>R10*$D10</f>
        <v>0</v>
      </c>
      <c r="AB10" s="1">
        <f>S10*$D10</f>
        <v>18</v>
      </c>
      <c r="AC10" s="1">
        <f>T10*$D10</f>
        <v>18</v>
      </c>
      <c r="AD10" s="1">
        <f>U10*$D10</f>
        <v>0</v>
      </c>
    </row>
    <row r="11" spans="1:33">
      <c r="A11" s="1" t="s">
        <v>8</v>
      </c>
      <c r="B11" s="1">
        <v>2.4</v>
      </c>
      <c r="C11" s="1">
        <v>22</v>
      </c>
      <c r="D11" s="1">
        <v>6</v>
      </c>
      <c r="E11" s="1">
        <v>7</v>
      </c>
      <c r="G11" s="1">
        <v>6</v>
      </c>
      <c r="I11" s="1">
        <f t="shared" si="0"/>
        <v>132</v>
      </c>
      <c r="K11" s="1">
        <f t="shared" si="1"/>
        <v>54.23</v>
      </c>
      <c r="L11" s="1">
        <f t="shared" si="2"/>
        <v>77.462000000000003</v>
      </c>
      <c r="M11" s="1">
        <f t="shared" si="3"/>
        <v>108.46</v>
      </c>
      <c r="S11" s="1">
        <v>3</v>
      </c>
      <c r="U11" s="1">
        <v>3</v>
      </c>
      <c r="W11" s="1">
        <f>N11*$D11</f>
        <v>0</v>
      </c>
      <c r="X11" s="1">
        <f>O11*$D11</f>
        <v>0</v>
      </c>
      <c r="Y11" s="1">
        <f>P11*$D11</f>
        <v>0</v>
      </c>
      <c r="Z11" s="1">
        <f>Q11*$D11</f>
        <v>0</v>
      </c>
      <c r="AA11" s="1">
        <f>R11*$D11</f>
        <v>0</v>
      </c>
      <c r="AB11" s="1">
        <f>S11*$D11</f>
        <v>18</v>
      </c>
      <c r="AC11" s="1">
        <f>T11*$D11</f>
        <v>0</v>
      </c>
      <c r="AD11" s="1">
        <f>U11*$D11</f>
        <v>18</v>
      </c>
    </row>
    <row r="12" spans="1:33">
      <c r="A12" s="1" t="s">
        <v>9</v>
      </c>
      <c r="B12" s="1">
        <v>0.7</v>
      </c>
      <c r="C12" s="1">
        <v>6</v>
      </c>
      <c r="D12" s="1">
        <v>13</v>
      </c>
      <c r="E12" s="1">
        <v>14</v>
      </c>
      <c r="F12" s="1">
        <v>8</v>
      </c>
      <c r="G12" s="1">
        <v>13</v>
      </c>
      <c r="H12" s="1">
        <v>13</v>
      </c>
      <c r="I12" s="1">
        <f t="shared" si="0"/>
        <v>78</v>
      </c>
      <c r="K12" s="1">
        <f t="shared" si="1"/>
        <v>14.79</v>
      </c>
      <c r="L12" s="1">
        <f t="shared" si="2"/>
        <v>21.125999999999998</v>
      </c>
      <c r="M12" s="1">
        <f t="shared" si="3"/>
        <v>29.58</v>
      </c>
      <c r="S12" s="1">
        <v>6</v>
      </c>
      <c r="W12" s="5">
        <f>N12*$D12</f>
        <v>0</v>
      </c>
      <c r="X12" s="5">
        <f>O12*$D12</f>
        <v>0</v>
      </c>
      <c r="Y12" s="5">
        <f>P12*$D12</f>
        <v>0</v>
      </c>
      <c r="Z12" s="5">
        <f>Q12*$D12</f>
        <v>0</v>
      </c>
      <c r="AA12" s="5">
        <f>R12*$D12</f>
        <v>0</v>
      </c>
      <c r="AB12" s="5">
        <f>S12*$D12</f>
        <v>78</v>
      </c>
      <c r="AC12" s="5">
        <f>T12*$D12</f>
        <v>0</v>
      </c>
      <c r="AD12" s="5">
        <f>U12*$D12</f>
        <v>0</v>
      </c>
    </row>
    <row r="13" spans="1:33">
      <c r="I13" s="1">
        <f>SUM(I5:I12)</f>
        <v>852</v>
      </c>
      <c r="K13" s="1" t="s">
        <v>12</v>
      </c>
      <c r="L13" s="1" t="s">
        <v>14</v>
      </c>
      <c r="M13" s="1" t="s">
        <v>13</v>
      </c>
      <c r="W13" s="1">
        <f>SUM(W5:W12)</f>
        <v>102</v>
      </c>
      <c r="X13" s="1">
        <f t="shared" ref="X13:AD13" si="4">SUM(X5:X12)</f>
        <v>42</v>
      </c>
      <c r="Y13" s="1">
        <f t="shared" si="4"/>
        <v>66</v>
      </c>
      <c r="Z13" s="1">
        <f t="shared" si="4"/>
        <v>42</v>
      </c>
      <c r="AA13" s="1">
        <f t="shared" ref="AA13" si="5">SUM(AA5:AA12)</f>
        <v>54</v>
      </c>
      <c r="AB13" s="1">
        <f t="shared" si="4"/>
        <v>180</v>
      </c>
      <c r="AC13" s="1">
        <f t="shared" si="4"/>
        <v>42</v>
      </c>
      <c r="AD13" s="1">
        <f t="shared" si="4"/>
        <v>18</v>
      </c>
      <c r="AE13" s="1">
        <f>SUM(W13:AD13)</f>
        <v>546</v>
      </c>
      <c r="AG13" s="1" t="e">
        <f ca="1">_xlfn.FLOOR.MATH(4*12/2.5)</f>
        <v>#NAME?</v>
      </c>
    </row>
    <row r="14" spans="1:33">
      <c r="I14" s="1">
        <f>3000/I13</f>
        <v>3.5211267605633805</v>
      </c>
      <c r="W14" s="1">
        <f>W13*W4*0.5</f>
        <v>51</v>
      </c>
      <c r="X14" s="1">
        <f t="shared" ref="X14:AD14" si="6">X13*X4*0.5</f>
        <v>42</v>
      </c>
      <c r="Y14" s="1">
        <f t="shared" si="6"/>
        <v>33</v>
      </c>
      <c r="Z14" s="1">
        <f t="shared" si="6"/>
        <v>42</v>
      </c>
      <c r="AA14" s="1">
        <f t="shared" ref="AA14" si="7">AA13*AA4*0.5</f>
        <v>81</v>
      </c>
      <c r="AB14" s="1">
        <f t="shared" si="6"/>
        <v>90</v>
      </c>
      <c r="AC14" s="1">
        <f t="shared" si="6"/>
        <v>42</v>
      </c>
      <c r="AD14" s="1">
        <f t="shared" si="6"/>
        <v>27</v>
      </c>
      <c r="AE14" s="6">
        <f>SUM(W14:AD14)</f>
        <v>408</v>
      </c>
    </row>
    <row r="15" spans="1:33">
      <c r="AE15" s="1">
        <f>AE14/8</f>
        <v>51</v>
      </c>
    </row>
    <row r="16" spans="1:33">
      <c r="AE16" s="1" t="e">
        <f ca="1">AE15/AG13</f>
        <v>#NAME?</v>
      </c>
    </row>
  </sheetData>
  <mergeCells count="11">
    <mergeCell ref="W1:AD1"/>
    <mergeCell ref="W2:X2"/>
    <mergeCell ref="Y2:AD2"/>
    <mergeCell ref="AB3:AD3"/>
    <mergeCell ref="Y3:AA3"/>
    <mergeCell ref="N3:O3"/>
    <mergeCell ref="N2:O2"/>
    <mergeCell ref="N1:U1"/>
    <mergeCell ref="P2:U2"/>
    <mergeCell ref="S3:U3"/>
    <mergeCell ref="P3:R3"/>
  </mergeCells>
  <phoneticPr fontId="10" type="noConversion"/>
  <pageMargins left="0.75" right="0.75" top="1" bottom="1" header="0.5" footer="0.5"/>
  <pageSetup orientation="landscape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workbookViewId="0">
      <selection activeCell="O22" sqref="O22"/>
    </sheetView>
  </sheetViews>
  <sheetFormatPr baseColWidth="10" defaultRowHeight="18" thickTop="1" thickBottom="1" x14ac:dyDescent="0"/>
  <cols>
    <col min="1" max="1" width="36.6640625" customWidth="1"/>
    <col min="2" max="2" width="3" style="12" customWidth="1"/>
    <col min="5" max="5" width="19.83203125" customWidth="1"/>
    <col min="6" max="6" width="16.6640625" customWidth="1"/>
    <col min="12" max="12" width="3" style="12" customWidth="1"/>
    <col min="22" max="22" width="3" style="12" customWidth="1"/>
  </cols>
  <sheetData>
    <row r="1" spans="1:22" thickTop="1" thickBot="1">
      <c r="C1" t="s">
        <v>36</v>
      </c>
      <c r="D1" t="s">
        <v>37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M1" t="s">
        <v>36</v>
      </c>
      <c r="N1" t="s">
        <v>37</v>
      </c>
      <c r="O1" t="s">
        <v>32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2" ht="27" thickTop="1" thickBot="1">
      <c r="A2" s="1" t="s">
        <v>2</v>
      </c>
      <c r="C2" s="1">
        <v>24</v>
      </c>
      <c r="D2">
        <f>SUM(F2:K2)</f>
        <v>1</v>
      </c>
      <c r="E2">
        <v>59.019399999999997</v>
      </c>
      <c r="F2">
        <v>1</v>
      </c>
      <c r="M2" s="1">
        <v>24</v>
      </c>
      <c r="N2">
        <f>SUM(P2:U2)</f>
        <v>0</v>
      </c>
      <c r="O2">
        <v>71.642499999999998</v>
      </c>
    </row>
    <row r="3" spans="1:22" ht="27" thickTop="1" thickBot="1">
      <c r="A3" s="1" t="s">
        <v>3</v>
      </c>
      <c r="C3" s="1">
        <v>12</v>
      </c>
      <c r="D3">
        <f t="shared" ref="D3:D8" si="0">SUM(F3:K3)</f>
        <v>0</v>
      </c>
      <c r="E3">
        <v>242.70590000000001</v>
      </c>
      <c r="M3" s="1">
        <v>12</v>
      </c>
      <c r="N3">
        <f t="shared" ref="N3:N8" si="1">SUM(P3:U3)</f>
        <v>0</v>
      </c>
      <c r="O3">
        <v>267.70400000000001</v>
      </c>
    </row>
    <row r="4" spans="1:22" ht="27" thickTop="1" thickBot="1">
      <c r="A4" s="1" t="s">
        <v>4</v>
      </c>
      <c r="C4" s="1">
        <v>6</v>
      </c>
      <c r="D4">
        <f t="shared" si="0"/>
        <v>0</v>
      </c>
      <c r="E4">
        <v>59.024500000000003</v>
      </c>
      <c r="M4" s="17">
        <v>6</v>
      </c>
      <c r="N4" s="17">
        <f t="shared" si="1"/>
        <v>6</v>
      </c>
      <c r="O4">
        <v>71.678600000000003</v>
      </c>
      <c r="P4">
        <v>6</v>
      </c>
    </row>
    <row r="5" spans="1:22" ht="27" thickTop="1" thickBot="1">
      <c r="A5" s="1" t="s">
        <v>5</v>
      </c>
      <c r="C5" s="1">
        <v>18</v>
      </c>
      <c r="D5">
        <f t="shared" si="0"/>
        <v>0</v>
      </c>
      <c r="E5">
        <v>135.27930000000001</v>
      </c>
      <c r="M5" s="1">
        <v>18</v>
      </c>
      <c r="N5">
        <f t="shared" si="1"/>
        <v>1</v>
      </c>
      <c r="O5">
        <v>154.12090000000001</v>
      </c>
      <c r="Q5">
        <v>1</v>
      </c>
    </row>
    <row r="6" spans="1:22" ht="27" thickTop="1" thickBot="1">
      <c r="A6" s="1" t="s">
        <v>7</v>
      </c>
      <c r="C6" s="1">
        <v>18</v>
      </c>
      <c r="D6">
        <f t="shared" si="0"/>
        <v>4</v>
      </c>
      <c r="E6">
        <v>74.045400000000001</v>
      </c>
      <c r="F6">
        <v>4</v>
      </c>
      <c r="M6" s="1">
        <v>18</v>
      </c>
      <c r="N6">
        <f t="shared" si="1"/>
        <v>12</v>
      </c>
      <c r="O6">
        <v>88.730999999999995</v>
      </c>
      <c r="P6">
        <v>11</v>
      </c>
      <c r="Q6">
        <v>1</v>
      </c>
    </row>
    <row r="7" spans="1:22" ht="27" thickTop="1" thickBot="1">
      <c r="A7" s="1" t="s">
        <v>6</v>
      </c>
      <c r="C7" s="1">
        <v>6</v>
      </c>
      <c r="D7">
        <f t="shared" si="0"/>
        <v>0</v>
      </c>
      <c r="E7">
        <v>197.61789999999999</v>
      </c>
      <c r="M7" s="1">
        <v>6</v>
      </c>
      <c r="N7">
        <f t="shared" si="1"/>
        <v>0</v>
      </c>
      <c r="O7">
        <v>216.3665</v>
      </c>
    </row>
    <row r="8" spans="1:22" ht="27" thickTop="1" thickBot="1">
      <c r="A8" s="1" t="s">
        <v>8</v>
      </c>
      <c r="C8" s="1">
        <v>6</v>
      </c>
      <c r="D8">
        <f t="shared" si="0"/>
        <v>0</v>
      </c>
      <c r="E8">
        <v>336.22649999999999</v>
      </c>
      <c r="M8" s="1">
        <v>6</v>
      </c>
      <c r="N8">
        <f t="shared" si="1"/>
        <v>5</v>
      </c>
      <c r="O8">
        <v>361.1626</v>
      </c>
      <c r="P8">
        <v>1</v>
      </c>
      <c r="Q8">
        <v>4</v>
      </c>
    </row>
    <row r="9" spans="1:22" ht="27" thickTop="1" thickBot="1">
      <c r="A9" s="1" t="s">
        <v>9</v>
      </c>
      <c r="C9" s="1">
        <v>13</v>
      </c>
      <c r="D9">
        <f>SUM(F9:K9)</f>
        <v>0</v>
      </c>
      <c r="E9">
        <v>90.186199999999999</v>
      </c>
      <c r="M9" s="1">
        <v>19</v>
      </c>
      <c r="N9">
        <f>SUM(P9:U9)</f>
        <v>14</v>
      </c>
      <c r="O9">
        <v>102.74720000000001</v>
      </c>
      <c r="P9">
        <v>14</v>
      </c>
    </row>
    <row r="10" spans="1:22" s="12" customFormat="1" ht="17" thickTop="1" thickBot="1"/>
    <row r="11" spans="1:22" ht="27" thickTop="1" thickBot="1">
      <c r="A11" s="13" t="s">
        <v>33</v>
      </c>
      <c r="C11">
        <f>(C2*E2)+(C3*E3)+(C4*E4)+(C5*E5)+(C6*E6)+(C7*E7)+(C8*E8)+(C9*E9)</f>
        <v>12826.414999999999</v>
      </c>
      <c r="D11">
        <f>(D2*E2)+(D3*E3)+(D4*E4)+(D5*E5)+(D6*E6)+(D7*E7)+(D8*E8)+(D9*E9)</f>
        <v>355.20100000000002</v>
      </c>
      <c r="F11">
        <f t="shared" ref="F11:K11" si="2">4*6*12*12</f>
        <v>3456</v>
      </c>
      <c r="G11">
        <f t="shared" si="2"/>
        <v>3456</v>
      </c>
      <c r="H11">
        <f t="shared" si="2"/>
        <v>3456</v>
      </c>
      <c r="I11">
        <f t="shared" si="2"/>
        <v>3456</v>
      </c>
      <c r="J11">
        <f t="shared" si="2"/>
        <v>3456</v>
      </c>
      <c r="K11">
        <f t="shared" si="2"/>
        <v>3456</v>
      </c>
      <c r="M11">
        <f>(M2*O2)+(M3*O3)+(M4*O4)+(M5*O5)+(M6*O6)+(M7*O7)+(M8*O8)+(M9*O9)</f>
        <v>15150.645200000001</v>
      </c>
      <c r="N11">
        <f>(N2*O2)+(N3*O3)+(N4*O4)+(N5*O5)+(N6*O6)+(N7*O7)+(N8*O8)+(N9*O9)</f>
        <v>4893.2383</v>
      </c>
      <c r="P11">
        <f t="shared" ref="P11:U11" si="3">4*8*12*12</f>
        <v>4608</v>
      </c>
      <c r="Q11">
        <f t="shared" si="3"/>
        <v>4608</v>
      </c>
      <c r="R11">
        <f t="shared" si="3"/>
        <v>4608</v>
      </c>
      <c r="S11">
        <f t="shared" si="3"/>
        <v>4608</v>
      </c>
      <c r="T11">
        <f t="shared" si="3"/>
        <v>4608</v>
      </c>
      <c r="U11">
        <f t="shared" si="3"/>
        <v>4608</v>
      </c>
    </row>
    <row r="12" spans="1:22" ht="27" thickTop="1" thickBot="1">
      <c r="A12" s="13" t="s">
        <v>34</v>
      </c>
      <c r="D12" s="16">
        <f>D11/C11</f>
        <v>2.7692929006273386E-2</v>
      </c>
      <c r="F12">
        <f>$E2*F2+$E3*F3+$E4*F4+$E5*F5+$E6*F6+$E7*F7+$E8*F8+$E9*F9</f>
        <v>355.20100000000002</v>
      </c>
      <c r="G12">
        <f t="shared" ref="G12:K12" si="4">$E2*G2+$E3*G3+$E4*G4+$E5*G5+$E6*G6+$E7*G7+$E8*G8+$E9*G9</f>
        <v>0</v>
      </c>
      <c r="H12">
        <f t="shared" si="4"/>
        <v>0</v>
      </c>
      <c r="I12">
        <f t="shared" si="4"/>
        <v>0</v>
      </c>
      <c r="J12">
        <f t="shared" si="4"/>
        <v>0</v>
      </c>
      <c r="K12">
        <f t="shared" si="4"/>
        <v>0</v>
      </c>
      <c r="N12" s="16">
        <f>N11/M11</f>
        <v>0.32297227183433747</v>
      </c>
      <c r="P12">
        <f>$O2*P2+$O3*P3+$O4*P4+$O5*P5+$O6*P6+$O7*P7+$O8*P8+$O9*P9</f>
        <v>3205.7359999999999</v>
      </c>
      <c r="Q12">
        <f t="shared" ref="Q12:U12" si="5">$O2*Q2+$O3*Q3+$O4*Q4+$O5*Q5+$O6*Q6+$O7*Q7+$O8*Q8+$O9*Q9</f>
        <v>1687.5023000000001</v>
      </c>
      <c r="R12">
        <f t="shared" si="5"/>
        <v>0</v>
      </c>
      <c r="S12">
        <f t="shared" si="5"/>
        <v>0</v>
      </c>
      <c r="T12">
        <f t="shared" si="5"/>
        <v>0</v>
      </c>
      <c r="U12">
        <f t="shared" si="5"/>
        <v>0</v>
      </c>
    </row>
    <row r="13" spans="1:22" s="16" customFormat="1" ht="27" thickTop="1" thickBot="1">
      <c r="A13" s="14" t="s">
        <v>35</v>
      </c>
      <c r="B13" s="15"/>
      <c r="F13" s="16">
        <f>F12/F11</f>
        <v>0.10277806712962964</v>
      </c>
      <c r="G13" s="16">
        <f t="shared" ref="G13:K13" si="6">G12/G11</f>
        <v>0</v>
      </c>
      <c r="H13" s="16">
        <f t="shared" si="6"/>
        <v>0</v>
      </c>
      <c r="I13" s="16">
        <f t="shared" si="6"/>
        <v>0</v>
      </c>
      <c r="J13" s="16">
        <f t="shared" si="6"/>
        <v>0</v>
      </c>
      <c r="K13" s="16">
        <f t="shared" si="6"/>
        <v>0</v>
      </c>
      <c r="L13" s="15"/>
      <c r="P13" s="16">
        <f>P12/P11</f>
        <v>0.69568923611111111</v>
      </c>
      <c r="Q13" s="16">
        <f t="shared" ref="Q13:U13" si="7">Q12/Q11</f>
        <v>0.36621143663194444</v>
      </c>
      <c r="R13" s="16">
        <f t="shared" si="7"/>
        <v>0</v>
      </c>
      <c r="S13" s="16">
        <f t="shared" si="7"/>
        <v>0</v>
      </c>
      <c r="T13" s="16">
        <f t="shared" si="7"/>
        <v>0</v>
      </c>
      <c r="U13" s="16">
        <f t="shared" si="7"/>
        <v>0</v>
      </c>
      <c r="V13" s="15"/>
    </row>
    <row r="14" spans="1:22" s="12" customFormat="1" ht="17" thickTop="1" thickBot="1">
      <c r="A14" s="12" t="s">
        <v>24</v>
      </c>
    </row>
    <row r="19" spans="6:6" thickTop="1" thickBot="1">
      <c r="F19" t="s">
        <v>24</v>
      </c>
    </row>
  </sheetData>
  <phoneticPr fontId="10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MobilePaks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Pitzer</dc:creator>
  <cp:lastModifiedBy>Chris Pitzer</cp:lastModifiedBy>
  <cp:lastPrinted>2016-05-06T19:14:25Z</cp:lastPrinted>
  <dcterms:created xsi:type="dcterms:W3CDTF">2016-05-04T06:58:03Z</dcterms:created>
  <dcterms:modified xsi:type="dcterms:W3CDTF">2016-05-08T05:51:47Z</dcterms:modified>
</cp:coreProperties>
</file>