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heets/sheet1.xml" ContentType="application/vnd.openxmlformats-officedocument.spreadsheetml.chart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MADSEN\Downloads\LocalR\NathanCreek\data\"/>
    </mc:Choice>
  </mc:AlternateContent>
  <xr:revisionPtr revIDLastSave="0" documentId="8_{DBF8FF83-DB60-4687-87BC-3B34154D0573}" xr6:coauthVersionLast="47" xr6:coauthVersionMax="47" xr10:uidLastSave="{00000000-0000-0000-0000-000000000000}"/>
  <bookViews>
    <workbookView xWindow="-108" yWindow="-108" windowWidth="23256" windowHeight="12576" tabRatio="763"/>
  </bookViews>
  <sheets>
    <sheet name="Site Summary" sheetId="1" r:id="rId1"/>
    <sheet name="DV 1" sheetId="8" r:id="rId2"/>
    <sheet name="POP 1" sheetId="9" r:id="rId3"/>
    <sheet name="DV 2" sheetId="6" r:id="rId4"/>
    <sheet name="POP 2" sheetId="7" r:id="rId5"/>
    <sheet name="Juvenile Summary" sheetId="12" r:id="rId6"/>
    <sheet name="Allen Plot data" sheetId="16" r:id="rId7"/>
    <sheet name="Allen Plot" sheetId="17" r:id="rId8"/>
    <sheet name="Fert Weights 2012" sheetId="18" r:id="rId9"/>
    <sheet name="Flow metering" sheetId="19" r:id="rId10"/>
    <sheet name="WSC station Flows" sheetId="20" r:id="rId11"/>
  </sheets>
  <externalReferences>
    <externalReference r:id="rId12"/>
  </externalReferences>
  <definedNames>
    <definedName name="_xlnm.Criteria">[1]RP3TRAN!$I$75</definedName>
    <definedName name="_xlnm.Database">[1]RP3TRAN!#REF!</definedName>
    <definedName name="DEPTH">[1]RP3TRAN!$B$30:$B$71</definedName>
    <definedName name="FRYDEPTH">[1]RP3TRAN!$Z$30:$Z$43</definedName>
    <definedName name="FRYVELOCITY">[1]RP3TRAN!$AB$30:$AB$43</definedName>
    <definedName name="MDEPTH" localSheetId="6">[1]RP3TRAN!$F$30:F(28+[1]RP3TRAN!E1-1)</definedName>
    <definedName name="MDEPTH" localSheetId="8">[1]RP3TRAN!$F$30:F(28+[1]RP3TRAN!E1-1)</definedName>
    <definedName name="MDEPTH">[1]RP3TRAN!$F$30:F(28+[1]RP3TRAN!E1-1)</definedName>
    <definedName name="MVELOCITY">[1]RP3TRAN!$G$30:$G$71</definedName>
    <definedName name="PARRDEPTH">[1]RP3TRAN!$AD$30:$AD$43</definedName>
    <definedName name="PARRVELOCITY">[1]RP3TRAN!$AF$30:$AF$45</definedName>
    <definedName name="_xlnm.Print_Area" localSheetId="1">'DV 1'!$A$1:$Y$73</definedName>
    <definedName name="_xlnm.Print_Area" localSheetId="3">'DV 2'!$A$1:$Y$73</definedName>
    <definedName name="_xlnm.Print_Area" localSheetId="5">'Juvenile Summary'!$A$1:$G$12</definedName>
    <definedName name="_xlnm.Print_Area" localSheetId="2">'POP 1'!$A$1:$AG$51</definedName>
    <definedName name="_xlnm.Print_Area" localSheetId="4">'POP 2'!$A$1:$AG$41</definedName>
    <definedName name="PROBFRY">[1]RP3TRAN!$H$30:$H$71</definedName>
    <definedName name="PROBPARR">[1]RP3TRAN!$J$30:$J$71</definedName>
    <definedName name="STATION">[1]RP3TRAN!$A$30:$A$71</definedName>
    <definedName name="TABLE" localSheetId="0">'Site Summary'!$B$10:$B$10</definedName>
    <definedName name="TRANWIDTH">[1]RP3TRAN!$B$10</definedName>
    <definedName name="VELOCITY">[1]RP3TRAN!$C$30:$C$71</definedName>
    <definedName name="WMDEPTH">[1]RP3TRAN!#REF!</definedName>
    <definedName name="WMFLOW">[1]RP3TRAN!#REF!</definedName>
    <definedName name="WMVELOCITY">[1]RP3TRAN!#REF!</definedName>
    <definedName name="WPROBFRY">[1]RP3TRAN!#REF!</definedName>
    <definedName name="WPROBPARR">[1]RP3TRAN!#REF!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" i="8" l="1"/>
  <c r="N40" i="19"/>
  <c r="N39" i="19"/>
  <c r="N42" i="19"/>
  <c r="N43" i="19"/>
  <c r="O24" i="19"/>
  <c r="O23" i="19"/>
  <c r="O22" i="19"/>
  <c r="O21" i="19"/>
  <c r="O20" i="19"/>
  <c r="O19" i="19"/>
  <c r="O35" i="19"/>
  <c r="O36" i="19"/>
  <c r="J33" i="19"/>
  <c r="J32" i="19"/>
  <c r="J31" i="19"/>
  <c r="J30" i="19"/>
  <c r="J29" i="19"/>
  <c r="J28" i="19"/>
  <c r="J27" i="19"/>
  <c r="J26" i="19"/>
  <c r="J25" i="19"/>
  <c r="J24" i="19"/>
  <c r="J23" i="19"/>
  <c r="J22" i="19"/>
  <c r="J21" i="19"/>
  <c r="J20" i="19"/>
  <c r="J19" i="19"/>
  <c r="J35" i="19"/>
  <c r="J36" i="19"/>
  <c r="D32" i="19"/>
  <c r="D31" i="19"/>
  <c r="D30" i="19"/>
  <c r="D29" i="19"/>
  <c r="D28" i="19"/>
  <c r="D27" i="19"/>
  <c r="D26" i="19"/>
  <c r="D25" i="19"/>
  <c r="D24" i="19"/>
  <c r="D23" i="19"/>
  <c r="D22" i="19"/>
  <c r="D21" i="19"/>
  <c r="D20" i="19"/>
  <c r="D35" i="19"/>
  <c r="D36" i="19"/>
  <c r="D39" i="19"/>
  <c r="D19" i="19"/>
  <c r="B4" i="7"/>
  <c r="B3" i="7"/>
  <c r="B4" i="9"/>
  <c r="B3" i="9"/>
  <c r="I7" i="1"/>
  <c r="I6" i="1"/>
  <c r="B5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E68" i="9"/>
  <c r="F68" i="9"/>
  <c r="E69" i="9"/>
  <c r="F69" i="9"/>
  <c r="E70" i="9"/>
  <c r="F70" i="9"/>
  <c r="E71" i="9"/>
  <c r="F71" i="9"/>
  <c r="E72" i="9"/>
  <c r="F72" i="9"/>
  <c r="E73" i="9"/>
  <c r="F73" i="9"/>
  <c r="E74" i="9"/>
  <c r="F74" i="9"/>
  <c r="E75" i="9"/>
  <c r="F75" i="9"/>
  <c r="E76" i="9"/>
  <c r="F76" i="9"/>
  <c r="E77" i="9"/>
  <c r="F77" i="9"/>
  <c r="E78" i="9"/>
  <c r="F78" i="9"/>
  <c r="E79" i="9"/>
  <c r="F79" i="9"/>
  <c r="E80" i="9"/>
  <c r="F80" i="9"/>
  <c r="E81" i="9"/>
  <c r="F81" i="9"/>
  <c r="E82" i="9"/>
  <c r="F82" i="9"/>
  <c r="E83" i="9"/>
  <c r="F83" i="9"/>
  <c r="E84" i="9"/>
  <c r="F84" i="9"/>
  <c r="E85" i="9"/>
  <c r="F85" i="9"/>
  <c r="E86" i="9"/>
  <c r="F86" i="9"/>
  <c r="E87" i="9"/>
  <c r="F87" i="9"/>
  <c r="E88" i="9"/>
  <c r="F88" i="9"/>
  <c r="E89" i="9"/>
  <c r="F89" i="9"/>
  <c r="E90" i="9"/>
  <c r="F90" i="9"/>
  <c r="E91" i="9"/>
  <c r="F91" i="9"/>
  <c r="E92" i="9"/>
  <c r="F92" i="9"/>
  <c r="E93" i="9"/>
  <c r="F93" i="9"/>
  <c r="E94" i="9"/>
  <c r="F94" i="9"/>
  <c r="E95" i="9"/>
  <c r="F95" i="9"/>
  <c r="E96" i="9"/>
  <c r="F96" i="9"/>
  <c r="E97" i="9"/>
  <c r="F97" i="9"/>
  <c r="E98" i="9"/>
  <c r="F98" i="9"/>
  <c r="E99" i="9"/>
  <c r="F99" i="9"/>
  <c r="E100" i="9"/>
  <c r="F100" i="9"/>
  <c r="E101" i="9"/>
  <c r="F101" i="9"/>
  <c r="E102" i="9"/>
  <c r="F102" i="9"/>
  <c r="E103" i="9"/>
  <c r="F103" i="9"/>
  <c r="E104" i="9"/>
  <c r="F104" i="9"/>
  <c r="E105" i="9"/>
  <c r="F105" i="9"/>
  <c r="E106" i="9"/>
  <c r="F106" i="9"/>
  <c r="E107" i="9"/>
  <c r="F107" i="9"/>
  <c r="E108" i="9"/>
  <c r="F108" i="9"/>
  <c r="E109" i="9"/>
  <c r="F109" i="9"/>
  <c r="E110" i="9"/>
  <c r="F110" i="9"/>
  <c r="E111" i="9"/>
  <c r="F111" i="9"/>
  <c r="E112" i="9"/>
  <c r="F112" i="9"/>
  <c r="E113" i="9"/>
  <c r="F113" i="9"/>
  <c r="E114" i="9"/>
  <c r="F114" i="9"/>
  <c r="E115" i="9"/>
  <c r="F115" i="9"/>
  <c r="E116" i="9"/>
  <c r="F116" i="9"/>
  <c r="E117" i="9"/>
  <c r="F117" i="9"/>
  <c r="E118" i="9"/>
  <c r="F118" i="9"/>
  <c r="E119" i="9"/>
  <c r="F119" i="9"/>
  <c r="E120" i="9"/>
  <c r="F120" i="9"/>
  <c r="E121" i="9"/>
  <c r="F121" i="9"/>
  <c r="E122" i="9"/>
  <c r="F122" i="9"/>
  <c r="E123" i="9"/>
  <c r="F123" i="9"/>
  <c r="E124" i="9"/>
  <c r="F124" i="9"/>
  <c r="E125" i="9"/>
  <c r="F125" i="9"/>
  <c r="E126" i="9"/>
  <c r="F126" i="9"/>
  <c r="E127" i="9"/>
  <c r="F127" i="9"/>
  <c r="E128" i="9"/>
  <c r="F128" i="9"/>
  <c r="E129" i="9"/>
  <c r="F129" i="9"/>
  <c r="E130" i="9"/>
  <c r="F130" i="9"/>
  <c r="E131" i="9"/>
  <c r="F131" i="9"/>
  <c r="E132" i="9"/>
  <c r="F132" i="9"/>
  <c r="E133" i="9"/>
  <c r="F133" i="9"/>
  <c r="E134" i="9"/>
  <c r="F134" i="9"/>
  <c r="E135" i="9"/>
  <c r="F135" i="9"/>
  <c r="E136" i="9"/>
  <c r="F136" i="9"/>
  <c r="E137" i="9"/>
  <c r="F137" i="9"/>
  <c r="E138" i="9"/>
  <c r="F138" i="9"/>
  <c r="E139" i="9"/>
  <c r="F139" i="9"/>
  <c r="E140" i="9"/>
  <c r="F140" i="9"/>
  <c r="E141" i="9"/>
  <c r="F141" i="9"/>
  <c r="E142" i="9"/>
  <c r="F142" i="9"/>
  <c r="E143" i="9"/>
  <c r="F143" i="9"/>
  <c r="E144" i="9"/>
  <c r="F144" i="9"/>
  <c r="E145" i="9"/>
  <c r="F145" i="9"/>
  <c r="E146" i="9"/>
  <c r="F146" i="9"/>
  <c r="E147" i="9"/>
  <c r="F147" i="9"/>
  <c r="E148" i="9"/>
  <c r="F148" i="9"/>
  <c r="E149" i="9"/>
  <c r="F149" i="9"/>
  <c r="E150" i="9"/>
  <c r="F150" i="9"/>
  <c r="E151" i="9"/>
  <c r="F151" i="9"/>
  <c r="E152" i="9"/>
  <c r="F152" i="9"/>
  <c r="E153" i="9"/>
  <c r="F153" i="9"/>
  <c r="E154" i="9"/>
  <c r="F154" i="9"/>
  <c r="E155" i="9"/>
  <c r="F155" i="9"/>
  <c r="E156" i="9"/>
  <c r="F156" i="9"/>
  <c r="E157" i="9"/>
  <c r="F157" i="9"/>
  <c r="E158" i="9"/>
  <c r="F158" i="9"/>
  <c r="E159" i="9"/>
  <c r="F159" i="9"/>
  <c r="E160" i="9"/>
  <c r="F160" i="9"/>
  <c r="E161" i="9"/>
  <c r="F161" i="9"/>
  <c r="E162" i="9"/>
  <c r="F162" i="9"/>
  <c r="E163" i="9"/>
  <c r="F163" i="9"/>
  <c r="E164" i="9"/>
  <c r="F164" i="9"/>
  <c r="E165" i="9"/>
  <c r="F165" i="9"/>
  <c r="E166" i="9"/>
  <c r="F166" i="9"/>
  <c r="E167" i="9"/>
  <c r="F167" i="9"/>
  <c r="E168" i="9"/>
  <c r="F168" i="9"/>
  <c r="E169" i="9"/>
  <c r="F169" i="9"/>
  <c r="E170" i="9"/>
  <c r="F170" i="9"/>
  <c r="E171" i="9"/>
  <c r="F171" i="9"/>
  <c r="E172" i="9"/>
  <c r="F172" i="9"/>
  <c r="F173" i="9"/>
  <c r="F174" i="9"/>
  <c r="F175" i="9"/>
  <c r="F176" i="9"/>
  <c r="F177" i="9"/>
  <c r="F178" i="9"/>
  <c r="F179" i="9"/>
  <c r="E180" i="9"/>
  <c r="F180" i="9"/>
  <c r="E181" i="9"/>
  <c r="F181" i="9"/>
  <c r="E182" i="9"/>
  <c r="F182" i="9"/>
  <c r="E183" i="9"/>
  <c r="F183" i="9"/>
  <c r="E184" i="9"/>
  <c r="F184" i="9"/>
  <c r="E185" i="9"/>
  <c r="F185" i="9"/>
  <c r="E186" i="9"/>
  <c r="F186" i="9"/>
  <c r="E187" i="9"/>
  <c r="F187" i="9"/>
  <c r="E188" i="9"/>
  <c r="F188" i="9"/>
  <c r="E189" i="9"/>
  <c r="F189" i="9"/>
  <c r="E190" i="9"/>
  <c r="F190" i="9"/>
  <c r="E191" i="9"/>
  <c r="F191" i="9"/>
  <c r="E192" i="9"/>
  <c r="F192" i="9"/>
  <c r="E193" i="9"/>
  <c r="F193" i="9"/>
  <c r="E194" i="9"/>
  <c r="F194" i="9"/>
  <c r="E195" i="9"/>
  <c r="F195" i="9"/>
  <c r="E196" i="9"/>
  <c r="F196" i="9"/>
  <c r="E197" i="9"/>
  <c r="F197" i="9"/>
  <c r="E198" i="9"/>
  <c r="F198" i="9"/>
  <c r="E199" i="9"/>
  <c r="F199" i="9"/>
  <c r="E200" i="9"/>
  <c r="F200" i="9"/>
  <c r="E201" i="9"/>
  <c r="F201" i="9"/>
  <c r="E202" i="9"/>
  <c r="F202" i="9"/>
  <c r="E203" i="9"/>
  <c r="F203" i="9"/>
  <c r="E204" i="9"/>
  <c r="F204" i="9"/>
  <c r="F12" i="9"/>
  <c r="A79" i="18"/>
  <c r="B79" i="18"/>
  <c r="A80" i="18"/>
  <c r="I4" i="18"/>
  <c r="B80" i="18"/>
  <c r="K4" i="18"/>
  <c r="A81" i="18"/>
  <c r="B81" i="18"/>
  <c r="A82" i="18"/>
  <c r="A84" i="18"/>
  <c r="J4" i="18"/>
  <c r="B82" i="18"/>
  <c r="B84" i="18"/>
  <c r="L12" i="9"/>
  <c r="K50" i="9"/>
  <c r="K51" i="9"/>
  <c r="K52" i="9"/>
  <c r="K53" i="9"/>
  <c r="K54" i="9"/>
  <c r="K55" i="9"/>
  <c r="K56" i="9"/>
  <c r="K57" i="9"/>
  <c r="K58" i="9"/>
  <c r="K59" i="9"/>
  <c r="K60" i="9"/>
  <c r="K61" i="9"/>
  <c r="K62" i="9"/>
  <c r="K63" i="9"/>
  <c r="K64" i="9"/>
  <c r="K65" i="9"/>
  <c r="K66" i="9"/>
  <c r="K67" i="9"/>
  <c r="K68" i="9"/>
  <c r="K69" i="9"/>
  <c r="K70" i="9"/>
  <c r="K71" i="9"/>
  <c r="K72" i="9"/>
  <c r="K73" i="9"/>
  <c r="K74" i="9"/>
  <c r="K75" i="9"/>
  <c r="K76" i="9"/>
  <c r="K77" i="9"/>
  <c r="K78" i="9"/>
  <c r="K79" i="9"/>
  <c r="K80" i="9"/>
  <c r="K81" i="9"/>
  <c r="K82" i="9"/>
  <c r="K83" i="9"/>
  <c r="K84" i="9"/>
  <c r="K85" i="9"/>
  <c r="K86" i="9"/>
  <c r="K87" i="9"/>
  <c r="K88" i="9"/>
  <c r="K89" i="9"/>
  <c r="K90" i="9"/>
  <c r="K91" i="9"/>
  <c r="K92" i="9"/>
  <c r="K93" i="9"/>
  <c r="K94" i="9"/>
  <c r="K95" i="9"/>
  <c r="K96" i="9"/>
  <c r="K97" i="9"/>
  <c r="K98" i="9"/>
  <c r="K99" i="9"/>
  <c r="K100" i="9"/>
  <c r="K101" i="9"/>
  <c r="K102" i="9"/>
  <c r="K103" i="9"/>
  <c r="K104" i="9"/>
  <c r="K105" i="9"/>
  <c r="K106" i="9"/>
  <c r="K107" i="9"/>
  <c r="K108" i="9"/>
  <c r="K109" i="9"/>
  <c r="K110" i="9"/>
  <c r="K111" i="9"/>
  <c r="K112" i="9"/>
  <c r="K113" i="9"/>
  <c r="K114" i="9"/>
  <c r="K115" i="9"/>
  <c r="K116" i="9"/>
  <c r="K117" i="9"/>
  <c r="K118" i="9"/>
  <c r="K119" i="9"/>
  <c r="K120" i="9"/>
  <c r="K121" i="9"/>
  <c r="K122" i="9"/>
  <c r="K123" i="9"/>
  <c r="K124" i="9"/>
  <c r="K125" i="9"/>
  <c r="K126" i="9"/>
  <c r="K127" i="9"/>
  <c r="K128" i="9"/>
  <c r="K129" i="9"/>
  <c r="K130" i="9"/>
  <c r="K131" i="9"/>
  <c r="K132" i="9"/>
  <c r="K133" i="9"/>
  <c r="K134" i="9"/>
  <c r="K135" i="9"/>
  <c r="K136" i="9"/>
  <c r="K137" i="9"/>
  <c r="K138" i="9"/>
  <c r="K139" i="9"/>
  <c r="K140" i="9"/>
  <c r="K141" i="9"/>
  <c r="K142" i="9"/>
  <c r="K143" i="9"/>
  <c r="K144" i="9"/>
  <c r="K145" i="9"/>
  <c r="K146" i="9"/>
  <c r="K147" i="9"/>
  <c r="K148" i="9"/>
  <c r="K149" i="9"/>
  <c r="K150" i="9"/>
  <c r="K151" i="9"/>
  <c r="K152" i="9"/>
  <c r="K153" i="9"/>
  <c r="K154" i="9"/>
  <c r="K155" i="9"/>
  <c r="K156" i="9"/>
  <c r="K157" i="9"/>
  <c r="K158" i="9"/>
  <c r="K159" i="9"/>
  <c r="K160" i="9"/>
  <c r="K161" i="9"/>
  <c r="K162" i="9"/>
  <c r="K163" i="9"/>
  <c r="K164" i="9"/>
  <c r="K165" i="9"/>
  <c r="K166" i="9"/>
  <c r="K167" i="9"/>
  <c r="K168" i="9"/>
  <c r="K169" i="9"/>
  <c r="K170" i="9"/>
  <c r="K171" i="9"/>
  <c r="K172" i="9"/>
  <c r="F12" i="7"/>
  <c r="F13" i="7"/>
  <c r="F14" i="7"/>
  <c r="F15" i="7"/>
  <c r="F16" i="7"/>
  <c r="F17" i="7"/>
  <c r="D137" i="7"/>
  <c r="F18" i="7"/>
  <c r="D31" i="7"/>
  <c r="E31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L13" i="9"/>
  <c r="L14" i="9"/>
  <c r="L15" i="9"/>
  <c r="J148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30" i="9"/>
  <c r="L31" i="9"/>
  <c r="L32" i="9"/>
  <c r="L33" i="9"/>
  <c r="L34" i="9"/>
  <c r="L35" i="9"/>
  <c r="L36" i="9"/>
  <c r="L37" i="9"/>
  <c r="L38" i="9"/>
  <c r="L39" i="9"/>
  <c r="L40" i="9"/>
  <c r="L41" i="9"/>
  <c r="L42" i="9"/>
  <c r="L43" i="9"/>
  <c r="L44" i="9"/>
  <c r="L45" i="9"/>
  <c r="L46" i="9"/>
  <c r="L47" i="9"/>
  <c r="L48" i="9"/>
  <c r="L49" i="9"/>
  <c r="L50" i="9"/>
  <c r="L51" i="9"/>
  <c r="L52" i="9"/>
  <c r="L53" i="9"/>
  <c r="L54" i="9"/>
  <c r="L55" i="9"/>
  <c r="L56" i="9"/>
  <c r="L57" i="9"/>
  <c r="L58" i="9"/>
  <c r="L59" i="9"/>
  <c r="L60" i="9"/>
  <c r="L61" i="9"/>
  <c r="L62" i="9"/>
  <c r="L63" i="9"/>
  <c r="L64" i="9"/>
  <c r="L65" i="9"/>
  <c r="L66" i="9"/>
  <c r="L67" i="9"/>
  <c r="L68" i="9"/>
  <c r="L69" i="9"/>
  <c r="L70" i="9"/>
  <c r="L71" i="9"/>
  <c r="L72" i="9"/>
  <c r="L73" i="9"/>
  <c r="L74" i="9"/>
  <c r="L75" i="9"/>
  <c r="L76" i="9"/>
  <c r="L77" i="9"/>
  <c r="L78" i="9"/>
  <c r="L79" i="9"/>
  <c r="L80" i="9"/>
  <c r="L81" i="9"/>
  <c r="L82" i="9"/>
  <c r="L83" i="9"/>
  <c r="L84" i="9"/>
  <c r="L85" i="9"/>
  <c r="L86" i="9"/>
  <c r="L87" i="9"/>
  <c r="L88" i="9"/>
  <c r="L89" i="9"/>
  <c r="L90" i="9"/>
  <c r="L91" i="9"/>
  <c r="L92" i="9"/>
  <c r="L93" i="9"/>
  <c r="L94" i="9"/>
  <c r="L95" i="9"/>
  <c r="L96" i="9"/>
  <c r="L97" i="9"/>
  <c r="L98" i="9"/>
  <c r="L99" i="9"/>
  <c r="L100" i="9"/>
  <c r="L101" i="9"/>
  <c r="L102" i="9"/>
  <c r="L103" i="9"/>
  <c r="L104" i="9"/>
  <c r="L105" i="9"/>
  <c r="L106" i="9"/>
  <c r="L107" i="9"/>
  <c r="L108" i="9"/>
  <c r="L109" i="9"/>
  <c r="L110" i="9"/>
  <c r="L111" i="9"/>
  <c r="L112" i="9"/>
  <c r="L113" i="9"/>
  <c r="L114" i="9"/>
  <c r="L115" i="9"/>
  <c r="L116" i="9"/>
  <c r="L117" i="9"/>
  <c r="L118" i="9"/>
  <c r="L119" i="9"/>
  <c r="L120" i="9"/>
  <c r="L121" i="9"/>
  <c r="L122" i="9"/>
  <c r="L123" i="9"/>
  <c r="L124" i="9"/>
  <c r="L125" i="9"/>
  <c r="L126" i="9"/>
  <c r="L127" i="9"/>
  <c r="L128" i="9"/>
  <c r="L129" i="9"/>
  <c r="L130" i="9"/>
  <c r="L131" i="9"/>
  <c r="L132" i="9"/>
  <c r="L133" i="9"/>
  <c r="L134" i="9"/>
  <c r="L135" i="9"/>
  <c r="L136" i="9"/>
  <c r="L137" i="9"/>
  <c r="L138" i="9"/>
  <c r="L139" i="9"/>
  <c r="L140" i="9"/>
  <c r="L141" i="9"/>
  <c r="L142" i="9"/>
  <c r="L143" i="9"/>
  <c r="L144" i="9"/>
  <c r="L145" i="9"/>
  <c r="L146" i="9"/>
  <c r="L147" i="9"/>
  <c r="L148" i="9"/>
  <c r="L149" i="9"/>
  <c r="L150" i="9"/>
  <c r="L151" i="9"/>
  <c r="L152" i="9"/>
  <c r="L153" i="9"/>
  <c r="L154" i="9"/>
  <c r="L155" i="9"/>
  <c r="L156" i="9"/>
  <c r="L157" i="9"/>
  <c r="L158" i="9"/>
  <c r="L159" i="9"/>
  <c r="L160" i="9"/>
  <c r="L161" i="9"/>
  <c r="L162" i="9"/>
  <c r="L163" i="9"/>
  <c r="L164" i="9"/>
  <c r="L165" i="9"/>
  <c r="L166" i="9"/>
  <c r="L167" i="9"/>
  <c r="L168" i="9"/>
  <c r="L169" i="9"/>
  <c r="L170" i="9"/>
  <c r="L171" i="9"/>
  <c r="L172" i="9"/>
  <c r="R12" i="9"/>
  <c r="R14" i="9"/>
  <c r="R15" i="9"/>
  <c r="P115" i="9"/>
  <c r="R16" i="9"/>
  <c r="R17" i="9"/>
  <c r="R18" i="9"/>
  <c r="R19" i="9"/>
  <c r="R20" i="9"/>
  <c r="R21" i="9"/>
  <c r="R22" i="9"/>
  <c r="R23" i="9"/>
  <c r="R24" i="9"/>
  <c r="R25" i="9"/>
  <c r="R26" i="9"/>
  <c r="R27" i="9"/>
  <c r="R28" i="9"/>
  <c r="R29" i="9"/>
  <c r="R30" i="9"/>
  <c r="R31" i="9"/>
  <c r="R32" i="9"/>
  <c r="R33" i="9"/>
  <c r="R34" i="9"/>
  <c r="R35" i="9"/>
  <c r="R36" i="9"/>
  <c r="R37" i="9"/>
  <c r="R38" i="9"/>
  <c r="R39" i="9"/>
  <c r="R40" i="9"/>
  <c r="R41" i="9"/>
  <c r="R42" i="9"/>
  <c r="R43" i="9"/>
  <c r="R44" i="9"/>
  <c r="R45" i="9"/>
  <c r="R46" i="9"/>
  <c r="R47" i="9"/>
  <c r="R48" i="9"/>
  <c r="R49" i="9"/>
  <c r="R50" i="9"/>
  <c r="R51" i="9"/>
  <c r="R52" i="9"/>
  <c r="R53" i="9"/>
  <c r="R54" i="9"/>
  <c r="R55" i="9"/>
  <c r="R56" i="9"/>
  <c r="R57" i="9"/>
  <c r="R58" i="9"/>
  <c r="R59" i="9"/>
  <c r="R60" i="9"/>
  <c r="R61" i="9"/>
  <c r="R62" i="9"/>
  <c r="R63" i="9"/>
  <c r="R64" i="9"/>
  <c r="R65" i="9"/>
  <c r="R66" i="9"/>
  <c r="R67" i="9"/>
  <c r="R68" i="9"/>
  <c r="R69" i="9"/>
  <c r="R70" i="9"/>
  <c r="R71" i="9"/>
  <c r="R72" i="9"/>
  <c r="R73" i="9"/>
  <c r="R74" i="9"/>
  <c r="R75" i="9"/>
  <c r="R76" i="9"/>
  <c r="R77" i="9"/>
  <c r="R78" i="9"/>
  <c r="R79" i="9"/>
  <c r="R80" i="9"/>
  <c r="R81" i="9"/>
  <c r="R82" i="9"/>
  <c r="R83" i="9"/>
  <c r="R84" i="9"/>
  <c r="R85" i="9"/>
  <c r="R86" i="9"/>
  <c r="R87" i="9"/>
  <c r="R88" i="9"/>
  <c r="R89" i="9"/>
  <c r="R90" i="9"/>
  <c r="R91" i="9"/>
  <c r="R92" i="9"/>
  <c r="R93" i="9"/>
  <c r="R94" i="9"/>
  <c r="R95" i="9"/>
  <c r="R96" i="9"/>
  <c r="R97" i="9"/>
  <c r="R98" i="9"/>
  <c r="R99" i="9"/>
  <c r="R100" i="9"/>
  <c r="R101" i="9"/>
  <c r="R102" i="9"/>
  <c r="R103" i="9"/>
  <c r="R104" i="9"/>
  <c r="R105" i="9"/>
  <c r="R106" i="9"/>
  <c r="R107" i="9"/>
  <c r="R108" i="9"/>
  <c r="R109" i="9"/>
  <c r="R110" i="9"/>
  <c r="R111" i="9"/>
  <c r="R112" i="9"/>
  <c r="R113" i="9"/>
  <c r="R114" i="9"/>
  <c r="R115" i="9"/>
  <c r="R116" i="9"/>
  <c r="R117" i="9"/>
  <c r="R118" i="9"/>
  <c r="R119" i="9"/>
  <c r="R120" i="9"/>
  <c r="R121" i="9"/>
  <c r="R122" i="9"/>
  <c r="R123" i="9"/>
  <c r="R124" i="9"/>
  <c r="R125" i="9"/>
  <c r="R126" i="9"/>
  <c r="R127" i="9"/>
  <c r="R128" i="9"/>
  <c r="R129" i="9"/>
  <c r="R130" i="9"/>
  <c r="R131" i="9"/>
  <c r="R132" i="9"/>
  <c r="R133" i="9"/>
  <c r="R134" i="9"/>
  <c r="R135" i="9"/>
  <c r="R136" i="9"/>
  <c r="R137" i="9"/>
  <c r="R138" i="9"/>
  <c r="R139" i="9"/>
  <c r="R140" i="9"/>
  <c r="R141" i="9"/>
  <c r="R142" i="9"/>
  <c r="R143" i="9"/>
  <c r="R144" i="9"/>
  <c r="R145" i="9"/>
  <c r="R146" i="9"/>
  <c r="R147" i="9"/>
  <c r="R148" i="9"/>
  <c r="R149" i="9"/>
  <c r="R150" i="9"/>
  <c r="R151" i="9"/>
  <c r="R152" i="9"/>
  <c r="R153" i="9"/>
  <c r="R154" i="9"/>
  <c r="R155" i="9"/>
  <c r="R156" i="9"/>
  <c r="R157" i="9"/>
  <c r="R158" i="9"/>
  <c r="R159" i="9"/>
  <c r="R160" i="9"/>
  <c r="R161" i="9"/>
  <c r="R162" i="9"/>
  <c r="R163" i="9"/>
  <c r="R164" i="9"/>
  <c r="R165" i="9"/>
  <c r="R166" i="9"/>
  <c r="R167" i="9"/>
  <c r="R168" i="9"/>
  <c r="R169" i="9"/>
  <c r="R170" i="9"/>
  <c r="R171" i="9"/>
  <c r="R172" i="9"/>
  <c r="Q18" i="9"/>
  <c r="Q19" i="9"/>
  <c r="Q20" i="9"/>
  <c r="Q21" i="9"/>
  <c r="Q22" i="9"/>
  <c r="Q23" i="9"/>
  <c r="Q24" i="9"/>
  <c r="Q25" i="9"/>
  <c r="Q26" i="9"/>
  <c r="Q27" i="9"/>
  <c r="Q28" i="9"/>
  <c r="Q29" i="9"/>
  <c r="Q30" i="9"/>
  <c r="Q31" i="9"/>
  <c r="Q32" i="9"/>
  <c r="Q33" i="9"/>
  <c r="Q34" i="9"/>
  <c r="Q35" i="9"/>
  <c r="Q36" i="9"/>
  <c r="Q37" i="9"/>
  <c r="Q38" i="9"/>
  <c r="Q39" i="9"/>
  <c r="Q40" i="9"/>
  <c r="Q41" i="9"/>
  <c r="Q42" i="9"/>
  <c r="Q43" i="9"/>
  <c r="Q44" i="9"/>
  <c r="Q45" i="9"/>
  <c r="Q46" i="9"/>
  <c r="Q47" i="9"/>
  <c r="Q48" i="9"/>
  <c r="Q49" i="9"/>
  <c r="Q50" i="9"/>
  <c r="Q51" i="9"/>
  <c r="Q52" i="9"/>
  <c r="Q53" i="9"/>
  <c r="Q54" i="9"/>
  <c r="Q55" i="9"/>
  <c r="Q56" i="9"/>
  <c r="Q57" i="9"/>
  <c r="Q58" i="9"/>
  <c r="Q59" i="9"/>
  <c r="Q60" i="9"/>
  <c r="Q61" i="9"/>
  <c r="Q62" i="9"/>
  <c r="Q63" i="9"/>
  <c r="Q64" i="9"/>
  <c r="Q65" i="9"/>
  <c r="Q66" i="9"/>
  <c r="Q67" i="9"/>
  <c r="Q68" i="9"/>
  <c r="Q69" i="9"/>
  <c r="Q70" i="9"/>
  <c r="Q71" i="9"/>
  <c r="Q72" i="9"/>
  <c r="Q73" i="9"/>
  <c r="Q74" i="9"/>
  <c r="Q75" i="9"/>
  <c r="Q76" i="9"/>
  <c r="Q77" i="9"/>
  <c r="Q78" i="9"/>
  <c r="Q79" i="9"/>
  <c r="Q80" i="9"/>
  <c r="Q81" i="9"/>
  <c r="Q82" i="9"/>
  <c r="Q83" i="9"/>
  <c r="Q84" i="9"/>
  <c r="Q85" i="9"/>
  <c r="Q86" i="9"/>
  <c r="Q87" i="9"/>
  <c r="Q88" i="9"/>
  <c r="Q89" i="9"/>
  <c r="Q90" i="9"/>
  <c r="Q91" i="9"/>
  <c r="Q92" i="9"/>
  <c r="Q93" i="9"/>
  <c r="Q94" i="9"/>
  <c r="Q95" i="9"/>
  <c r="Q96" i="9"/>
  <c r="Q97" i="9"/>
  <c r="Q98" i="9"/>
  <c r="Q99" i="9"/>
  <c r="Q100" i="9"/>
  <c r="Q101" i="9"/>
  <c r="Q102" i="9"/>
  <c r="Q103" i="9"/>
  <c r="Q104" i="9"/>
  <c r="Q105" i="9"/>
  <c r="Q106" i="9"/>
  <c r="Q107" i="9"/>
  <c r="Q108" i="9"/>
  <c r="Q109" i="9"/>
  <c r="Q110" i="9"/>
  <c r="Q111" i="9"/>
  <c r="Q112" i="9"/>
  <c r="Q113" i="9"/>
  <c r="Q114" i="9"/>
  <c r="Q115" i="9"/>
  <c r="Q116" i="9"/>
  <c r="Q117" i="9"/>
  <c r="Q118" i="9"/>
  <c r="Q119" i="9"/>
  <c r="Q120" i="9"/>
  <c r="Q121" i="9"/>
  <c r="Q122" i="9"/>
  <c r="Q123" i="9"/>
  <c r="Q124" i="9"/>
  <c r="Q125" i="9"/>
  <c r="Q126" i="9"/>
  <c r="Q127" i="9"/>
  <c r="Q128" i="9"/>
  <c r="Q129" i="9"/>
  <c r="Q130" i="9"/>
  <c r="Q131" i="9"/>
  <c r="Q132" i="9"/>
  <c r="Q133" i="9"/>
  <c r="Q134" i="9"/>
  <c r="Q135" i="9"/>
  <c r="Q136" i="9"/>
  <c r="Q137" i="9"/>
  <c r="Q138" i="9"/>
  <c r="Q139" i="9"/>
  <c r="Q140" i="9"/>
  <c r="Q141" i="9"/>
  <c r="Q142" i="9"/>
  <c r="Q143" i="9"/>
  <c r="Q144" i="9"/>
  <c r="Q145" i="9"/>
  <c r="Q146" i="9"/>
  <c r="Q147" i="9"/>
  <c r="Q148" i="9"/>
  <c r="Q149" i="9"/>
  <c r="Q150" i="9"/>
  <c r="Q151" i="9"/>
  <c r="Q152" i="9"/>
  <c r="Q153" i="9"/>
  <c r="Q154" i="9"/>
  <c r="Q155" i="9"/>
  <c r="Q156" i="9"/>
  <c r="Q157" i="9"/>
  <c r="Q158" i="9"/>
  <c r="Q159" i="9"/>
  <c r="Q160" i="9"/>
  <c r="Q161" i="9"/>
  <c r="Q162" i="9"/>
  <c r="Q163" i="9"/>
  <c r="Q164" i="9"/>
  <c r="Q165" i="9"/>
  <c r="Q166" i="9"/>
  <c r="Q167" i="9"/>
  <c r="Q168" i="9"/>
  <c r="Q169" i="9"/>
  <c r="Q170" i="9"/>
  <c r="Q171" i="9"/>
  <c r="Q172" i="9"/>
  <c r="R12" i="7"/>
  <c r="R13" i="7"/>
  <c r="R14" i="7"/>
  <c r="R15" i="7"/>
  <c r="R16" i="7"/>
  <c r="R17" i="7"/>
  <c r="R18" i="7"/>
  <c r="R19" i="7"/>
  <c r="R20" i="7"/>
  <c r="R21" i="7"/>
  <c r="R22" i="7"/>
  <c r="R23" i="7"/>
  <c r="R24" i="7"/>
  <c r="R25" i="7"/>
  <c r="R26" i="7"/>
  <c r="R27" i="7"/>
  <c r="R28" i="7"/>
  <c r="R29" i="7"/>
  <c r="R30" i="7"/>
  <c r="R31" i="7"/>
  <c r="R32" i="7"/>
  <c r="R33" i="7"/>
  <c r="R34" i="7"/>
  <c r="R35" i="7"/>
  <c r="R36" i="7"/>
  <c r="R37" i="7"/>
  <c r="R38" i="7"/>
  <c r="R39" i="7"/>
  <c r="R40" i="7"/>
  <c r="R41" i="7"/>
  <c r="R42" i="7"/>
  <c r="R43" i="7"/>
  <c r="R44" i="7"/>
  <c r="R45" i="7"/>
  <c r="R46" i="7"/>
  <c r="R47" i="7"/>
  <c r="R48" i="7"/>
  <c r="R49" i="7"/>
  <c r="R50" i="7"/>
  <c r="R51" i="7"/>
  <c r="R52" i="7"/>
  <c r="R53" i="7"/>
  <c r="R54" i="7"/>
  <c r="R55" i="7"/>
  <c r="R56" i="7"/>
  <c r="R57" i="7"/>
  <c r="R58" i="7"/>
  <c r="R59" i="7"/>
  <c r="R60" i="7"/>
  <c r="R61" i="7"/>
  <c r="R62" i="7"/>
  <c r="R63" i="7"/>
  <c r="R64" i="7"/>
  <c r="R65" i="7"/>
  <c r="R66" i="7"/>
  <c r="R67" i="7"/>
  <c r="R68" i="7"/>
  <c r="R69" i="7"/>
  <c r="R70" i="7"/>
  <c r="R71" i="7"/>
  <c r="R72" i="7"/>
  <c r="R73" i="7"/>
  <c r="R74" i="7"/>
  <c r="R75" i="7"/>
  <c r="R76" i="7"/>
  <c r="R77" i="7"/>
  <c r="R78" i="7"/>
  <c r="R79" i="7"/>
  <c r="R80" i="7"/>
  <c r="R81" i="7"/>
  <c r="R82" i="7"/>
  <c r="R83" i="7"/>
  <c r="R84" i="7"/>
  <c r="R85" i="7"/>
  <c r="R86" i="7"/>
  <c r="R87" i="7"/>
  <c r="R88" i="7"/>
  <c r="R89" i="7"/>
  <c r="R90" i="7"/>
  <c r="R91" i="7"/>
  <c r="R92" i="7"/>
  <c r="R93" i="7"/>
  <c r="R94" i="7"/>
  <c r="R95" i="7"/>
  <c r="R96" i="7"/>
  <c r="R97" i="7"/>
  <c r="R98" i="7"/>
  <c r="R99" i="7"/>
  <c r="R100" i="7"/>
  <c r="R101" i="7"/>
  <c r="R102" i="7"/>
  <c r="R103" i="7"/>
  <c r="R104" i="7"/>
  <c r="R105" i="7"/>
  <c r="R106" i="7"/>
  <c r="R107" i="7"/>
  <c r="R108" i="7"/>
  <c r="R109" i="7"/>
  <c r="R110" i="7"/>
  <c r="R111" i="7"/>
  <c r="R112" i="7"/>
  <c r="R113" i="7"/>
  <c r="R114" i="7"/>
  <c r="R115" i="7"/>
  <c r="R116" i="7"/>
  <c r="R117" i="7"/>
  <c r="R118" i="7"/>
  <c r="R119" i="7"/>
  <c r="R120" i="7"/>
  <c r="R121" i="7"/>
  <c r="R122" i="7"/>
  <c r="R123" i="7"/>
  <c r="R124" i="7"/>
  <c r="R125" i="7"/>
  <c r="R126" i="7"/>
  <c r="R127" i="7"/>
  <c r="R128" i="7"/>
  <c r="R129" i="7"/>
  <c r="R130" i="7"/>
  <c r="R131" i="7"/>
  <c r="R132" i="7"/>
  <c r="R133" i="7"/>
  <c r="R134" i="7"/>
  <c r="R135" i="7"/>
  <c r="R136" i="7"/>
  <c r="R137" i="7"/>
  <c r="R138" i="7"/>
  <c r="R139" i="7"/>
  <c r="R140" i="7"/>
  <c r="R141" i="7"/>
  <c r="R142" i="7"/>
  <c r="R143" i="7"/>
  <c r="R144" i="7"/>
  <c r="R145" i="7"/>
  <c r="R146" i="7"/>
  <c r="R147" i="7"/>
  <c r="R148" i="7"/>
  <c r="R149" i="7"/>
  <c r="R150" i="7"/>
  <c r="R151" i="7"/>
  <c r="R152" i="7"/>
  <c r="R153" i="7"/>
  <c r="R154" i="7"/>
  <c r="R155" i="7"/>
  <c r="R156" i="7"/>
  <c r="R157" i="7"/>
  <c r="R158" i="7"/>
  <c r="R159" i="7"/>
  <c r="R160" i="7"/>
  <c r="R161" i="7"/>
  <c r="R162" i="7"/>
  <c r="R163" i="7"/>
  <c r="R164" i="7"/>
  <c r="R165" i="7"/>
  <c r="R166" i="7"/>
  <c r="R167" i="7"/>
  <c r="R168" i="7"/>
  <c r="R169" i="7"/>
  <c r="R170" i="7"/>
  <c r="R171" i="7"/>
  <c r="R172" i="7"/>
  <c r="Q50" i="7"/>
  <c r="Q51" i="7"/>
  <c r="Q52" i="7"/>
  <c r="Q53" i="7"/>
  <c r="Q54" i="7"/>
  <c r="Q55" i="7"/>
  <c r="Q56" i="7"/>
  <c r="Q57" i="7"/>
  <c r="Q58" i="7"/>
  <c r="Q59" i="7"/>
  <c r="Q60" i="7"/>
  <c r="Q61" i="7"/>
  <c r="Q62" i="7"/>
  <c r="Q63" i="7"/>
  <c r="Q64" i="7"/>
  <c r="Q65" i="7"/>
  <c r="Q66" i="7"/>
  <c r="Q67" i="7"/>
  <c r="Q68" i="7"/>
  <c r="Q69" i="7"/>
  <c r="Q70" i="7"/>
  <c r="Q71" i="7"/>
  <c r="Q72" i="7"/>
  <c r="Q73" i="7"/>
  <c r="Q74" i="7"/>
  <c r="Q75" i="7"/>
  <c r="Q76" i="7"/>
  <c r="Q77" i="7"/>
  <c r="Q78" i="7"/>
  <c r="Q79" i="7"/>
  <c r="Q80" i="7"/>
  <c r="Q81" i="7"/>
  <c r="Q82" i="7"/>
  <c r="Q83" i="7"/>
  <c r="Q84" i="7"/>
  <c r="Q85" i="7"/>
  <c r="Q86" i="7"/>
  <c r="Q87" i="7"/>
  <c r="Q88" i="7"/>
  <c r="Q89" i="7"/>
  <c r="Q90" i="7"/>
  <c r="Q91" i="7"/>
  <c r="Q92" i="7"/>
  <c r="Q93" i="7"/>
  <c r="Q94" i="7"/>
  <c r="Q95" i="7"/>
  <c r="Q96" i="7"/>
  <c r="Q97" i="7"/>
  <c r="Q98" i="7"/>
  <c r="Q99" i="7"/>
  <c r="Q100" i="7"/>
  <c r="Q101" i="7"/>
  <c r="Q102" i="7"/>
  <c r="Q103" i="7"/>
  <c r="Q104" i="7"/>
  <c r="Q105" i="7"/>
  <c r="Q106" i="7"/>
  <c r="Q107" i="7"/>
  <c r="Q108" i="7"/>
  <c r="Q109" i="7"/>
  <c r="Q110" i="7"/>
  <c r="Q111" i="7"/>
  <c r="Q112" i="7"/>
  <c r="Q113" i="7"/>
  <c r="Q114" i="7"/>
  <c r="Q115" i="7"/>
  <c r="Q116" i="7"/>
  <c r="Q117" i="7"/>
  <c r="Q118" i="7"/>
  <c r="Q119" i="7"/>
  <c r="Q120" i="7"/>
  <c r="Q121" i="7"/>
  <c r="Q122" i="7"/>
  <c r="Q123" i="7"/>
  <c r="Q124" i="7"/>
  <c r="Q125" i="7"/>
  <c r="Q126" i="7"/>
  <c r="Q127" i="7"/>
  <c r="Q128" i="7"/>
  <c r="Q129" i="7"/>
  <c r="Q130" i="7"/>
  <c r="Q131" i="7"/>
  <c r="Q132" i="7"/>
  <c r="Q133" i="7"/>
  <c r="Q134" i="7"/>
  <c r="Q135" i="7"/>
  <c r="Q136" i="7"/>
  <c r="Q137" i="7"/>
  <c r="Q138" i="7"/>
  <c r="Q139" i="7"/>
  <c r="Q140" i="7"/>
  <c r="Q141" i="7"/>
  <c r="Q142" i="7"/>
  <c r="Q143" i="7"/>
  <c r="Q144" i="7"/>
  <c r="Q145" i="7"/>
  <c r="Q146" i="7"/>
  <c r="Q147" i="7"/>
  <c r="Q148" i="7"/>
  <c r="Q149" i="7"/>
  <c r="Q150" i="7"/>
  <c r="Q151" i="7"/>
  <c r="Q152" i="7"/>
  <c r="Q153" i="7"/>
  <c r="Q154" i="7"/>
  <c r="Q155" i="7"/>
  <c r="Q156" i="7"/>
  <c r="Q157" i="7"/>
  <c r="Q158" i="7"/>
  <c r="Q159" i="7"/>
  <c r="Q160" i="7"/>
  <c r="Q161" i="7"/>
  <c r="Q162" i="7"/>
  <c r="Q163" i="7"/>
  <c r="Q164" i="7"/>
  <c r="Q165" i="7"/>
  <c r="Q166" i="7"/>
  <c r="Q167" i="7"/>
  <c r="Q168" i="7"/>
  <c r="Q169" i="7"/>
  <c r="Q170" i="7"/>
  <c r="Q171" i="7"/>
  <c r="Q172" i="7"/>
  <c r="M5" i="9"/>
  <c r="O5" i="9"/>
  <c r="M5" i="7"/>
  <c r="O5" i="7"/>
  <c r="S5" i="7"/>
  <c r="U5" i="7"/>
  <c r="M4" i="9"/>
  <c r="O4" i="9"/>
  <c r="M3" i="9"/>
  <c r="O3" i="9"/>
  <c r="M4" i="7"/>
  <c r="O4" i="7"/>
  <c r="L12" i="7"/>
  <c r="L13" i="7"/>
  <c r="L14" i="7"/>
  <c r="L15" i="7"/>
  <c r="L16" i="7"/>
  <c r="J150" i="7"/>
  <c r="L17" i="7"/>
  <c r="J142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L53" i="7"/>
  <c r="L54" i="7"/>
  <c r="L55" i="7"/>
  <c r="L56" i="7"/>
  <c r="L57" i="7"/>
  <c r="L58" i="7"/>
  <c r="L59" i="7"/>
  <c r="L60" i="7"/>
  <c r="L61" i="7"/>
  <c r="L62" i="7"/>
  <c r="L63" i="7"/>
  <c r="L64" i="7"/>
  <c r="L65" i="7"/>
  <c r="L66" i="7"/>
  <c r="L67" i="7"/>
  <c r="L68" i="7"/>
  <c r="L69" i="7"/>
  <c r="L70" i="7"/>
  <c r="L71" i="7"/>
  <c r="L72" i="7"/>
  <c r="L73" i="7"/>
  <c r="L74" i="7"/>
  <c r="L75" i="7"/>
  <c r="L76" i="7"/>
  <c r="L77" i="7"/>
  <c r="L78" i="7"/>
  <c r="L79" i="7"/>
  <c r="L80" i="7"/>
  <c r="L81" i="7"/>
  <c r="L82" i="7"/>
  <c r="L83" i="7"/>
  <c r="L84" i="7"/>
  <c r="L85" i="7"/>
  <c r="L86" i="7"/>
  <c r="L87" i="7"/>
  <c r="L88" i="7"/>
  <c r="L89" i="7"/>
  <c r="L90" i="7"/>
  <c r="L91" i="7"/>
  <c r="L92" i="7"/>
  <c r="L93" i="7"/>
  <c r="L94" i="7"/>
  <c r="L95" i="7"/>
  <c r="L96" i="7"/>
  <c r="L97" i="7"/>
  <c r="L98" i="7"/>
  <c r="L99" i="7"/>
  <c r="L100" i="7"/>
  <c r="L101" i="7"/>
  <c r="L102" i="7"/>
  <c r="L103" i="7"/>
  <c r="L104" i="7"/>
  <c r="L105" i="7"/>
  <c r="L106" i="7"/>
  <c r="L107" i="7"/>
  <c r="L108" i="7"/>
  <c r="L109" i="7"/>
  <c r="L110" i="7"/>
  <c r="L111" i="7"/>
  <c r="L112" i="7"/>
  <c r="L113" i="7"/>
  <c r="L114" i="7"/>
  <c r="L115" i="7"/>
  <c r="L116" i="7"/>
  <c r="L117" i="7"/>
  <c r="L118" i="7"/>
  <c r="L119" i="7"/>
  <c r="L120" i="7"/>
  <c r="L121" i="7"/>
  <c r="L122" i="7"/>
  <c r="L123" i="7"/>
  <c r="L124" i="7"/>
  <c r="L125" i="7"/>
  <c r="L126" i="7"/>
  <c r="L127" i="7"/>
  <c r="L128" i="7"/>
  <c r="L129" i="7"/>
  <c r="L130" i="7"/>
  <c r="L131" i="7"/>
  <c r="L132" i="7"/>
  <c r="L133" i="7"/>
  <c r="L134" i="7"/>
  <c r="L135" i="7"/>
  <c r="L136" i="7"/>
  <c r="L137" i="7"/>
  <c r="L138" i="7"/>
  <c r="L139" i="7"/>
  <c r="L140" i="7"/>
  <c r="L141" i="7"/>
  <c r="L142" i="7"/>
  <c r="L143" i="7"/>
  <c r="L144" i="7"/>
  <c r="L145" i="7"/>
  <c r="L146" i="7"/>
  <c r="L147" i="7"/>
  <c r="L148" i="7"/>
  <c r="L149" i="7"/>
  <c r="L150" i="7"/>
  <c r="L151" i="7"/>
  <c r="L152" i="7"/>
  <c r="L153" i="7"/>
  <c r="L154" i="7"/>
  <c r="L155" i="7"/>
  <c r="L156" i="7"/>
  <c r="L157" i="7"/>
  <c r="L158" i="7"/>
  <c r="L159" i="7"/>
  <c r="L160" i="7"/>
  <c r="L161" i="7"/>
  <c r="L162" i="7"/>
  <c r="L163" i="7"/>
  <c r="L164" i="7"/>
  <c r="L165" i="7"/>
  <c r="L166" i="7"/>
  <c r="L167" i="7"/>
  <c r="L168" i="7"/>
  <c r="L169" i="7"/>
  <c r="L170" i="7"/>
  <c r="L171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74" i="7"/>
  <c r="K75" i="7"/>
  <c r="K76" i="7"/>
  <c r="K77" i="7"/>
  <c r="K78" i="7"/>
  <c r="K79" i="7"/>
  <c r="K80" i="7"/>
  <c r="K81" i="7"/>
  <c r="K82" i="7"/>
  <c r="K83" i="7"/>
  <c r="K84" i="7"/>
  <c r="K85" i="7"/>
  <c r="K86" i="7"/>
  <c r="K87" i="7"/>
  <c r="K88" i="7"/>
  <c r="K89" i="7"/>
  <c r="K90" i="7"/>
  <c r="K91" i="7"/>
  <c r="K92" i="7"/>
  <c r="K93" i="7"/>
  <c r="K94" i="7"/>
  <c r="K95" i="7"/>
  <c r="K96" i="7"/>
  <c r="K97" i="7"/>
  <c r="K98" i="7"/>
  <c r="K99" i="7"/>
  <c r="K100" i="7"/>
  <c r="K101" i="7"/>
  <c r="K102" i="7"/>
  <c r="K103" i="7"/>
  <c r="K104" i="7"/>
  <c r="K105" i="7"/>
  <c r="K106" i="7"/>
  <c r="K107" i="7"/>
  <c r="K108" i="7"/>
  <c r="K109" i="7"/>
  <c r="K110" i="7"/>
  <c r="K111" i="7"/>
  <c r="K112" i="7"/>
  <c r="K113" i="7"/>
  <c r="K114" i="7"/>
  <c r="K115" i="7"/>
  <c r="K116" i="7"/>
  <c r="K117" i="7"/>
  <c r="K118" i="7"/>
  <c r="K119" i="7"/>
  <c r="K120" i="7"/>
  <c r="K121" i="7"/>
  <c r="K122" i="7"/>
  <c r="K123" i="7"/>
  <c r="K124" i="7"/>
  <c r="K125" i="7"/>
  <c r="K126" i="7"/>
  <c r="K127" i="7"/>
  <c r="K128" i="7"/>
  <c r="K129" i="7"/>
  <c r="K130" i="7"/>
  <c r="K131" i="7"/>
  <c r="K132" i="7"/>
  <c r="K133" i="7"/>
  <c r="K134" i="7"/>
  <c r="K135" i="7"/>
  <c r="K136" i="7"/>
  <c r="K137" i="7"/>
  <c r="K138" i="7"/>
  <c r="K139" i="7"/>
  <c r="K140" i="7"/>
  <c r="K141" i="7"/>
  <c r="K142" i="7"/>
  <c r="K143" i="7"/>
  <c r="K144" i="7"/>
  <c r="K145" i="7"/>
  <c r="K146" i="7"/>
  <c r="K147" i="7"/>
  <c r="K148" i="7"/>
  <c r="K149" i="7"/>
  <c r="K150" i="7"/>
  <c r="K151" i="7"/>
  <c r="K152" i="7"/>
  <c r="K153" i="7"/>
  <c r="K154" i="7"/>
  <c r="K155" i="7"/>
  <c r="K156" i="7"/>
  <c r="K157" i="7"/>
  <c r="K158" i="7"/>
  <c r="K159" i="7"/>
  <c r="K160" i="7"/>
  <c r="K161" i="7"/>
  <c r="K162" i="7"/>
  <c r="K163" i="7"/>
  <c r="K164" i="7"/>
  <c r="K165" i="7"/>
  <c r="K166" i="7"/>
  <c r="K167" i="7"/>
  <c r="K168" i="7"/>
  <c r="K169" i="7"/>
  <c r="K170" i="7"/>
  <c r="K171" i="7"/>
  <c r="M3" i="7"/>
  <c r="O3" i="7"/>
  <c r="E30" i="8"/>
  <c r="F30" i="8"/>
  <c r="N30" i="8"/>
  <c r="O30" i="8"/>
  <c r="G30" i="8"/>
  <c r="E31" i="8"/>
  <c r="F31" i="8"/>
  <c r="J31" i="8"/>
  <c r="K31" i="8"/>
  <c r="G31" i="8"/>
  <c r="E32" i="8"/>
  <c r="F32" i="8"/>
  <c r="R32" i="8"/>
  <c r="S32" i="8"/>
  <c r="G32" i="8"/>
  <c r="E33" i="8"/>
  <c r="F33" i="8"/>
  <c r="G33" i="8"/>
  <c r="E34" i="8"/>
  <c r="F34" i="8"/>
  <c r="G34" i="8"/>
  <c r="N34" i="8"/>
  <c r="O34" i="8"/>
  <c r="E35" i="8"/>
  <c r="F35" i="8"/>
  <c r="G35" i="8"/>
  <c r="R35" i="8"/>
  <c r="S35" i="8"/>
  <c r="E36" i="8"/>
  <c r="F36" i="8"/>
  <c r="G36" i="8"/>
  <c r="E37" i="8"/>
  <c r="F37" i="8"/>
  <c r="G37" i="8"/>
  <c r="E38" i="8"/>
  <c r="F38" i="8"/>
  <c r="G38" i="8"/>
  <c r="E39" i="8"/>
  <c r="F39" i="8"/>
  <c r="R39" i="8"/>
  <c r="S39" i="8"/>
  <c r="G39" i="8"/>
  <c r="E40" i="8"/>
  <c r="F40" i="8"/>
  <c r="G40" i="8"/>
  <c r="E41" i="8"/>
  <c r="F41" i="8"/>
  <c r="G41" i="8"/>
  <c r="A75" i="8"/>
  <c r="A77" i="8"/>
  <c r="A76" i="8"/>
  <c r="E42" i="8"/>
  <c r="F42" i="8"/>
  <c r="G42" i="8"/>
  <c r="E43" i="8"/>
  <c r="F43" i="8"/>
  <c r="H43" i="8"/>
  <c r="I43" i="8"/>
  <c r="G43" i="8"/>
  <c r="E44" i="8"/>
  <c r="F44" i="8"/>
  <c r="G44" i="8"/>
  <c r="E45" i="8"/>
  <c r="F45" i="8"/>
  <c r="X45" i="8"/>
  <c r="G45" i="8"/>
  <c r="E46" i="8"/>
  <c r="F46" i="8"/>
  <c r="G46" i="8"/>
  <c r="E47" i="8"/>
  <c r="F47" i="8"/>
  <c r="G47" i="8"/>
  <c r="P47" i="8"/>
  <c r="Q47" i="8"/>
  <c r="E48" i="8"/>
  <c r="F48" i="8"/>
  <c r="P48" i="8"/>
  <c r="Q48" i="8"/>
  <c r="G48" i="8"/>
  <c r="E49" i="8"/>
  <c r="F49" i="8"/>
  <c r="G49" i="8"/>
  <c r="R49" i="8"/>
  <c r="S49" i="8"/>
  <c r="E50" i="8"/>
  <c r="I50" i="8"/>
  <c r="F50" i="8"/>
  <c r="H50" i="8"/>
  <c r="G50" i="8"/>
  <c r="R50" i="8"/>
  <c r="S50" i="8"/>
  <c r="E51" i="8"/>
  <c r="F51" i="8"/>
  <c r="H51" i="8"/>
  <c r="I51" i="8"/>
  <c r="G51" i="8"/>
  <c r="E52" i="8"/>
  <c r="F52" i="8"/>
  <c r="N52" i="8"/>
  <c r="G52" i="8"/>
  <c r="E53" i="8"/>
  <c r="Q53" i="8"/>
  <c r="F53" i="8"/>
  <c r="P53" i="8"/>
  <c r="G53" i="8"/>
  <c r="E54" i="8"/>
  <c r="I54" i="8"/>
  <c r="F54" i="8"/>
  <c r="H54" i="8"/>
  <c r="G54" i="8"/>
  <c r="E55" i="8"/>
  <c r="I55" i="8"/>
  <c r="F55" i="8"/>
  <c r="G55" i="8"/>
  <c r="H55" i="8"/>
  <c r="E56" i="8"/>
  <c r="F56" i="8"/>
  <c r="G56" i="8"/>
  <c r="E57" i="8"/>
  <c r="F57" i="8"/>
  <c r="G57" i="8"/>
  <c r="N57" i="8"/>
  <c r="E58" i="8"/>
  <c r="F58" i="8"/>
  <c r="H58" i="8"/>
  <c r="I58" i="8"/>
  <c r="G58" i="8"/>
  <c r="E59" i="8"/>
  <c r="F59" i="8"/>
  <c r="G59" i="8"/>
  <c r="L59" i="8"/>
  <c r="M59" i="8"/>
  <c r="E60" i="8"/>
  <c r="F60" i="8"/>
  <c r="G60" i="8"/>
  <c r="J60" i="8"/>
  <c r="E61" i="8"/>
  <c r="F61" i="8"/>
  <c r="P61" i="8"/>
  <c r="G61" i="8"/>
  <c r="L61" i="8"/>
  <c r="E62" i="8"/>
  <c r="F62" i="8"/>
  <c r="G62" i="8"/>
  <c r="H62" i="8"/>
  <c r="I62" i="8"/>
  <c r="E63" i="8"/>
  <c r="F63" i="8"/>
  <c r="H63" i="8"/>
  <c r="G63" i="8"/>
  <c r="E64" i="8"/>
  <c r="F64" i="8"/>
  <c r="N64" i="8"/>
  <c r="G64" i="8"/>
  <c r="E65" i="8"/>
  <c r="F65" i="8"/>
  <c r="N65" i="8"/>
  <c r="G65" i="8"/>
  <c r="E66" i="8"/>
  <c r="F66" i="8"/>
  <c r="J66" i="8"/>
  <c r="G66" i="8"/>
  <c r="E67" i="8"/>
  <c r="Q67" i="8"/>
  <c r="F67" i="8"/>
  <c r="G67" i="8"/>
  <c r="H67" i="8"/>
  <c r="I67" i="8"/>
  <c r="E68" i="8"/>
  <c r="F68" i="8"/>
  <c r="G68" i="8"/>
  <c r="J68" i="8"/>
  <c r="E69" i="8"/>
  <c r="F69" i="8"/>
  <c r="G69" i="8"/>
  <c r="L69" i="8"/>
  <c r="E70" i="8"/>
  <c r="I70" i="8"/>
  <c r="F70" i="8"/>
  <c r="H70" i="8"/>
  <c r="P70" i="8"/>
  <c r="G70" i="8"/>
  <c r="L70" i="8"/>
  <c r="E71" i="8"/>
  <c r="M71" i="8"/>
  <c r="F71" i="8"/>
  <c r="R71" i="8"/>
  <c r="S71" i="8"/>
  <c r="G71" i="8"/>
  <c r="L71" i="8"/>
  <c r="F14" i="8"/>
  <c r="P71" i="8"/>
  <c r="Q71" i="8"/>
  <c r="R70" i="8"/>
  <c r="N70" i="8"/>
  <c r="L68" i="8"/>
  <c r="P67" i="8"/>
  <c r="L67" i="8"/>
  <c r="M67" i="8"/>
  <c r="L66" i="8"/>
  <c r="R63" i="8"/>
  <c r="S63" i="8"/>
  <c r="R62" i="8"/>
  <c r="P62" i="8"/>
  <c r="N62" i="8"/>
  <c r="L62" i="8"/>
  <c r="J62" i="8"/>
  <c r="L60" i="8"/>
  <c r="R58" i="8"/>
  <c r="P58" i="8"/>
  <c r="N58" i="8"/>
  <c r="L58" i="8"/>
  <c r="J58" i="8"/>
  <c r="P56" i="8"/>
  <c r="N56" i="8"/>
  <c r="N55" i="8"/>
  <c r="R54" i="8"/>
  <c r="P54" i="8"/>
  <c r="N54" i="8"/>
  <c r="L54" i="8"/>
  <c r="J54" i="8"/>
  <c r="P49" i="8"/>
  <c r="Q49" i="8"/>
  <c r="N48" i="8"/>
  <c r="R46" i="8"/>
  <c r="P43" i="8"/>
  <c r="J42" i="8"/>
  <c r="K42" i="8"/>
  <c r="P40" i="8"/>
  <c r="N40" i="8"/>
  <c r="L40" i="8"/>
  <c r="J40" i="8"/>
  <c r="R38" i="8"/>
  <c r="S38" i="8"/>
  <c r="L38" i="8"/>
  <c r="M38" i="8"/>
  <c r="R37" i="8"/>
  <c r="S37" i="8"/>
  <c r="N37" i="8"/>
  <c r="O37" i="8"/>
  <c r="J37" i="8"/>
  <c r="K37" i="8"/>
  <c r="R36" i="8"/>
  <c r="S36" i="8"/>
  <c r="P36" i="8"/>
  <c r="Q36" i="8"/>
  <c r="N36" i="8"/>
  <c r="O36" i="8"/>
  <c r="L36" i="8"/>
  <c r="M36" i="8"/>
  <c r="J36" i="8"/>
  <c r="K36" i="8"/>
  <c r="J35" i="8"/>
  <c r="K35" i="8"/>
  <c r="R34" i="8"/>
  <c r="S34" i="8"/>
  <c r="P34" i="8"/>
  <c r="Q34" i="8"/>
  <c r="J34" i="8"/>
  <c r="K34" i="8"/>
  <c r="P32" i="8"/>
  <c r="Q32" i="8"/>
  <c r="P30" i="8"/>
  <c r="Q30" i="8"/>
  <c r="J30" i="8"/>
  <c r="K30" i="8"/>
  <c r="H9" i="8"/>
  <c r="F7" i="8"/>
  <c r="F6" i="8"/>
  <c r="F5" i="8"/>
  <c r="B6" i="8"/>
  <c r="X71" i="8"/>
  <c r="Y71" i="8"/>
  <c r="X70" i="8"/>
  <c r="Y70" i="8"/>
  <c r="X69" i="8"/>
  <c r="Y69" i="8"/>
  <c r="X68" i="8"/>
  <c r="Y68" i="8"/>
  <c r="X67" i="8"/>
  <c r="Y67" i="8"/>
  <c r="X66" i="8"/>
  <c r="Y66" i="8"/>
  <c r="X65" i="8"/>
  <c r="Y65" i="8"/>
  <c r="X64" i="8"/>
  <c r="Y64" i="8"/>
  <c r="X63" i="8"/>
  <c r="Y63" i="8"/>
  <c r="X62" i="8"/>
  <c r="Y62" i="8"/>
  <c r="X61" i="8"/>
  <c r="Y61" i="8"/>
  <c r="X60" i="8"/>
  <c r="Y60" i="8"/>
  <c r="X59" i="8"/>
  <c r="Y59" i="8"/>
  <c r="X58" i="8"/>
  <c r="Y58" i="8"/>
  <c r="X57" i="8"/>
  <c r="Y57" i="8"/>
  <c r="X56" i="8"/>
  <c r="Y56" i="8"/>
  <c r="X55" i="8"/>
  <c r="Y55" i="8"/>
  <c r="X54" i="8"/>
  <c r="Y54" i="8"/>
  <c r="X53" i="8"/>
  <c r="Y53" i="8"/>
  <c r="X52" i="8"/>
  <c r="Y52" i="8"/>
  <c r="X51" i="8"/>
  <c r="Y51" i="8"/>
  <c r="X50" i="8"/>
  <c r="Y50" i="8"/>
  <c r="X49" i="8"/>
  <c r="Y49" i="8"/>
  <c r="X48" i="8"/>
  <c r="Y48" i="8"/>
  <c r="X47" i="8"/>
  <c r="Y47" i="8"/>
  <c r="X46" i="8"/>
  <c r="Y46" i="8"/>
  <c r="X44" i="8"/>
  <c r="Y44" i="8"/>
  <c r="X43" i="8"/>
  <c r="Y43" i="8"/>
  <c r="X42" i="8"/>
  <c r="Y42" i="8"/>
  <c r="X41" i="8"/>
  <c r="Y41" i="8"/>
  <c r="X40" i="8"/>
  <c r="Y40" i="8"/>
  <c r="X39" i="8"/>
  <c r="Y39" i="8"/>
  <c r="X37" i="8"/>
  <c r="Y37" i="8"/>
  <c r="X36" i="8"/>
  <c r="Y36" i="8"/>
  <c r="X35" i="8"/>
  <c r="X34" i="8"/>
  <c r="Y34" i="8"/>
  <c r="X32" i="8"/>
  <c r="A6" i="1"/>
  <c r="B5" i="8"/>
  <c r="B13" i="8"/>
  <c r="B14" i="8"/>
  <c r="E30" i="6"/>
  <c r="F30" i="6"/>
  <c r="G30" i="6"/>
  <c r="E31" i="6"/>
  <c r="F31" i="6"/>
  <c r="H31" i="6"/>
  <c r="I31" i="6"/>
  <c r="G31" i="6"/>
  <c r="E32" i="6"/>
  <c r="F32" i="6"/>
  <c r="H32" i="6"/>
  <c r="I32" i="6"/>
  <c r="G32" i="6"/>
  <c r="E33" i="6"/>
  <c r="F33" i="6"/>
  <c r="G33" i="6"/>
  <c r="H33" i="6"/>
  <c r="I33" i="6"/>
  <c r="E34" i="6"/>
  <c r="F34" i="6"/>
  <c r="G34" i="6"/>
  <c r="P34" i="6"/>
  <c r="Q34" i="6"/>
  <c r="E35" i="6"/>
  <c r="F35" i="6"/>
  <c r="G35" i="6"/>
  <c r="H35" i="6"/>
  <c r="E36" i="6"/>
  <c r="F36" i="6"/>
  <c r="G36" i="6"/>
  <c r="N36" i="6"/>
  <c r="E37" i="6"/>
  <c r="X37" i="6"/>
  <c r="Y37" i="6"/>
  <c r="F37" i="6"/>
  <c r="G37" i="6"/>
  <c r="H37" i="6"/>
  <c r="E38" i="6"/>
  <c r="F38" i="6"/>
  <c r="G38" i="6"/>
  <c r="E39" i="6"/>
  <c r="F39" i="6"/>
  <c r="G39" i="6"/>
  <c r="E40" i="6"/>
  <c r="F40" i="6"/>
  <c r="G40" i="6"/>
  <c r="A75" i="6"/>
  <c r="A76" i="6"/>
  <c r="E41" i="6"/>
  <c r="F41" i="6"/>
  <c r="G41" i="6"/>
  <c r="E42" i="6"/>
  <c r="F42" i="6"/>
  <c r="G42" i="6"/>
  <c r="E43" i="6"/>
  <c r="F43" i="6"/>
  <c r="G43" i="6"/>
  <c r="E44" i="6"/>
  <c r="F44" i="6"/>
  <c r="G44" i="6"/>
  <c r="E45" i="6"/>
  <c r="X45" i="6"/>
  <c r="Y45" i="6"/>
  <c r="F45" i="6"/>
  <c r="G45" i="6"/>
  <c r="E46" i="6"/>
  <c r="F46" i="6"/>
  <c r="G46" i="6"/>
  <c r="E47" i="6"/>
  <c r="X47" i="6"/>
  <c r="Y47" i="6"/>
  <c r="F47" i="6"/>
  <c r="G47" i="6"/>
  <c r="E48" i="6"/>
  <c r="F48" i="6"/>
  <c r="H48" i="6"/>
  <c r="I48" i="6"/>
  <c r="G48" i="6"/>
  <c r="E49" i="6"/>
  <c r="F49" i="6"/>
  <c r="G49" i="6"/>
  <c r="E50" i="6"/>
  <c r="F50" i="6"/>
  <c r="H50" i="6"/>
  <c r="I50" i="6"/>
  <c r="G50" i="6"/>
  <c r="E51" i="6"/>
  <c r="F51" i="6"/>
  <c r="X51" i="6"/>
  <c r="Y51" i="6"/>
  <c r="G51" i="6"/>
  <c r="E52" i="6"/>
  <c r="F52" i="6"/>
  <c r="H52" i="6"/>
  <c r="I52" i="6"/>
  <c r="G52" i="6"/>
  <c r="E53" i="6"/>
  <c r="F53" i="6"/>
  <c r="X53" i="6"/>
  <c r="Y53" i="6"/>
  <c r="G53" i="6"/>
  <c r="E54" i="6"/>
  <c r="F54" i="6"/>
  <c r="G54" i="6"/>
  <c r="E55" i="6"/>
  <c r="X55" i="6"/>
  <c r="Y55" i="6"/>
  <c r="F55" i="6"/>
  <c r="G55" i="6"/>
  <c r="E56" i="6"/>
  <c r="I56" i="6"/>
  <c r="F56" i="6"/>
  <c r="H56" i="6"/>
  <c r="G56" i="6"/>
  <c r="E57" i="6"/>
  <c r="F57" i="6"/>
  <c r="G57" i="6"/>
  <c r="E58" i="6"/>
  <c r="I58" i="6"/>
  <c r="F58" i="6"/>
  <c r="G58" i="6"/>
  <c r="H58" i="6"/>
  <c r="E59" i="6"/>
  <c r="X59" i="6"/>
  <c r="Y59" i="6"/>
  <c r="F59" i="6"/>
  <c r="G59" i="6"/>
  <c r="E60" i="6"/>
  <c r="I60" i="6"/>
  <c r="F60" i="6"/>
  <c r="G60" i="6"/>
  <c r="H60" i="6"/>
  <c r="E61" i="6"/>
  <c r="X61" i="6"/>
  <c r="Y61" i="6"/>
  <c r="F61" i="6"/>
  <c r="G61" i="6"/>
  <c r="E62" i="6"/>
  <c r="F62" i="6"/>
  <c r="G62" i="6"/>
  <c r="E63" i="6"/>
  <c r="X63" i="6"/>
  <c r="Y63" i="6"/>
  <c r="F63" i="6"/>
  <c r="G63" i="6"/>
  <c r="E64" i="6"/>
  <c r="F64" i="6"/>
  <c r="G64" i="6"/>
  <c r="E65" i="6"/>
  <c r="X65" i="6"/>
  <c r="Y65" i="6"/>
  <c r="F65" i="6"/>
  <c r="G65" i="6"/>
  <c r="E66" i="6"/>
  <c r="F66" i="6"/>
  <c r="H66" i="6"/>
  <c r="I66" i="6"/>
  <c r="G66" i="6"/>
  <c r="E67" i="6"/>
  <c r="F67" i="6"/>
  <c r="X67" i="6"/>
  <c r="G67" i="6"/>
  <c r="E68" i="6"/>
  <c r="F68" i="6"/>
  <c r="H68" i="6"/>
  <c r="G68" i="6"/>
  <c r="E69" i="6"/>
  <c r="X69" i="6"/>
  <c r="F69" i="6"/>
  <c r="G69" i="6"/>
  <c r="E70" i="6"/>
  <c r="F70" i="6"/>
  <c r="G70" i="6"/>
  <c r="E71" i="6"/>
  <c r="F71" i="6"/>
  <c r="X71" i="6"/>
  <c r="G71" i="6"/>
  <c r="F14" i="6"/>
  <c r="H9" i="6"/>
  <c r="F7" i="6"/>
  <c r="F6" i="6"/>
  <c r="F5" i="6"/>
  <c r="B6" i="6"/>
  <c r="A7" i="1"/>
  <c r="B5" i="6"/>
  <c r="B13" i="6"/>
  <c r="B12" i="6"/>
  <c r="G2" i="12"/>
  <c r="A1" i="12"/>
  <c r="K14" i="9"/>
  <c r="K15" i="9"/>
  <c r="AD52" i="9"/>
  <c r="AD12" i="9"/>
  <c r="AD13" i="9"/>
  <c r="AD14" i="9"/>
  <c r="AD15" i="9"/>
  <c r="AD16" i="9"/>
  <c r="AD17" i="9"/>
  <c r="AD18" i="9"/>
  <c r="AD19" i="9"/>
  <c r="AD20" i="9"/>
  <c r="AD21" i="9"/>
  <c r="AD22" i="9"/>
  <c r="AD23" i="9"/>
  <c r="AB38" i="9"/>
  <c r="AC38" i="9"/>
  <c r="AD24" i="9"/>
  <c r="AD25" i="9"/>
  <c r="AD26" i="9"/>
  <c r="AD27" i="9"/>
  <c r="AD28" i="9"/>
  <c r="AD29" i="9"/>
  <c r="AD30" i="9"/>
  <c r="AD31" i="9"/>
  <c r="AD32" i="9"/>
  <c r="AD33" i="9"/>
  <c r="AD34" i="9"/>
  <c r="AD35" i="9"/>
  <c r="AD36" i="9"/>
  <c r="AD37" i="9"/>
  <c r="AD38" i="9"/>
  <c r="AD39" i="9"/>
  <c r="AD40" i="9"/>
  <c r="AD41" i="9"/>
  <c r="AD42" i="9"/>
  <c r="AD43" i="9"/>
  <c r="AD44" i="9"/>
  <c r="AD45" i="9"/>
  <c r="AD46" i="9"/>
  <c r="AD47" i="9"/>
  <c r="AD48" i="9"/>
  <c r="AD49" i="9"/>
  <c r="AD50" i="9"/>
  <c r="AD51" i="9"/>
  <c r="AD53" i="9"/>
  <c r="AD54" i="9"/>
  <c r="AD55" i="9"/>
  <c r="AD56" i="9"/>
  <c r="AD57" i="9"/>
  <c r="AD58" i="9"/>
  <c r="AD59" i="9"/>
  <c r="AD60" i="9"/>
  <c r="AD61" i="9"/>
  <c r="AD62" i="9"/>
  <c r="AD63" i="9"/>
  <c r="AD64" i="9"/>
  <c r="AD65" i="9"/>
  <c r="AD66" i="9"/>
  <c r="AD67" i="9"/>
  <c r="AD68" i="9"/>
  <c r="AD69" i="9"/>
  <c r="AD70" i="9"/>
  <c r="AD71" i="9"/>
  <c r="AD72" i="9"/>
  <c r="AD73" i="9"/>
  <c r="AD74" i="9"/>
  <c r="AD75" i="9"/>
  <c r="AD76" i="9"/>
  <c r="AD77" i="9"/>
  <c r="AD78" i="9"/>
  <c r="AD79" i="9"/>
  <c r="AD80" i="9"/>
  <c r="AD81" i="9"/>
  <c r="AD82" i="9"/>
  <c r="AD83" i="9"/>
  <c r="AD84" i="9"/>
  <c r="AD85" i="9"/>
  <c r="AD86" i="9"/>
  <c r="AD87" i="9"/>
  <c r="AD88" i="9"/>
  <c r="AD89" i="9"/>
  <c r="AD90" i="9"/>
  <c r="AD91" i="9"/>
  <c r="AD92" i="9"/>
  <c r="AD93" i="9"/>
  <c r="AD94" i="9"/>
  <c r="AD95" i="9"/>
  <c r="AD96" i="9"/>
  <c r="AD97" i="9"/>
  <c r="AD98" i="9"/>
  <c r="AD99" i="9"/>
  <c r="AD100" i="9"/>
  <c r="AD101" i="9"/>
  <c r="AD102" i="9"/>
  <c r="AD103" i="9"/>
  <c r="AD104" i="9"/>
  <c r="AD105" i="9"/>
  <c r="AD106" i="9"/>
  <c r="AD107" i="9"/>
  <c r="AD108" i="9"/>
  <c r="AD109" i="9"/>
  <c r="AD110" i="9"/>
  <c r="AD111" i="9"/>
  <c r="AD112" i="9"/>
  <c r="AD113" i="9"/>
  <c r="AD114" i="9"/>
  <c r="AD115" i="9"/>
  <c r="AD116" i="9"/>
  <c r="AD117" i="9"/>
  <c r="AD118" i="9"/>
  <c r="AD119" i="9"/>
  <c r="AD120" i="9"/>
  <c r="AD121" i="9"/>
  <c r="AD122" i="9"/>
  <c r="AD123" i="9"/>
  <c r="AD124" i="9"/>
  <c r="AD125" i="9"/>
  <c r="AD126" i="9"/>
  <c r="AD127" i="9"/>
  <c r="AD128" i="9"/>
  <c r="AD129" i="9"/>
  <c r="AD130" i="9"/>
  <c r="AD131" i="9"/>
  <c r="AD132" i="9"/>
  <c r="AD133" i="9"/>
  <c r="AD134" i="9"/>
  <c r="AD135" i="9"/>
  <c r="AD136" i="9"/>
  <c r="AD137" i="9"/>
  <c r="AD138" i="9"/>
  <c r="AD139" i="9"/>
  <c r="AD140" i="9"/>
  <c r="AD141" i="9"/>
  <c r="AD142" i="9"/>
  <c r="AD143" i="9"/>
  <c r="AD144" i="9"/>
  <c r="AD145" i="9"/>
  <c r="AD146" i="9"/>
  <c r="AD147" i="9"/>
  <c r="AD148" i="9"/>
  <c r="AD149" i="9"/>
  <c r="AD150" i="9"/>
  <c r="AD151" i="9"/>
  <c r="AD152" i="9"/>
  <c r="AD153" i="9"/>
  <c r="AD154" i="9"/>
  <c r="AD155" i="9"/>
  <c r="AD156" i="9"/>
  <c r="AD157" i="9"/>
  <c r="AD158" i="9"/>
  <c r="AD159" i="9"/>
  <c r="AD160" i="9"/>
  <c r="AD161" i="9"/>
  <c r="AD162" i="9"/>
  <c r="AD163" i="9"/>
  <c r="AD164" i="9"/>
  <c r="AD165" i="9"/>
  <c r="AD166" i="9"/>
  <c r="AD167" i="9"/>
  <c r="AD168" i="9"/>
  <c r="AD169" i="9"/>
  <c r="AD170" i="9"/>
  <c r="AD171" i="9"/>
  <c r="AD172" i="9"/>
  <c r="X52" i="9"/>
  <c r="W52" i="9"/>
  <c r="X12" i="9"/>
  <c r="X13" i="9"/>
  <c r="V103" i="9"/>
  <c r="X14" i="9"/>
  <c r="X15" i="9"/>
  <c r="X16" i="9"/>
  <c r="X17" i="9"/>
  <c r="X18" i="9"/>
  <c r="X19" i="9"/>
  <c r="X20" i="9"/>
  <c r="X21" i="9"/>
  <c r="X22" i="9"/>
  <c r="X23" i="9"/>
  <c r="X24" i="9"/>
  <c r="X25" i="9"/>
  <c r="X26" i="9"/>
  <c r="X27" i="9"/>
  <c r="X28" i="9"/>
  <c r="X29" i="9"/>
  <c r="X30" i="9"/>
  <c r="X31" i="9"/>
  <c r="X32" i="9"/>
  <c r="X33" i="9"/>
  <c r="X34" i="9"/>
  <c r="X35" i="9"/>
  <c r="X36" i="9"/>
  <c r="X37" i="9"/>
  <c r="X38" i="9"/>
  <c r="X39" i="9"/>
  <c r="X40" i="9"/>
  <c r="X41" i="9"/>
  <c r="X42" i="9"/>
  <c r="X43" i="9"/>
  <c r="X44" i="9"/>
  <c r="X45" i="9"/>
  <c r="X46" i="9"/>
  <c r="X47" i="9"/>
  <c r="X48" i="9"/>
  <c r="X49" i="9"/>
  <c r="X50" i="9"/>
  <c r="X51" i="9"/>
  <c r="X53" i="9"/>
  <c r="X54" i="9"/>
  <c r="X55" i="9"/>
  <c r="X56" i="9"/>
  <c r="X57" i="9"/>
  <c r="X58" i="9"/>
  <c r="X59" i="9"/>
  <c r="W51" i="9"/>
  <c r="W50" i="9"/>
  <c r="W49" i="9"/>
  <c r="K49" i="9"/>
  <c r="W48" i="9"/>
  <c r="K48" i="9"/>
  <c r="W47" i="9"/>
  <c r="K47" i="9"/>
  <c r="W46" i="9"/>
  <c r="K46" i="9"/>
  <c r="W45" i="9"/>
  <c r="K45" i="9"/>
  <c r="K44" i="9"/>
  <c r="K43" i="9"/>
  <c r="K42" i="9"/>
  <c r="K41" i="9"/>
  <c r="K40" i="9"/>
  <c r="K39" i="9"/>
  <c r="K38" i="9"/>
  <c r="K37" i="9"/>
  <c r="K36" i="9"/>
  <c r="K35" i="9"/>
  <c r="K34" i="9"/>
  <c r="K33" i="9"/>
  <c r="K32" i="9"/>
  <c r="K31" i="9"/>
  <c r="K30" i="9"/>
  <c r="K29" i="9"/>
  <c r="K28" i="9"/>
  <c r="K27" i="9"/>
  <c r="K26" i="9"/>
  <c r="K25" i="9"/>
  <c r="K24" i="9"/>
  <c r="K23" i="9"/>
  <c r="K22" i="9"/>
  <c r="K21" i="9"/>
  <c r="K20" i="9"/>
  <c r="K19" i="9"/>
  <c r="K18" i="9"/>
  <c r="K17" i="9"/>
  <c r="W16" i="9"/>
  <c r="K16" i="9"/>
  <c r="X60" i="9"/>
  <c r="X61" i="9"/>
  <c r="X62" i="9"/>
  <c r="X63" i="9"/>
  <c r="X64" i="9"/>
  <c r="X65" i="9"/>
  <c r="X66" i="9"/>
  <c r="X67" i="9"/>
  <c r="X68" i="9"/>
  <c r="X69" i="9"/>
  <c r="X70" i="9"/>
  <c r="X71" i="9"/>
  <c r="X72" i="9"/>
  <c r="X73" i="9"/>
  <c r="X74" i="9"/>
  <c r="X75" i="9"/>
  <c r="X76" i="9"/>
  <c r="X77" i="9"/>
  <c r="X78" i="9"/>
  <c r="X79" i="9"/>
  <c r="X80" i="9"/>
  <c r="X81" i="9"/>
  <c r="X82" i="9"/>
  <c r="X83" i="9"/>
  <c r="X84" i="9"/>
  <c r="X85" i="9"/>
  <c r="X86" i="9"/>
  <c r="X87" i="9"/>
  <c r="X88" i="9"/>
  <c r="X89" i="9"/>
  <c r="X90" i="9"/>
  <c r="X91" i="9"/>
  <c r="X92" i="9"/>
  <c r="X93" i="9"/>
  <c r="X94" i="9"/>
  <c r="X95" i="9"/>
  <c r="X96" i="9"/>
  <c r="X97" i="9"/>
  <c r="X98" i="9"/>
  <c r="X99" i="9"/>
  <c r="X100" i="9"/>
  <c r="X101" i="9"/>
  <c r="X102" i="9"/>
  <c r="X103" i="9"/>
  <c r="X104" i="9"/>
  <c r="X105" i="9"/>
  <c r="X106" i="9"/>
  <c r="X107" i="9"/>
  <c r="X108" i="9"/>
  <c r="X109" i="9"/>
  <c r="X110" i="9"/>
  <c r="X111" i="9"/>
  <c r="X112" i="9"/>
  <c r="X113" i="9"/>
  <c r="X114" i="9"/>
  <c r="X115" i="9"/>
  <c r="X116" i="9"/>
  <c r="X117" i="9"/>
  <c r="X118" i="9"/>
  <c r="X119" i="9"/>
  <c r="X120" i="9"/>
  <c r="X121" i="9"/>
  <c r="X122" i="9"/>
  <c r="X123" i="9"/>
  <c r="X124" i="9"/>
  <c r="X125" i="9"/>
  <c r="X126" i="9"/>
  <c r="X127" i="9"/>
  <c r="X128" i="9"/>
  <c r="X129" i="9"/>
  <c r="X130" i="9"/>
  <c r="X131" i="9"/>
  <c r="X132" i="9"/>
  <c r="X133" i="9"/>
  <c r="X134" i="9"/>
  <c r="X135" i="9"/>
  <c r="X136" i="9"/>
  <c r="X137" i="9"/>
  <c r="X138" i="9"/>
  <c r="X139" i="9"/>
  <c r="X140" i="9"/>
  <c r="X141" i="9"/>
  <c r="X142" i="9"/>
  <c r="X143" i="9"/>
  <c r="X144" i="9"/>
  <c r="X145" i="9"/>
  <c r="X146" i="9"/>
  <c r="X147" i="9"/>
  <c r="X148" i="9"/>
  <c r="X149" i="9"/>
  <c r="X150" i="9"/>
  <c r="X151" i="9"/>
  <c r="X152" i="9"/>
  <c r="X153" i="9"/>
  <c r="X154" i="9"/>
  <c r="X155" i="9"/>
  <c r="X156" i="9"/>
  <c r="X157" i="9"/>
  <c r="X158" i="9"/>
  <c r="X159" i="9"/>
  <c r="X160" i="9"/>
  <c r="X161" i="9"/>
  <c r="X162" i="9"/>
  <c r="X163" i="9"/>
  <c r="X164" i="9"/>
  <c r="X165" i="9"/>
  <c r="X166" i="9"/>
  <c r="X167" i="9"/>
  <c r="X168" i="9"/>
  <c r="X169" i="9"/>
  <c r="X170" i="9"/>
  <c r="X171" i="9"/>
  <c r="X172" i="9"/>
  <c r="Q14" i="9"/>
  <c r="Q13" i="9"/>
  <c r="B6" i="9"/>
  <c r="B2" i="9"/>
  <c r="AJ172" i="9"/>
  <c r="AI172" i="9"/>
  <c r="AJ12" i="9"/>
  <c r="AJ13" i="9"/>
  <c r="AJ14" i="9"/>
  <c r="AJ15" i="9"/>
  <c r="AJ16" i="9"/>
  <c r="AJ17" i="9"/>
  <c r="AJ18" i="9"/>
  <c r="AJ19" i="9"/>
  <c r="AJ20" i="9"/>
  <c r="AJ21" i="9"/>
  <c r="AJ22" i="9"/>
  <c r="AJ23" i="9"/>
  <c r="AJ24" i="9"/>
  <c r="AJ25" i="9"/>
  <c r="AJ26" i="9"/>
  <c r="AJ27" i="9"/>
  <c r="AJ28" i="9"/>
  <c r="AJ29" i="9"/>
  <c r="AJ30" i="9"/>
  <c r="AJ31" i="9"/>
  <c r="AJ32" i="9"/>
  <c r="AJ33" i="9"/>
  <c r="AJ34" i="9"/>
  <c r="AJ35" i="9"/>
  <c r="AJ36" i="9"/>
  <c r="AJ37" i="9"/>
  <c r="AJ38" i="9"/>
  <c r="AJ39" i="9"/>
  <c r="AJ40" i="9"/>
  <c r="AJ41" i="9"/>
  <c r="AJ42" i="9"/>
  <c r="AJ43" i="9"/>
  <c r="AJ44" i="9"/>
  <c r="AJ45" i="9"/>
  <c r="AJ46" i="9"/>
  <c r="AJ47" i="9"/>
  <c r="AH87" i="9"/>
  <c r="AJ48" i="9"/>
  <c r="AJ49" i="9"/>
  <c r="AJ50" i="9"/>
  <c r="AJ51" i="9"/>
  <c r="AJ52" i="9"/>
  <c r="AJ53" i="9"/>
  <c r="AJ54" i="9"/>
  <c r="AJ55" i="9"/>
  <c r="AJ56" i="9"/>
  <c r="AJ57" i="9"/>
  <c r="AJ58" i="9"/>
  <c r="AJ59" i="9"/>
  <c r="AJ60" i="9"/>
  <c r="AJ61" i="9"/>
  <c r="AJ62" i="9"/>
  <c r="AJ63" i="9"/>
  <c r="AJ64" i="9"/>
  <c r="AJ65" i="9"/>
  <c r="AJ66" i="9"/>
  <c r="AJ67" i="9"/>
  <c r="AJ68" i="9"/>
  <c r="AJ69" i="9"/>
  <c r="AJ70" i="9"/>
  <c r="AJ71" i="9"/>
  <c r="AJ72" i="9"/>
  <c r="AJ73" i="9"/>
  <c r="AJ74" i="9"/>
  <c r="AJ75" i="9"/>
  <c r="AJ76" i="9"/>
  <c r="AJ77" i="9"/>
  <c r="AJ78" i="9"/>
  <c r="AJ79" i="9"/>
  <c r="AJ80" i="9"/>
  <c r="AJ81" i="9"/>
  <c r="AJ82" i="9"/>
  <c r="AJ83" i="9"/>
  <c r="AJ84" i="9"/>
  <c r="AJ85" i="9"/>
  <c r="AJ86" i="9"/>
  <c r="AJ87" i="9"/>
  <c r="AJ88" i="9"/>
  <c r="AJ89" i="9"/>
  <c r="AJ90" i="9"/>
  <c r="AJ91" i="9"/>
  <c r="AJ92" i="9"/>
  <c r="AJ93" i="9"/>
  <c r="AJ94" i="9"/>
  <c r="AJ95" i="9"/>
  <c r="AJ96" i="9"/>
  <c r="AJ97" i="9"/>
  <c r="AJ98" i="9"/>
  <c r="AJ99" i="9"/>
  <c r="AJ100" i="9"/>
  <c r="AJ101" i="9"/>
  <c r="AJ102" i="9"/>
  <c r="AJ103" i="9"/>
  <c r="AJ104" i="9"/>
  <c r="AJ105" i="9"/>
  <c r="AJ106" i="9"/>
  <c r="AJ107" i="9"/>
  <c r="AJ108" i="9"/>
  <c r="AJ109" i="9"/>
  <c r="AJ110" i="9"/>
  <c r="AJ111" i="9"/>
  <c r="AJ112" i="9"/>
  <c r="AJ113" i="9"/>
  <c r="AJ114" i="9"/>
  <c r="AJ115" i="9"/>
  <c r="AJ116" i="9"/>
  <c r="AJ117" i="9"/>
  <c r="AJ118" i="9"/>
  <c r="AJ119" i="9"/>
  <c r="AJ120" i="9"/>
  <c r="AJ121" i="9"/>
  <c r="AJ122" i="9"/>
  <c r="AJ123" i="9"/>
  <c r="AJ124" i="9"/>
  <c r="AJ125" i="9"/>
  <c r="AJ126" i="9"/>
  <c r="AJ127" i="9"/>
  <c r="AJ128" i="9"/>
  <c r="AJ129" i="9"/>
  <c r="AJ130" i="9"/>
  <c r="AJ131" i="9"/>
  <c r="AJ132" i="9"/>
  <c r="AJ133" i="9"/>
  <c r="AJ134" i="9"/>
  <c r="AJ135" i="9"/>
  <c r="AJ136" i="9"/>
  <c r="AJ137" i="9"/>
  <c r="AJ138" i="9"/>
  <c r="AJ139" i="9"/>
  <c r="AJ140" i="9"/>
  <c r="AJ141" i="9"/>
  <c r="AJ142" i="9"/>
  <c r="AJ143" i="9"/>
  <c r="AJ144" i="9"/>
  <c r="AJ145" i="9"/>
  <c r="AJ146" i="9"/>
  <c r="AJ147" i="9"/>
  <c r="AJ148" i="9"/>
  <c r="AJ149" i="9"/>
  <c r="AJ150" i="9"/>
  <c r="AJ151" i="9"/>
  <c r="AJ152" i="9"/>
  <c r="AJ153" i="9"/>
  <c r="AJ154" i="9"/>
  <c r="AJ155" i="9"/>
  <c r="AJ156" i="9"/>
  <c r="AJ157" i="9"/>
  <c r="AJ158" i="9"/>
  <c r="AJ159" i="9"/>
  <c r="AJ160" i="9"/>
  <c r="AJ161" i="9"/>
  <c r="AJ162" i="9"/>
  <c r="AJ163" i="9"/>
  <c r="AJ164" i="9"/>
  <c r="AJ165" i="9"/>
  <c r="AJ166" i="9"/>
  <c r="AJ167" i="9"/>
  <c r="AJ168" i="9"/>
  <c r="AJ169" i="9"/>
  <c r="AJ170" i="9"/>
  <c r="AJ171" i="9"/>
  <c r="AC172" i="9"/>
  <c r="W172" i="9"/>
  <c r="AI171" i="9"/>
  <c r="AC171" i="9"/>
  <c r="W171" i="9"/>
  <c r="AI170" i="9"/>
  <c r="AC170" i="9"/>
  <c r="W170" i="9"/>
  <c r="AI169" i="9"/>
  <c r="AC169" i="9"/>
  <c r="W169" i="9"/>
  <c r="AI168" i="9"/>
  <c r="AC168" i="9"/>
  <c r="W168" i="9"/>
  <c r="AI167" i="9"/>
  <c r="AC167" i="9"/>
  <c r="W167" i="9"/>
  <c r="AI166" i="9"/>
  <c r="AC166" i="9"/>
  <c r="W166" i="9"/>
  <c r="AI165" i="9"/>
  <c r="AC165" i="9"/>
  <c r="W165" i="9"/>
  <c r="AI164" i="9"/>
  <c r="AC164" i="9"/>
  <c r="W164" i="9"/>
  <c r="AI163" i="9"/>
  <c r="AC163" i="9"/>
  <c r="W163" i="9"/>
  <c r="AI162" i="9"/>
  <c r="AC162" i="9"/>
  <c r="W162" i="9"/>
  <c r="AI161" i="9"/>
  <c r="AC161" i="9"/>
  <c r="W161" i="9"/>
  <c r="AI160" i="9"/>
  <c r="AC160" i="9"/>
  <c r="W160" i="9"/>
  <c r="AI159" i="9"/>
  <c r="AC159" i="9"/>
  <c r="W159" i="9"/>
  <c r="AI158" i="9"/>
  <c r="AC158" i="9"/>
  <c r="W158" i="9"/>
  <c r="AI157" i="9"/>
  <c r="AC157" i="9"/>
  <c r="W157" i="9"/>
  <c r="AI156" i="9"/>
  <c r="AC156" i="9"/>
  <c r="W156" i="9"/>
  <c r="AI155" i="9"/>
  <c r="AC155" i="9"/>
  <c r="W155" i="9"/>
  <c r="AI154" i="9"/>
  <c r="AC154" i="9"/>
  <c r="W154" i="9"/>
  <c r="AI153" i="9"/>
  <c r="AC153" i="9"/>
  <c r="W153" i="9"/>
  <c r="AI152" i="9"/>
  <c r="AC152" i="9"/>
  <c r="W152" i="9"/>
  <c r="AI151" i="9"/>
  <c r="AC151" i="9"/>
  <c r="W151" i="9"/>
  <c r="AI150" i="9"/>
  <c r="AC150" i="9"/>
  <c r="W150" i="9"/>
  <c r="AI149" i="9"/>
  <c r="AC149" i="9"/>
  <c r="W149" i="9"/>
  <c r="AI148" i="9"/>
  <c r="AC148" i="9"/>
  <c r="W148" i="9"/>
  <c r="AI147" i="9"/>
  <c r="AC147" i="9"/>
  <c r="W147" i="9"/>
  <c r="AI146" i="9"/>
  <c r="AC146" i="9"/>
  <c r="W146" i="9"/>
  <c r="AI145" i="9"/>
  <c r="AC145" i="9"/>
  <c r="W145" i="9"/>
  <c r="AI144" i="9"/>
  <c r="AC144" i="9"/>
  <c r="W144" i="9"/>
  <c r="AI143" i="9"/>
  <c r="AC143" i="9"/>
  <c r="W143" i="9"/>
  <c r="AI142" i="9"/>
  <c r="AC142" i="9"/>
  <c r="W142" i="9"/>
  <c r="AI141" i="9"/>
  <c r="AC141" i="9"/>
  <c r="W141" i="9"/>
  <c r="AI140" i="9"/>
  <c r="AC140" i="9"/>
  <c r="W140" i="9"/>
  <c r="AI139" i="9"/>
  <c r="AC139" i="9"/>
  <c r="W139" i="9"/>
  <c r="AI138" i="9"/>
  <c r="AC138" i="9"/>
  <c r="W138" i="9"/>
  <c r="AI137" i="9"/>
  <c r="AC137" i="9"/>
  <c r="W137" i="9"/>
  <c r="AI136" i="9"/>
  <c r="AC136" i="9"/>
  <c r="W136" i="9"/>
  <c r="AI135" i="9"/>
  <c r="AC135" i="9"/>
  <c r="W135" i="9"/>
  <c r="AI134" i="9"/>
  <c r="AC134" i="9"/>
  <c r="W134" i="9"/>
  <c r="AI133" i="9"/>
  <c r="AC133" i="9"/>
  <c r="W133" i="9"/>
  <c r="AI132" i="9"/>
  <c r="AC132" i="9"/>
  <c r="W132" i="9"/>
  <c r="AI131" i="9"/>
  <c r="AC131" i="9"/>
  <c r="W131" i="9"/>
  <c r="AI130" i="9"/>
  <c r="AC130" i="9"/>
  <c r="W130" i="9"/>
  <c r="AI129" i="9"/>
  <c r="AC129" i="9"/>
  <c r="W129" i="9"/>
  <c r="AI128" i="9"/>
  <c r="AC128" i="9"/>
  <c r="W128" i="9"/>
  <c r="AI127" i="9"/>
  <c r="AC127" i="9"/>
  <c r="W127" i="9"/>
  <c r="AI126" i="9"/>
  <c r="AC126" i="9"/>
  <c r="W126" i="9"/>
  <c r="AI125" i="9"/>
  <c r="AC125" i="9"/>
  <c r="W125" i="9"/>
  <c r="AI124" i="9"/>
  <c r="AC124" i="9"/>
  <c r="W124" i="9"/>
  <c r="AI123" i="9"/>
  <c r="AC123" i="9"/>
  <c r="W123" i="9"/>
  <c r="AI122" i="9"/>
  <c r="AC122" i="9"/>
  <c r="W122" i="9"/>
  <c r="AI121" i="9"/>
  <c r="AC121" i="9"/>
  <c r="W121" i="9"/>
  <c r="AI120" i="9"/>
  <c r="AC120" i="9"/>
  <c r="W120" i="9"/>
  <c r="AI119" i="9"/>
  <c r="AC119" i="9"/>
  <c r="W119" i="9"/>
  <c r="AI118" i="9"/>
  <c r="AC118" i="9"/>
  <c r="W118" i="9"/>
  <c r="AI117" i="9"/>
  <c r="AC117" i="9"/>
  <c r="W117" i="9"/>
  <c r="AI116" i="9"/>
  <c r="AC116" i="9"/>
  <c r="W116" i="9"/>
  <c r="AI115" i="9"/>
  <c r="AC115" i="9"/>
  <c r="W115" i="9"/>
  <c r="AI114" i="9"/>
  <c r="AC114" i="9"/>
  <c r="W114" i="9"/>
  <c r="AI113" i="9"/>
  <c r="AC113" i="9"/>
  <c r="W113" i="9"/>
  <c r="AI112" i="9"/>
  <c r="AC112" i="9"/>
  <c r="W112" i="9"/>
  <c r="AI111" i="9"/>
  <c r="AC111" i="9"/>
  <c r="W111" i="9"/>
  <c r="AI110" i="9"/>
  <c r="AC110" i="9"/>
  <c r="W110" i="9"/>
  <c r="AI109" i="9"/>
  <c r="AC109" i="9"/>
  <c r="W109" i="9"/>
  <c r="AI108" i="9"/>
  <c r="AC108" i="9"/>
  <c r="W108" i="9"/>
  <c r="AI107" i="9"/>
  <c r="AC107" i="9"/>
  <c r="W107" i="9"/>
  <c r="AI106" i="9"/>
  <c r="AC106" i="9"/>
  <c r="W106" i="9"/>
  <c r="AI105" i="9"/>
  <c r="AC105" i="9"/>
  <c r="W105" i="9"/>
  <c r="AI104" i="9"/>
  <c r="AC104" i="9"/>
  <c r="W104" i="9"/>
  <c r="AI103" i="9"/>
  <c r="AC103" i="9"/>
  <c r="W103" i="9"/>
  <c r="AI102" i="9"/>
  <c r="AC102" i="9"/>
  <c r="W102" i="9"/>
  <c r="AI101" i="9"/>
  <c r="AC101" i="9"/>
  <c r="W101" i="9"/>
  <c r="AI100" i="9"/>
  <c r="AC100" i="9"/>
  <c r="W100" i="9"/>
  <c r="AI99" i="9"/>
  <c r="AC99" i="9"/>
  <c r="W99" i="9"/>
  <c r="AI98" i="9"/>
  <c r="AC98" i="9"/>
  <c r="W98" i="9"/>
  <c r="AI97" i="9"/>
  <c r="AC97" i="9"/>
  <c r="W97" i="9"/>
  <c r="AI96" i="9"/>
  <c r="AC96" i="9"/>
  <c r="W96" i="9"/>
  <c r="AI95" i="9"/>
  <c r="AC95" i="9"/>
  <c r="W95" i="9"/>
  <c r="AI94" i="9"/>
  <c r="AC94" i="9"/>
  <c r="W94" i="9"/>
  <c r="AI93" i="9"/>
  <c r="AC93" i="9"/>
  <c r="W93" i="9"/>
  <c r="AI92" i="9"/>
  <c r="AC92" i="9"/>
  <c r="W92" i="9"/>
  <c r="AI91" i="9"/>
  <c r="AC91" i="9"/>
  <c r="W91" i="9"/>
  <c r="AI90" i="9"/>
  <c r="AC90" i="9"/>
  <c r="W90" i="9"/>
  <c r="AI89" i="9"/>
  <c r="AC89" i="9"/>
  <c r="W89" i="9"/>
  <c r="AI88" i="9"/>
  <c r="AC88" i="9"/>
  <c r="W88" i="9"/>
  <c r="AI87" i="9"/>
  <c r="AC87" i="9"/>
  <c r="W87" i="9"/>
  <c r="AI86" i="9"/>
  <c r="AC86" i="9"/>
  <c r="W86" i="9"/>
  <c r="AI85" i="9"/>
  <c r="AC85" i="9"/>
  <c r="W85" i="9"/>
  <c r="AI84" i="9"/>
  <c r="AC84" i="9"/>
  <c r="W84" i="9"/>
  <c r="AI83" i="9"/>
  <c r="AC83" i="9"/>
  <c r="W83" i="9"/>
  <c r="AI82" i="9"/>
  <c r="AC82" i="9"/>
  <c r="W82" i="9"/>
  <c r="AI81" i="9"/>
  <c r="AC81" i="9"/>
  <c r="W81" i="9"/>
  <c r="AI80" i="9"/>
  <c r="AC80" i="9"/>
  <c r="W80" i="9"/>
  <c r="AI79" i="9"/>
  <c r="AC79" i="9"/>
  <c r="W79" i="9"/>
  <c r="AI78" i="9"/>
  <c r="AC78" i="9"/>
  <c r="W78" i="9"/>
  <c r="AI77" i="9"/>
  <c r="AC77" i="9"/>
  <c r="W77" i="9"/>
  <c r="AI76" i="9"/>
  <c r="AC76" i="9"/>
  <c r="W76" i="9"/>
  <c r="AI75" i="9"/>
  <c r="AC75" i="9"/>
  <c r="W75" i="9"/>
  <c r="AI74" i="9"/>
  <c r="AC74" i="9"/>
  <c r="W74" i="9"/>
  <c r="AI73" i="9"/>
  <c r="AC73" i="9"/>
  <c r="W73" i="9"/>
  <c r="AI72" i="9"/>
  <c r="AC72" i="9"/>
  <c r="W72" i="9"/>
  <c r="AI71" i="9"/>
  <c r="AC71" i="9"/>
  <c r="W71" i="9"/>
  <c r="AI70" i="9"/>
  <c r="AC70" i="9"/>
  <c r="W70" i="9"/>
  <c r="AI69" i="9"/>
  <c r="AC69" i="9"/>
  <c r="W69" i="9"/>
  <c r="AI68" i="9"/>
  <c r="AC68" i="9"/>
  <c r="W68" i="9"/>
  <c r="AI67" i="9"/>
  <c r="AC67" i="9"/>
  <c r="W67" i="9"/>
  <c r="AI66" i="9"/>
  <c r="AC66" i="9"/>
  <c r="W66" i="9"/>
  <c r="AI65" i="9"/>
  <c r="AC65" i="9"/>
  <c r="W65" i="9"/>
  <c r="AI64" i="9"/>
  <c r="AC64" i="9"/>
  <c r="W64" i="9"/>
  <c r="AI63" i="9"/>
  <c r="AC63" i="9"/>
  <c r="W63" i="9"/>
  <c r="AI62" i="9"/>
  <c r="AC62" i="9"/>
  <c r="W62" i="9"/>
  <c r="AI61" i="9"/>
  <c r="AC61" i="9"/>
  <c r="W61" i="9"/>
  <c r="AI60" i="9"/>
  <c r="AC60" i="9"/>
  <c r="W60" i="9"/>
  <c r="AI59" i="9"/>
  <c r="AC59" i="9"/>
  <c r="W59" i="9"/>
  <c r="AI58" i="9"/>
  <c r="AC58" i="9"/>
  <c r="W58" i="9"/>
  <c r="AI57" i="9"/>
  <c r="AC57" i="9"/>
  <c r="W57" i="9"/>
  <c r="AI56" i="9"/>
  <c r="W56" i="9"/>
  <c r="AI55" i="9"/>
  <c r="W55" i="9"/>
  <c r="AI54" i="9"/>
  <c r="W54" i="9"/>
  <c r="AI53" i="9"/>
  <c r="W53" i="9"/>
  <c r="AI52" i="9"/>
  <c r="AI51" i="9"/>
  <c r="AI50" i="9"/>
  <c r="AI49" i="9"/>
  <c r="AI48" i="9"/>
  <c r="AI46" i="9"/>
  <c r="AI45" i="9"/>
  <c r="AI44" i="9"/>
  <c r="AI43" i="9"/>
  <c r="AI42" i="9"/>
  <c r="AI41" i="9"/>
  <c r="AI40" i="9"/>
  <c r="AI39" i="9"/>
  <c r="AI38" i="9"/>
  <c r="AI37" i="9"/>
  <c r="AI36" i="9"/>
  <c r="AI35" i="9"/>
  <c r="AI34" i="9"/>
  <c r="AI33" i="9"/>
  <c r="AI32" i="9"/>
  <c r="AI31" i="9"/>
  <c r="AI30" i="9"/>
  <c r="AI29" i="9"/>
  <c r="AI28" i="9"/>
  <c r="AI27" i="9"/>
  <c r="AI26" i="9"/>
  <c r="AI25" i="9"/>
  <c r="AI24" i="9"/>
  <c r="AI23" i="9"/>
  <c r="AI22" i="9"/>
  <c r="AI21" i="9"/>
  <c r="AI20" i="9"/>
  <c r="AI19" i="9"/>
  <c r="AI18" i="9"/>
  <c r="AI17" i="9"/>
  <c r="AI16" i="9"/>
  <c r="AI15" i="9"/>
  <c r="AI14" i="9"/>
  <c r="AI13" i="9"/>
  <c r="M8" i="9"/>
  <c r="O8" i="9"/>
  <c r="H8" i="9"/>
  <c r="M7" i="9"/>
  <c r="O7" i="9"/>
  <c r="H7" i="9"/>
  <c r="M6" i="9"/>
  <c r="O6" i="9"/>
  <c r="H6" i="9"/>
  <c r="H5" i="9"/>
  <c r="H4" i="9"/>
  <c r="H3" i="9"/>
  <c r="B1" i="9"/>
  <c r="X12" i="7"/>
  <c r="X13" i="7"/>
  <c r="X14" i="7"/>
  <c r="X15" i="7"/>
  <c r="X16" i="7"/>
  <c r="V101" i="7"/>
  <c r="X17" i="7"/>
  <c r="V19" i="7"/>
  <c r="X18" i="7"/>
  <c r="X19" i="7"/>
  <c r="X20" i="7"/>
  <c r="X21" i="7"/>
  <c r="X22" i="7"/>
  <c r="X23" i="7"/>
  <c r="X24" i="7"/>
  <c r="X25" i="7"/>
  <c r="X26" i="7"/>
  <c r="X27" i="7"/>
  <c r="X28" i="7"/>
  <c r="X29" i="7"/>
  <c r="X30" i="7"/>
  <c r="X31" i="7"/>
  <c r="X32" i="7"/>
  <c r="X33" i="7"/>
  <c r="X34" i="7"/>
  <c r="X35" i="7"/>
  <c r="X36" i="7"/>
  <c r="X37" i="7"/>
  <c r="X38" i="7"/>
  <c r="X39" i="7"/>
  <c r="X40" i="7"/>
  <c r="X41" i="7"/>
  <c r="X42" i="7"/>
  <c r="X43" i="7"/>
  <c r="X44" i="7"/>
  <c r="X45" i="7"/>
  <c r="X46" i="7"/>
  <c r="X47" i="7"/>
  <c r="X48" i="7"/>
  <c r="X49" i="7"/>
  <c r="X50" i="7"/>
  <c r="X51" i="7"/>
  <c r="X52" i="7"/>
  <c r="X53" i="7"/>
  <c r="X54" i="7"/>
  <c r="X55" i="7"/>
  <c r="X56" i="7"/>
  <c r="X57" i="7"/>
  <c r="X58" i="7"/>
  <c r="X59" i="7"/>
  <c r="X60" i="7"/>
  <c r="X61" i="7"/>
  <c r="X62" i="7"/>
  <c r="X63" i="7"/>
  <c r="X64" i="7"/>
  <c r="X65" i="7"/>
  <c r="X66" i="7"/>
  <c r="X67" i="7"/>
  <c r="X68" i="7"/>
  <c r="X69" i="7"/>
  <c r="X70" i="7"/>
  <c r="X71" i="7"/>
  <c r="X72" i="7"/>
  <c r="X73" i="7"/>
  <c r="X74" i="7"/>
  <c r="X75" i="7"/>
  <c r="X76" i="7"/>
  <c r="X77" i="7"/>
  <c r="X78" i="7"/>
  <c r="X79" i="7"/>
  <c r="X80" i="7"/>
  <c r="X81" i="7"/>
  <c r="X82" i="7"/>
  <c r="X83" i="7"/>
  <c r="X84" i="7"/>
  <c r="X85" i="7"/>
  <c r="X86" i="7"/>
  <c r="X87" i="7"/>
  <c r="X88" i="7"/>
  <c r="X89" i="7"/>
  <c r="X90" i="7"/>
  <c r="X91" i="7"/>
  <c r="X92" i="7"/>
  <c r="X93" i="7"/>
  <c r="X94" i="7"/>
  <c r="X95" i="7"/>
  <c r="X96" i="7"/>
  <c r="X97" i="7"/>
  <c r="X98" i="7"/>
  <c r="X99" i="7"/>
  <c r="X100" i="7"/>
  <c r="X101" i="7"/>
  <c r="X102" i="7"/>
  <c r="X103" i="7"/>
  <c r="X104" i="7"/>
  <c r="X105" i="7"/>
  <c r="X106" i="7"/>
  <c r="X107" i="7"/>
  <c r="X108" i="7"/>
  <c r="X109" i="7"/>
  <c r="X110" i="7"/>
  <c r="X111" i="7"/>
  <c r="X112" i="7"/>
  <c r="X113" i="7"/>
  <c r="X114" i="7"/>
  <c r="X115" i="7"/>
  <c r="X116" i="7"/>
  <c r="X117" i="7"/>
  <c r="X118" i="7"/>
  <c r="X119" i="7"/>
  <c r="X120" i="7"/>
  <c r="X121" i="7"/>
  <c r="X122" i="7"/>
  <c r="X123" i="7"/>
  <c r="X124" i="7"/>
  <c r="X125" i="7"/>
  <c r="X126" i="7"/>
  <c r="X127" i="7"/>
  <c r="X128" i="7"/>
  <c r="X129" i="7"/>
  <c r="X130" i="7"/>
  <c r="X131" i="7"/>
  <c r="X132" i="7"/>
  <c r="X133" i="7"/>
  <c r="X134" i="7"/>
  <c r="X135" i="7"/>
  <c r="X136" i="7"/>
  <c r="X137" i="7"/>
  <c r="X138" i="7"/>
  <c r="X139" i="7"/>
  <c r="X140" i="7"/>
  <c r="X141" i="7"/>
  <c r="X142" i="7"/>
  <c r="X143" i="7"/>
  <c r="X144" i="7"/>
  <c r="X145" i="7"/>
  <c r="X146" i="7"/>
  <c r="X147" i="7"/>
  <c r="X148" i="7"/>
  <c r="X149" i="7"/>
  <c r="X150" i="7"/>
  <c r="X151" i="7"/>
  <c r="X152" i="7"/>
  <c r="X153" i="7"/>
  <c r="X154" i="7"/>
  <c r="X155" i="7"/>
  <c r="X156" i="7"/>
  <c r="X157" i="7"/>
  <c r="X158" i="7"/>
  <c r="X159" i="7"/>
  <c r="X160" i="7"/>
  <c r="X161" i="7"/>
  <c r="X162" i="7"/>
  <c r="X163" i="7"/>
  <c r="X164" i="7"/>
  <c r="X165" i="7"/>
  <c r="X166" i="7"/>
  <c r="X167" i="7"/>
  <c r="X168" i="7"/>
  <c r="X169" i="7"/>
  <c r="X170" i="7"/>
  <c r="X171" i="7"/>
  <c r="X172" i="7"/>
  <c r="B6" i="7"/>
  <c r="B2" i="7"/>
  <c r="AJ172" i="7"/>
  <c r="AI172" i="7"/>
  <c r="AJ12" i="7"/>
  <c r="AH18" i="7"/>
  <c r="AJ13" i="7"/>
  <c r="AJ14" i="7"/>
  <c r="AJ15" i="7"/>
  <c r="AJ16" i="7"/>
  <c r="AJ17" i="7"/>
  <c r="AJ18" i="7"/>
  <c r="AJ19" i="7"/>
  <c r="AJ20" i="7"/>
  <c r="AJ21" i="7"/>
  <c r="AJ22" i="7"/>
  <c r="AJ23" i="7"/>
  <c r="AJ24" i="7"/>
  <c r="AJ25" i="7"/>
  <c r="AJ26" i="7"/>
  <c r="AJ27" i="7"/>
  <c r="AJ28" i="7"/>
  <c r="AJ29" i="7"/>
  <c r="AJ30" i="7"/>
  <c r="AJ31" i="7"/>
  <c r="AJ32" i="7"/>
  <c r="AJ33" i="7"/>
  <c r="AJ34" i="7"/>
  <c r="AJ35" i="7"/>
  <c r="AJ36" i="7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3" i="7"/>
  <c r="AJ54" i="7"/>
  <c r="AJ55" i="7"/>
  <c r="AJ56" i="7"/>
  <c r="AJ57" i="7"/>
  <c r="AJ58" i="7"/>
  <c r="AJ59" i="7"/>
  <c r="AJ60" i="7"/>
  <c r="AJ61" i="7"/>
  <c r="AJ62" i="7"/>
  <c r="AJ63" i="7"/>
  <c r="AJ64" i="7"/>
  <c r="AJ65" i="7"/>
  <c r="AJ66" i="7"/>
  <c r="AJ67" i="7"/>
  <c r="AJ68" i="7"/>
  <c r="AJ69" i="7"/>
  <c r="AJ70" i="7"/>
  <c r="AJ71" i="7"/>
  <c r="AJ72" i="7"/>
  <c r="AJ73" i="7"/>
  <c r="AJ74" i="7"/>
  <c r="AJ75" i="7"/>
  <c r="AJ76" i="7"/>
  <c r="AJ77" i="7"/>
  <c r="AJ78" i="7"/>
  <c r="AJ79" i="7"/>
  <c r="AJ80" i="7"/>
  <c r="AJ81" i="7"/>
  <c r="AJ82" i="7"/>
  <c r="AJ83" i="7"/>
  <c r="AJ84" i="7"/>
  <c r="AJ85" i="7"/>
  <c r="AJ86" i="7"/>
  <c r="AJ87" i="7"/>
  <c r="AJ88" i="7"/>
  <c r="AJ89" i="7"/>
  <c r="AJ90" i="7"/>
  <c r="AJ91" i="7"/>
  <c r="AJ92" i="7"/>
  <c r="AJ93" i="7"/>
  <c r="AJ94" i="7"/>
  <c r="AJ95" i="7"/>
  <c r="AJ96" i="7"/>
  <c r="AJ97" i="7"/>
  <c r="AJ98" i="7"/>
  <c r="AJ99" i="7"/>
  <c r="AJ100" i="7"/>
  <c r="AJ101" i="7"/>
  <c r="AJ102" i="7"/>
  <c r="AJ103" i="7"/>
  <c r="AJ104" i="7"/>
  <c r="AJ105" i="7"/>
  <c r="AJ106" i="7"/>
  <c r="AJ107" i="7"/>
  <c r="AJ108" i="7"/>
  <c r="AJ109" i="7"/>
  <c r="AJ110" i="7"/>
  <c r="AJ111" i="7"/>
  <c r="AJ112" i="7"/>
  <c r="AJ113" i="7"/>
  <c r="AJ114" i="7"/>
  <c r="AJ115" i="7"/>
  <c r="AJ116" i="7"/>
  <c r="AJ117" i="7"/>
  <c r="AJ118" i="7"/>
  <c r="AJ119" i="7"/>
  <c r="AJ120" i="7"/>
  <c r="AJ121" i="7"/>
  <c r="AJ122" i="7"/>
  <c r="AJ123" i="7"/>
  <c r="AJ124" i="7"/>
  <c r="AJ125" i="7"/>
  <c r="AJ126" i="7"/>
  <c r="AJ127" i="7"/>
  <c r="AJ128" i="7"/>
  <c r="AJ129" i="7"/>
  <c r="AJ130" i="7"/>
  <c r="AJ131" i="7"/>
  <c r="AJ132" i="7"/>
  <c r="AJ133" i="7"/>
  <c r="AJ134" i="7"/>
  <c r="AJ135" i="7"/>
  <c r="AJ136" i="7"/>
  <c r="AJ137" i="7"/>
  <c r="AJ138" i="7"/>
  <c r="AJ139" i="7"/>
  <c r="AJ140" i="7"/>
  <c r="AJ141" i="7"/>
  <c r="AJ142" i="7"/>
  <c r="AJ143" i="7"/>
  <c r="AJ144" i="7"/>
  <c r="AJ145" i="7"/>
  <c r="AJ146" i="7"/>
  <c r="AJ147" i="7"/>
  <c r="AJ148" i="7"/>
  <c r="AJ149" i="7"/>
  <c r="AJ150" i="7"/>
  <c r="AJ151" i="7"/>
  <c r="AJ152" i="7"/>
  <c r="AJ153" i="7"/>
  <c r="AJ154" i="7"/>
  <c r="AJ155" i="7"/>
  <c r="AJ156" i="7"/>
  <c r="AJ157" i="7"/>
  <c r="AJ158" i="7"/>
  <c r="AJ159" i="7"/>
  <c r="AJ160" i="7"/>
  <c r="AJ161" i="7"/>
  <c r="AJ162" i="7"/>
  <c r="AJ163" i="7"/>
  <c r="AJ164" i="7"/>
  <c r="AJ165" i="7"/>
  <c r="AJ166" i="7"/>
  <c r="AJ167" i="7"/>
  <c r="AJ168" i="7"/>
  <c r="AJ169" i="7"/>
  <c r="AJ170" i="7"/>
  <c r="AJ171" i="7"/>
  <c r="AD172" i="7"/>
  <c r="AC172" i="7"/>
  <c r="AD12" i="7"/>
  <c r="AD13" i="7"/>
  <c r="AD14" i="7"/>
  <c r="AD15" i="7"/>
  <c r="AD16" i="7"/>
  <c r="AD17" i="7"/>
  <c r="AD18" i="7"/>
  <c r="AD19" i="7"/>
  <c r="AD20" i="7"/>
  <c r="AD21" i="7"/>
  <c r="AD22" i="7"/>
  <c r="AD23" i="7"/>
  <c r="AD24" i="7"/>
  <c r="AD25" i="7"/>
  <c r="AD26" i="7"/>
  <c r="AD27" i="7"/>
  <c r="AD28" i="7"/>
  <c r="AD29" i="7"/>
  <c r="AD30" i="7"/>
  <c r="AD31" i="7"/>
  <c r="AD32" i="7"/>
  <c r="AD33" i="7"/>
  <c r="AD34" i="7"/>
  <c r="AD35" i="7"/>
  <c r="AD36" i="7"/>
  <c r="AD37" i="7"/>
  <c r="AD38" i="7"/>
  <c r="AD39" i="7"/>
  <c r="AD40" i="7"/>
  <c r="AD41" i="7"/>
  <c r="AD42" i="7"/>
  <c r="AD43" i="7"/>
  <c r="AD44" i="7"/>
  <c r="AD45" i="7"/>
  <c r="AD46" i="7"/>
  <c r="AD47" i="7"/>
  <c r="AD48" i="7"/>
  <c r="AD49" i="7"/>
  <c r="AD50" i="7"/>
  <c r="AD51" i="7"/>
  <c r="AD52" i="7"/>
  <c r="AD53" i="7"/>
  <c r="AD54" i="7"/>
  <c r="AD55" i="7"/>
  <c r="AD56" i="7"/>
  <c r="AD57" i="7"/>
  <c r="AD58" i="7"/>
  <c r="AD59" i="7"/>
  <c r="AD60" i="7"/>
  <c r="AD61" i="7"/>
  <c r="AD62" i="7"/>
  <c r="AD63" i="7"/>
  <c r="AD64" i="7"/>
  <c r="AD65" i="7"/>
  <c r="AD66" i="7"/>
  <c r="AD67" i="7"/>
  <c r="AD68" i="7"/>
  <c r="AD69" i="7"/>
  <c r="AD70" i="7"/>
  <c r="AD71" i="7"/>
  <c r="AD72" i="7"/>
  <c r="AD73" i="7"/>
  <c r="AD74" i="7"/>
  <c r="AD75" i="7"/>
  <c r="AD76" i="7"/>
  <c r="AD77" i="7"/>
  <c r="AD78" i="7"/>
  <c r="AD79" i="7"/>
  <c r="AD80" i="7"/>
  <c r="AD81" i="7"/>
  <c r="AD82" i="7"/>
  <c r="AD83" i="7"/>
  <c r="AD84" i="7"/>
  <c r="AD85" i="7"/>
  <c r="AD86" i="7"/>
  <c r="AD87" i="7"/>
  <c r="AD88" i="7"/>
  <c r="AD89" i="7"/>
  <c r="AD90" i="7"/>
  <c r="AD91" i="7"/>
  <c r="AD92" i="7"/>
  <c r="AD93" i="7"/>
  <c r="AD94" i="7"/>
  <c r="AD95" i="7"/>
  <c r="AD96" i="7"/>
  <c r="AD97" i="7"/>
  <c r="AD98" i="7"/>
  <c r="AD99" i="7"/>
  <c r="AD100" i="7"/>
  <c r="AD101" i="7"/>
  <c r="AD102" i="7"/>
  <c r="AD103" i="7"/>
  <c r="AD104" i="7"/>
  <c r="AD105" i="7"/>
  <c r="AD106" i="7"/>
  <c r="AD107" i="7"/>
  <c r="AD108" i="7"/>
  <c r="AD109" i="7"/>
  <c r="AD110" i="7"/>
  <c r="AD111" i="7"/>
  <c r="AD112" i="7"/>
  <c r="AD113" i="7"/>
  <c r="AD114" i="7"/>
  <c r="AD115" i="7"/>
  <c r="AD116" i="7"/>
  <c r="AD117" i="7"/>
  <c r="AD118" i="7"/>
  <c r="AD119" i="7"/>
  <c r="AD120" i="7"/>
  <c r="AD121" i="7"/>
  <c r="AD122" i="7"/>
  <c r="AD123" i="7"/>
  <c r="AD124" i="7"/>
  <c r="AD125" i="7"/>
  <c r="AD126" i="7"/>
  <c r="AD127" i="7"/>
  <c r="AD128" i="7"/>
  <c r="AD129" i="7"/>
  <c r="AD130" i="7"/>
  <c r="AD131" i="7"/>
  <c r="AD132" i="7"/>
  <c r="AD133" i="7"/>
  <c r="AD134" i="7"/>
  <c r="AD135" i="7"/>
  <c r="AD136" i="7"/>
  <c r="AD137" i="7"/>
  <c r="AD138" i="7"/>
  <c r="AD139" i="7"/>
  <c r="AD140" i="7"/>
  <c r="AD141" i="7"/>
  <c r="AD142" i="7"/>
  <c r="AD143" i="7"/>
  <c r="AD144" i="7"/>
  <c r="AD145" i="7"/>
  <c r="AD146" i="7"/>
  <c r="AD147" i="7"/>
  <c r="AD148" i="7"/>
  <c r="AD149" i="7"/>
  <c r="AD150" i="7"/>
  <c r="AD151" i="7"/>
  <c r="AD152" i="7"/>
  <c r="AD153" i="7"/>
  <c r="AD154" i="7"/>
  <c r="AD155" i="7"/>
  <c r="AD156" i="7"/>
  <c r="AD157" i="7"/>
  <c r="AD158" i="7"/>
  <c r="AD159" i="7"/>
  <c r="AD160" i="7"/>
  <c r="AD161" i="7"/>
  <c r="AD162" i="7"/>
  <c r="AD163" i="7"/>
  <c r="AD164" i="7"/>
  <c r="AD165" i="7"/>
  <c r="AD166" i="7"/>
  <c r="AD167" i="7"/>
  <c r="AD168" i="7"/>
  <c r="AD169" i="7"/>
  <c r="AD170" i="7"/>
  <c r="AD171" i="7"/>
  <c r="W172" i="7"/>
  <c r="AI171" i="7"/>
  <c r="AC171" i="7"/>
  <c r="W171" i="7"/>
  <c r="AI170" i="7"/>
  <c r="AC170" i="7"/>
  <c r="W170" i="7"/>
  <c r="AI169" i="7"/>
  <c r="AC169" i="7"/>
  <c r="W169" i="7"/>
  <c r="AI168" i="7"/>
  <c r="AC168" i="7"/>
  <c r="W168" i="7"/>
  <c r="AI167" i="7"/>
  <c r="AC167" i="7"/>
  <c r="W167" i="7"/>
  <c r="AI166" i="7"/>
  <c r="AC166" i="7"/>
  <c r="W166" i="7"/>
  <c r="AI165" i="7"/>
  <c r="AC165" i="7"/>
  <c r="W165" i="7"/>
  <c r="AI164" i="7"/>
  <c r="AC164" i="7"/>
  <c r="W164" i="7"/>
  <c r="AI163" i="7"/>
  <c r="AC163" i="7"/>
  <c r="W163" i="7"/>
  <c r="AI162" i="7"/>
  <c r="AC162" i="7"/>
  <c r="W162" i="7"/>
  <c r="AI161" i="7"/>
  <c r="AC161" i="7"/>
  <c r="W161" i="7"/>
  <c r="AI160" i="7"/>
  <c r="AC160" i="7"/>
  <c r="W160" i="7"/>
  <c r="AI159" i="7"/>
  <c r="AC159" i="7"/>
  <c r="W159" i="7"/>
  <c r="AI158" i="7"/>
  <c r="AC158" i="7"/>
  <c r="W158" i="7"/>
  <c r="AI157" i="7"/>
  <c r="AC157" i="7"/>
  <c r="W157" i="7"/>
  <c r="AI156" i="7"/>
  <c r="AC156" i="7"/>
  <c r="W156" i="7"/>
  <c r="AI155" i="7"/>
  <c r="AC155" i="7"/>
  <c r="W155" i="7"/>
  <c r="AI154" i="7"/>
  <c r="AC154" i="7"/>
  <c r="W154" i="7"/>
  <c r="AI153" i="7"/>
  <c r="AC153" i="7"/>
  <c r="W153" i="7"/>
  <c r="AI152" i="7"/>
  <c r="AC152" i="7"/>
  <c r="W152" i="7"/>
  <c r="AI151" i="7"/>
  <c r="AC151" i="7"/>
  <c r="W151" i="7"/>
  <c r="AI150" i="7"/>
  <c r="AC150" i="7"/>
  <c r="W150" i="7"/>
  <c r="AI149" i="7"/>
  <c r="AC149" i="7"/>
  <c r="W149" i="7"/>
  <c r="AI148" i="7"/>
  <c r="AC148" i="7"/>
  <c r="W148" i="7"/>
  <c r="AI147" i="7"/>
  <c r="AC147" i="7"/>
  <c r="W147" i="7"/>
  <c r="AI146" i="7"/>
  <c r="AC146" i="7"/>
  <c r="W146" i="7"/>
  <c r="AI145" i="7"/>
  <c r="AC145" i="7"/>
  <c r="W145" i="7"/>
  <c r="AI144" i="7"/>
  <c r="AC144" i="7"/>
  <c r="W144" i="7"/>
  <c r="AI143" i="7"/>
  <c r="AC143" i="7"/>
  <c r="W143" i="7"/>
  <c r="AI142" i="7"/>
  <c r="AC142" i="7"/>
  <c r="W142" i="7"/>
  <c r="AI141" i="7"/>
  <c r="AC141" i="7"/>
  <c r="W141" i="7"/>
  <c r="AI140" i="7"/>
  <c r="AC140" i="7"/>
  <c r="W140" i="7"/>
  <c r="AI139" i="7"/>
  <c r="AC139" i="7"/>
  <c r="W139" i="7"/>
  <c r="AI138" i="7"/>
  <c r="AC138" i="7"/>
  <c r="W138" i="7"/>
  <c r="AI137" i="7"/>
  <c r="AC137" i="7"/>
  <c r="W137" i="7"/>
  <c r="AI136" i="7"/>
  <c r="AC136" i="7"/>
  <c r="W136" i="7"/>
  <c r="AI135" i="7"/>
  <c r="AC135" i="7"/>
  <c r="W135" i="7"/>
  <c r="AI134" i="7"/>
  <c r="AC134" i="7"/>
  <c r="W134" i="7"/>
  <c r="AI133" i="7"/>
  <c r="AC133" i="7"/>
  <c r="W133" i="7"/>
  <c r="AI132" i="7"/>
  <c r="AC132" i="7"/>
  <c r="W132" i="7"/>
  <c r="AI131" i="7"/>
  <c r="AC131" i="7"/>
  <c r="W131" i="7"/>
  <c r="AI130" i="7"/>
  <c r="AC130" i="7"/>
  <c r="W130" i="7"/>
  <c r="AI129" i="7"/>
  <c r="AC129" i="7"/>
  <c r="W129" i="7"/>
  <c r="AI128" i="7"/>
  <c r="AC128" i="7"/>
  <c r="W128" i="7"/>
  <c r="AI127" i="7"/>
  <c r="AC127" i="7"/>
  <c r="W127" i="7"/>
  <c r="AI126" i="7"/>
  <c r="AC126" i="7"/>
  <c r="W126" i="7"/>
  <c r="AI125" i="7"/>
  <c r="AC125" i="7"/>
  <c r="W125" i="7"/>
  <c r="AI124" i="7"/>
  <c r="AC124" i="7"/>
  <c r="W124" i="7"/>
  <c r="AI123" i="7"/>
  <c r="AC123" i="7"/>
  <c r="W123" i="7"/>
  <c r="AI122" i="7"/>
  <c r="AC122" i="7"/>
  <c r="W122" i="7"/>
  <c r="AI121" i="7"/>
  <c r="AC121" i="7"/>
  <c r="W121" i="7"/>
  <c r="AI120" i="7"/>
  <c r="AC120" i="7"/>
  <c r="W120" i="7"/>
  <c r="AI119" i="7"/>
  <c r="AC119" i="7"/>
  <c r="W119" i="7"/>
  <c r="AI118" i="7"/>
  <c r="AC118" i="7"/>
  <c r="W118" i="7"/>
  <c r="AI117" i="7"/>
  <c r="AC117" i="7"/>
  <c r="W117" i="7"/>
  <c r="AI116" i="7"/>
  <c r="AC116" i="7"/>
  <c r="W116" i="7"/>
  <c r="AI115" i="7"/>
  <c r="AC115" i="7"/>
  <c r="W115" i="7"/>
  <c r="AI114" i="7"/>
  <c r="AC114" i="7"/>
  <c r="W114" i="7"/>
  <c r="AI113" i="7"/>
  <c r="AC113" i="7"/>
  <c r="W113" i="7"/>
  <c r="AI112" i="7"/>
  <c r="AC112" i="7"/>
  <c r="W112" i="7"/>
  <c r="AI111" i="7"/>
  <c r="AC111" i="7"/>
  <c r="W111" i="7"/>
  <c r="AI110" i="7"/>
  <c r="AC110" i="7"/>
  <c r="W110" i="7"/>
  <c r="AI109" i="7"/>
  <c r="AC109" i="7"/>
  <c r="W109" i="7"/>
  <c r="AI108" i="7"/>
  <c r="AC108" i="7"/>
  <c r="W108" i="7"/>
  <c r="AI107" i="7"/>
  <c r="AC107" i="7"/>
  <c r="W107" i="7"/>
  <c r="AI106" i="7"/>
  <c r="AC106" i="7"/>
  <c r="W106" i="7"/>
  <c r="AI105" i="7"/>
  <c r="AC105" i="7"/>
  <c r="W105" i="7"/>
  <c r="AI104" i="7"/>
  <c r="AC104" i="7"/>
  <c r="W104" i="7"/>
  <c r="AI103" i="7"/>
  <c r="AC103" i="7"/>
  <c r="W103" i="7"/>
  <c r="AI102" i="7"/>
  <c r="AC102" i="7"/>
  <c r="W102" i="7"/>
  <c r="AI101" i="7"/>
  <c r="AC101" i="7"/>
  <c r="W101" i="7"/>
  <c r="AI100" i="7"/>
  <c r="AC100" i="7"/>
  <c r="W100" i="7"/>
  <c r="AI99" i="7"/>
  <c r="AC99" i="7"/>
  <c r="W99" i="7"/>
  <c r="AI98" i="7"/>
  <c r="AC98" i="7"/>
  <c r="W98" i="7"/>
  <c r="AI97" i="7"/>
  <c r="AC97" i="7"/>
  <c r="W97" i="7"/>
  <c r="AI96" i="7"/>
  <c r="AC96" i="7"/>
  <c r="W96" i="7"/>
  <c r="AI95" i="7"/>
  <c r="AC95" i="7"/>
  <c r="W95" i="7"/>
  <c r="AI94" i="7"/>
  <c r="AC94" i="7"/>
  <c r="W94" i="7"/>
  <c r="AI93" i="7"/>
  <c r="AC93" i="7"/>
  <c r="W93" i="7"/>
  <c r="AI92" i="7"/>
  <c r="AC92" i="7"/>
  <c r="W92" i="7"/>
  <c r="AI91" i="7"/>
  <c r="AC91" i="7"/>
  <c r="W91" i="7"/>
  <c r="AI90" i="7"/>
  <c r="AC90" i="7"/>
  <c r="W90" i="7"/>
  <c r="AI89" i="7"/>
  <c r="AC89" i="7"/>
  <c r="W89" i="7"/>
  <c r="AI88" i="7"/>
  <c r="AC88" i="7"/>
  <c r="W88" i="7"/>
  <c r="AI87" i="7"/>
  <c r="AC87" i="7"/>
  <c r="W87" i="7"/>
  <c r="AI86" i="7"/>
  <c r="AC86" i="7"/>
  <c r="W86" i="7"/>
  <c r="AI85" i="7"/>
  <c r="AC85" i="7"/>
  <c r="W85" i="7"/>
  <c r="AI84" i="7"/>
  <c r="AC84" i="7"/>
  <c r="W84" i="7"/>
  <c r="AI83" i="7"/>
  <c r="AC83" i="7"/>
  <c r="W83" i="7"/>
  <c r="AI82" i="7"/>
  <c r="AC82" i="7"/>
  <c r="W82" i="7"/>
  <c r="AI81" i="7"/>
  <c r="AC81" i="7"/>
  <c r="W81" i="7"/>
  <c r="AI80" i="7"/>
  <c r="AC80" i="7"/>
  <c r="W80" i="7"/>
  <c r="AI79" i="7"/>
  <c r="AC79" i="7"/>
  <c r="W79" i="7"/>
  <c r="AI78" i="7"/>
  <c r="AC78" i="7"/>
  <c r="W78" i="7"/>
  <c r="AI77" i="7"/>
  <c r="AC77" i="7"/>
  <c r="W77" i="7"/>
  <c r="AI76" i="7"/>
  <c r="AC76" i="7"/>
  <c r="AI75" i="7"/>
  <c r="AC75" i="7"/>
  <c r="AI74" i="7"/>
  <c r="AC74" i="7"/>
  <c r="AI73" i="7"/>
  <c r="AC73" i="7"/>
  <c r="AI72" i="7"/>
  <c r="AC72" i="7"/>
  <c r="AI71" i="7"/>
  <c r="AC71" i="7"/>
  <c r="AI70" i="7"/>
  <c r="AC70" i="7"/>
  <c r="AI69" i="7"/>
  <c r="AC69" i="7"/>
  <c r="E68" i="7"/>
  <c r="AI68" i="7"/>
  <c r="AC68" i="7"/>
  <c r="E67" i="7"/>
  <c r="AI67" i="7"/>
  <c r="AC67" i="7"/>
  <c r="E66" i="7"/>
  <c r="AI66" i="7"/>
  <c r="AC66" i="7"/>
  <c r="E65" i="7"/>
  <c r="AI65" i="7"/>
  <c r="AC65" i="7"/>
  <c r="AI64" i="7"/>
  <c r="AC64" i="7"/>
  <c r="AI63" i="7"/>
  <c r="AC63" i="7"/>
  <c r="AI62" i="7"/>
  <c r="AC62" i="7"/>
  <c r="AI61" i="7"/>
  <c r="AC61" i="7"/>
  <c r="AI60" i="7"/>
  <c r="AC60" i="7"/>
  <c r="AI59" i="7"/>
  <c r="AC59" i="7"/>
  <c r="AI58" i="7"/>
  <c r="AC58" i="7"/>
  <c r="AI57" i="7"/>
  <c r="AC57" i="7"/>
  <c r="AI56" i="7"/>
  <c r="AC56" i="7"/>
  <c r="AI55" i="7"/>
  <c r="AC55" i="7"/>
  <c r="AI54" i="7"/>
  <c r="AC54" i="7"/>
  <c r="AI53" i="7"/>
  <c r="AC53" i="7"/>
  <c r="AI52" i="7"/>
  <c r="AI51" i="7"/>
  <c r="AI50" i="7"/>
  <c r="AI49" i="7"/>
  <c r="AI48" i="7"/>
  <c r="AI47" i="7"/>
  <c r="AI46" i="7"/>
  <c r="AI45" i="7"/>
  <c r="AI44" i="7"/>
  <c r="AI43" i="7"/>
  <c r="AI42" i="7"/>
  <c r="AI41" i="7"/>
  <c r="AI40" i="7"/>
  <c r="AI39" i="7"/>
  <c r="AI38" i="7"/>
  <c r="AI37" i="7"/>
  <c r="AI36" i="7"/>
  <c r="AI35" i="7"/>
  <c r="AI34" i="7"/>
  <c r="AI33" i="7"/>
  <c r="AI32" i="7"/>
  <c r="AI31" i="7"/>
  <c r="AI30" i="7"/>
  <c r="AI29" i="7"/>
  <c r="AI28" i="7"/>
  <c r="AI27" i="7"/>
  <c r="AI26" i="7"/>
  <c r="AI25" i="7"/>
  <c r="AI24" i="7"/>
  <c r="AI23" i="7"/>
  <c r="W23" i="7"/>
  <c r="AI22" i="7"/>
  <c r="W22" i="7"/>
  <c r="AI21" i="7"/>
  <c r="AI20" i="7"/>
  <c r="AI19" i="7"/>
  <c r="K18" i="7"/>
  <c r="AI18" i="7"/>
  <c r="K17" i="7"/>
  <c r="AI17" i="7"/>
  <c r="K16" i="7"/>
  <c r="AI16" i="7"/>
  <c r="AI15" i="7"/>
  <c r="AI14" i="7"/>
  <c r="AI13" i="7"/>
  <c r="AI12" i="7"/>
  <c r="I8" i="7"/>
  <c r="M8" i="7"/>
  <c r="O8" i="7"/>
  <c r="S8" i="7"/>
  <c r="U8" i="7"/>
  <c r="H8" i="7"/>
  <c r="M7" i="7"/>
  <c r="O7" i="7"/>
  <c r="S7" i="7"/>
  <c r="U7" i="7"/>
  <c r="H7" i="7"/>
  <c r="M6" i="7"/>
  <c r="O6" i="7"/>
  <c r="H6" i="7"/>
  <c r="H5" i="7"/>
  <c r="H4" i="7"/>
  <c r="H3" i="7"/>
  <c r="B1" i="7"/>
  <c r="W14" i="9"/>
  <c r="W15" i="9"/>
  <c r="W18" i="9"/>
  <c r="W19" i="9"/>
  <c r="W20" i="9"/>
  <c r="W21" i="9"/>
  <c r="W22" i="9"/>
  <c r="W23" i="9"/>
  <c r="W24" i="9"/>
  <c r="W25" i="9"/>
  <c r="W26" i="9"/>
  <c r="W27" i="9"/>
  <c r="W28" i="9"/>
  <c r="W29" i="9"/>
  <c r="W30" i="9"/>
  <c r="W31" i="9"/>
  <c r="W32" i="9"/>
  <c r="W33" i="9"/>
  <c r="W34" i="9"/>
  <c r="W35" i="9"/>
  <c r="W36" i="9"/>
  <c r="W37" i="9"/>
  <c r="W38" i="9"/>
  <c r="W39" i="9"/>
  <c r="W40" i="9"/>
  <c r="W41" i="9"/>
  <c r="W42" i="9"/>
  <c r="W43" i="9"/>
  <c r="W44" i="9"/>
  <c r="H71" i="6"/>
  <c r="I71" i="6"/>
  <c r="R71" i="6"/>
  <c r="S71" i="6"/>
  <c r="P71" i="6"/>
  <c r="Q71" i="6"/>
  <c r="N71" i="6"/>
  <c r="O71" i="6"/>
  <c r="L71" i="6"/>
  <c r="M71" i="6"/>
  <c r="J71" i="6"/>
  <c r="K71" i="6"/>
  <c r="H69" i="6"/>
  <c r="I69" i="6"/>
  <c r="R69" i="6"/>
  <c r="S69" i="6"/>
  <c r="P69" i="6"/>
  <c r="Q69" i="6"/>
  <c r="N69" i="6"/>
  <c r="O69" i="6"/>
  <c r="L69" i="6"/>
  <c r="M69" i="6"/>
  <c r="J69" i="6"/>
  <c r="K69" i="6"/>
  <c r="H67" i="6"/>
  <c r="I67" i="6"/>
  <c r="R67" i="6"/>
  <c r="S67" i="6"/>
  <c r="P67" i="6"/>
  <c r="Q67" i="6"/>
  <c r="N67" i="6"/>
  <c r="O67" i="6"/>
  <c r="L67" i="6"/>
  <c r="M67" i="6"/>
  <c r="J67" i="6"/>
  <c r="K67" i="6"/>
  <c r="H65" i="6"/>
  <c r="I65" i="6"/>
  <c r="R65" i="6"/>
  <c r="S65" i="6"/>
  <c r="P65" i="6"/>
  <c r="Q65" i="6"/>
  <c r="N65" i="6"/>
  <c r="O65" i="6"/>
  <c r="L65" i="6"/>
  <c r="M65" i="6"/>
  <c r="J65" i="6"/>
  <c r="K65" i="6"/>
  <c r="H63" i="6"/>
  <c r="I63" i="6"/>
  <c r="R63" i="6"/>
  <c r="S63" i="6"/>
  <c r="P63" i="6"/>
  <c r="Q63" i="6"/>
  <c r="N63" i="6"/>
  <c r="O63" i="6"/>
  <c r="L63" i="6"/>
  <c r="M63" i="6"/>
  <c r="J63" i="6"/>
  <c r="K63" i="6"/>
  <c r="H61" i="6"/>
  <c r="I61" i="6"/>
  <c r="R61" i="6"/>
  <c r="S61" i="6"/>
  <c r="P61" i="6"/>
  <c r="Q61" i="6"/>
  <c r="N61" i="6"/>
  <c r="O61" i="6"/>
  <c r="L61" i="6"/>
  <c r="M61" i="6"/>
  <c r="J61" i="6"/>
  <c r="K61" i="6"/>
  <c r="H59" i="6"/>
  <c r="I59" i="6"/>
  <c r="R59" i="6"/>
  <c r="S59" i="6"/>
  <c r="P59" i="6"/>
  <c r="Q59" i="6"/>
  <c r="N59" i="6"/>
  <c r="O59" i="6"/>
  <c r="L59" i="6"/>
  <c r="M59" i="6"/>
  <c r="J59" i="6"/>
  <c r="K59" i="6"/>
  <c r="H57" i="6"/>
  <c r="I57" i="6"/>
  <c r="R57" i="6"/>
  <c r="S57" i="6"/>
  <c r="P57" i="6"/>
  <c r="Q57" i="6"/>
  <c r="N57" i="6"/>
  <c r="O57" i="6"/>
  <c r="L57" i="6"/>
  <c r="M57" i="6"/>
  <c r="J57" i="6"/>
  <c r="K57" i="6"/>
  <c r="H55" i="6"/>
  <c r="I55" i="6"/>
  <c r="R55" i="6"/>
  <c r="S55" i="6"/>
  <c r="P55" i="6"/>
  <c r="Q55" i="6"/>
  <c r="N55" i="6"/>
  <c r="O55" i="6"/>
  <c r="L55" i="6"/>
  <c r="M55" i="6"/>
  <c r="J55" i="6"/>
  <c r="K55" i="6"/>
  <c r="H53" i="6"/>
  <c r="R53" i="6"/>
  <c r="S53" i="6"/>
  <c r="P53" i="6"/>
  <c r="Q53" i="6"/>
  <c r="N53" i="6"/>
  <c r="O53" i="6"/>
  <c r="L53" i="6"/>
  <c r="M53" i="6"/>
  <c r="J53" i="6"/>
  <c r="K53" i="6"/>
  <c r="H51" i="6"/>
  <c r="I51" i="6"/>
  <c r="R51" i="6"/>
  <c r="S51" i="6"/>
  <c r="P51" i="6"/>
  <c r="Q51" i="6"/>
  <c r="N51" i="6"/>
  <c r="O51" i="6"/>
  <c r="L51" i="6"/>
  <c r="M51" i="6"/>
  <c r="J51" i="6"/>
  <c r="K51" i="6"/>
  <c r="H49" i="6"/>
  <c r="I49" i="6"/>
  <c r="R49" i="6"/>
  <c r="S49" i="6"/>
  <c r="P49" i="6"/>
  <c r="Q49" i="6"/>
  <c r="N49" i="6"/>
  <c r="O49" i="6"/>
  <c r="L49" i="6"/>
  <c r="M49" i="6"/>
  <c r="J49" i="6"/>
  <c r="K49" i="6"/>
  <c r="H47" i="6"/>
  <c r="I47" i="6"/>
  <c r="R47" i="6"/>
  <c r="S47" i="6"/>
  <c r="P47" i="6"/>
  <c r="Q47" i="6"/>
  <c r="N47" i="6"/>
  <c r="O47" i="6"/>
  <c r="L47" i="6"/>
  <c r="M47" i="6"/>
  <c r="J47" i="6"/>
  <c r="K47" i="6"/>
  <c r="H45" i="6"/>
  <c r="I45" i="6"/>
  <c r="R45" i="6"/>
  <c r="S45" i="6"/>
  <c r="P45" i="6"/>
  <c r="Q45" i="6"/>
  <c r="N45" i="6"/>
  <c r="O45" i="6"/>
  <c r="L45" i="6"/>
  <c r="M45" i="6"/>
  <c r="J45" i="6"/>
  <c r="K45" i="6"/>
  <c r="H43" i="6"/>
  <c r="I43" i="6"/>
  <c r="R43" i="6"/>
  <c r="S43" i="6"/>
  <c r="P43" i="6"/>
  <c r="Q43" i="6"/>
  <c r="N43" i="6"/>
  <c r="O43" i="6"/>
  <c r="L43" i="6"/>
  <c r="M43" i="6"/>
  <c r="J43" i="6"/>
  <c r="K43" i="6"/>
  <c r="H41" i="6"/>
  <c r="R41" i="6"/>
  <c r="S41" i="6"/>
  <c r="P41" i="6"/>
  <c r="Q41" i="6"/>
  <c r="N41" i="6"/>
  <c r="O41" i="6"/>
  <c r="L41" i="6"/>
  <c r="M41" i="6"/>
  <c r="J41" i="6"/>
  <c r="K41" i="6"/>
  <c r="H40" i="6"/>
  <c r="I40" i="6"/>
  <c r="R40" i="6"/>
  <c r="S40" i="6"/>
  <c r="P40" i="6"/>
  <c r="Q40" i="6"/>
  <c r="N40" i="6"/>
  <c r="O40" i="6"/>
  <c r="L40" i="6"/>
  <c r="M40" i="6"/>
  <c r="J40" i="6"/>
  <c r="K40" i="6"/>
  <c r="H38" i="6"/>
  <c r="I38" i="6"/>
  <c r="R38" i="6"/>
  <c r="S38" i="6"/>
  <c r="P38" i="6"/>
  <c r="Q38" i="6"/>
  <c r="N38" i="6"/>
  <c r="O38" i="6"/>
  <c r="L38" i="6"/>
  <c r="M38" i="6"/>
  <c r="J38" i="6"/>
  <c r="K38" i="6"/>
  <c r="P36" i="6"/>
  <c r="Q36" i="6"/>
  <c r="R34" i="6"/>
  <c r="S34" i="6"/>
  <c r="J34" i="6"/>
  <c r="K34" i="6"/>
  <c r="R70" i="6"/>
  <c r="S70" i="6"/>
  <c r="P70" i="6"/>
  <c r="Q70" i="6"/>
  <c r="N70" i="6"/>
  <c r="O70" i="6"/>
  <c r="L70" i="6"/>
  <c r="M70" i="6"/>
  <c r="J70" i="6"/>
  <c r="K70" i="6"/>
  <c r="X70" i="6"/>
  <c r="Y70" i="6"/>
  <c r="R68" i="6"/>
  <c r="S68" i="6"/>
  <c r="P68" i="6"/>
  <c r="Q68" i="6"/>
  <c r="N68" i="6"/>
  <c r="O68" i="6"/>
  <c r="L68" i="6"/>
  <c r="M68" i="6"/>
  <c r="J68" i="6"/>
  <c r="K68" i="6"/>
  <c r="X68" i="6"/>
  <c r="Y68" i="6"/>
  <c r="R66" i="6"/>
  <c r="S66" i="6"/>
  <c r="P66" i="6"/>
  <c r="Q66" i="6"/>
  <c r="N66" i="6"/>
  <c r="O66" i="6"/>
  <c r="L66" i="6"/>
  <c r="M66" i="6"/>
  <c r="J66" i="6"/>
  <c r="K66" i="6"/>
  <c r="X66" i="6"/>
  <c r="Y66" i="6"/>
  <c r="R64" i="6"/>
  <c r="S64" i="6"/>
  <c r="P64" i="6"/>
  <c r="Q64" i="6"/>
  <c r="N64" i="6"/>
  <c r="O64" i="6"/>
  <c r="L64" i="6"/>
  <c r="M64" i="6"/>
  <c r="J64" i="6"/>
  <c r="K64" i="6"/>
  <c r="X64" i="6"/>
  <c r="Y64" i="6"/>
  <c r="R62" i="6"/>
  <c r="S62" i="6"/>
  <c r="P62" i="6"/>
  <c r="Q62" i="6"/>
  <c r="N62" i="6"/>
  <c r="O62" i="6"/>
  <c r="L62" i="6"/>
  <c r="M62" i="6"/>
  <c r="J62" i="6"/>
  <c r="K62" i="6"/>
  <c r="X62" i="6"/>
  <c r="Y62" i="6"/>
  <c r="R60" i="6"/>
  <c r="S60" i="6"/>
  <c r="P60" i="6"/>
  <c r="Q60" i="6"/>
  <c r="N60" i="6"/>
  <c r="O60" i="6"/>
  <c r="L60" i="6"/>
  <c r="M60" i="6"/>
  <c r="J60" i="6"/>
  <c r="K60" i="6"/>
  <c r="X60" i="6"/>
  <c r="Y60" i="6"/>
  <c r="R58" i="6"/>
  <c r="S58" i="6"/>
  <c r="P58" i="6"/>
  <c r="Q58" i="6"/>
  <c r="N58" i="6"/>
  <c r="O58" i="6"/>
  <c r="L58" i="6"/>
  <c r="M58" i="6"/>
  <c r="J58" i="6"/>
  <c r="K58" i="6"/>
  <c r="X58" i="6"/>
  <c r="Y58" i="6"/>
  <c r="R56" i="6"/>
  <c r="S56" i="6"/>
  <c r="P56" i="6"/>
  <c r="Q56" i="6"/>
  <c r="N56" i="6"/>
  <c r="O56" i="6"/>
  <c r="L56" i="6"/>
  <c r="M56" i="6"/>
  <c r="J56" i="6"/>
  <c r="K56" i="6"/>
  <c r="X56" i="6"/>
  <c r="Y56" i="6"/>
  <c r="R54" i="6"/>
  <c r="S54" i="6"/>
  <c r="P54" i="6"/>
  <c r="Q54" i="6"/>
  <c r="N54" i="6"/>
  <c r="O54" i="6"/>
  <c r="L54" i="6"/>
  <c r="M54" i="6"/>
  <c r="J54" i="6"/>
  <c r="K54" i="6"/>
  <c r="X54" i="6"/>
  <c r="Y54" i="6"/>
  <c r="I53" i="6"/>
  <c r="R52" i="6"/>
  <c r="S52" i="6"/>
  <c r="P52" i="6"/>
  <c r="Q52" i="6"/>
  <c r="N52" i="6"/>
  <c r="O52" i="6"/>
  <c r="L52" i="6"/>
  <c r="M52" i="6"/>
  <c r="J52" i="6"/>
  <c r="K52" i="6"/>
  <c r="X52" i="6"/>
  <c r="Y52" i="6"/>
  <c r="R50" i="6"/>
  <c r="S50" i="6"/>
  <c r="P50" i="6"/>
  <c r="Q50" i="6"/>
  <c r="N50" i="6"/>
  <c r="O50" i="6"/>
  <c r="L50" i="6"/>
  <c r="M50" i="6"/>
  <c r="J50" i="6"/>
  <c r="K50" i="6"/>
  <c r="X50" i="6"/>
  <c r="Y50" i="6"/>
  <c r="R48" i="6"/>
  <c r="S48" i="6"/>
  <c r="P48" i="6"/>
  <c r="Q48" i="6"/>
  <c r="N48" i="6"/>
  <c r="O48" i="6"/>
  <c r="L48" i="6"/>
  <c r="M48" i="6"/>
  <c r="J48" i="6"/>
  <c r="K48" i="6"/>
  <c r="X48" i="6"/>
  <c r="Y48" i="6"/>
  <c r="R46" i="6"/>
  <c r="S46" i="6"/>
  <c r="P46" i="6"/>
  <c r="Q46" i="6"/>
  <c r="N46" i="6"/>
  <c r="O46" i="6"/>
  <c r="L46" i="6"/>
  <c r="M46" i="6"/>
  <c r="J46" i="6"/>
  <c r="K46" i="6"/>
  <c r="X46" i="6"/>
  <c r="Y46" i="6"/>
  <c r="R44" i="6"/>
  <c r="S44" i="6"/>
  <c r="P44" i="6"/>
  <c r="Q44" i="6"/>
  <c r="N44" i="6"/>
  <c r="O44" i="6"/>
  <c r="L44" i="6"/>
  <c r="M44" i="6"/>
  <c r="J44" i="6"/>
  <c r="K44" i="6"/>
  <c r="X44" i="6"/>
  <c r="Y44" i="6"/>
  <c r="R42" i="6"/>
  <c r="S42" i="6"/>
  <c r="P42" i="6"/>
  <c r="Q42" i="6"/>
  <c r="N42" i="6"/>
  <c r="O42" i="6"/>
  <c r="L42" i="6"/>
  <c r="M42" i="6"/>
  <c r="J42" i="6"/>
  <c r="K42" i="6"/>
  <c r="X42" i="6"/>
  <c r="Y42" i="6"/>
  <c r="I41" i="6"/>
  <c r="F13" i="6"/>
  <c r="B10" i="6"/>
  <c r="R39" i="6"/>
  <c r="S39" i="6"/>
  <c r="P39" i="6"/>
  <c r="Q39" i="6"/>
  <c r="N39" i="6"/>
  <c r="O39" i="6"/>
  <c r="L39" i="6"/>
  <c r="M39" i="6"/>
  <c r="J39" i="6"/>
  <c r="K39" i="6"/>
  <c r="X39" i="6"/>
  <c r="Y39" i="6"/>
  <c r="R37" i="6"/>
  <c r="P37" i="6"/>
  <c r="N37" i="6"/>
  <c r="L37" i="6"/>
  <c r="J37" i="6"/>
  <c r="K37" i="6"/>
  <c r="R35" i="6"/>
  <c r="S35" i="6"/>
  <c r="P35" i="6"/>
  <c r="Q35" i="6"/>
  <c r="N35" i="6"/>
  <c r="O35" i="6"/>
  <c r="L35" i="6"/>
  <c r="M35" i="6"/>
  <c r="J35" i="6"/>
  <c r="K35" i="6"/>
  <c r="X35" i="6"/>
  <c r="Y35" i="6"/>
  <c r="R33" i="6"/>
  <c r="S33" i="6"/>
  <c r="P33" i="6"/>
  <c r="Q33" i="6"/>
  <c r="N33" i="6"/>
  <c r="O33" i="6"/>
  <c r="L33" i="6"/>
  <c r="M33" i="6"/>
  <c r="J33" i="6"/>
  <c r="K33" i="6"/>
  <c r="X33" i="6"/>
  <c r="Y33" i="6"/>
  <c r="R31" i="6"/>
  <c r="S31" i="6"/>
  <c r="P31" i="6"/>
  <c r="Q31" i="6"/>
  <c r="N31" i="6"/>
  <c r="O31" i="6"/>
  <c r="L31" i="6"/>
  <c r="M31" i="6"/>
  <c r="J31" i="6"/>
  <c r="K31" i="6"/>
  <c r="X31" i="6"/>
  <c r="Y31" i="6"/>
  <c r="J71" i="8"/>
  <c r="K71" i="8"/>
  <c r="N71" i="8"/>
  <c r="O71" i="8"/>
  <c r="S70" i="8"/>
  <c r="Q70" i="8"/>
  <c r="O70" i="8"/>
  <c r="M70" i="8"/>
  <c r="M68" i="8"/>
  <c r="K68" i="8"/>
  <c r="M66" i="8"/>
  <c r="K66" i="8"/>
  <c r="O64" i="8"/>
  <c r="S62" i="8"/>
  <c r="Q62" i="8"/>
  <c r="O62" i="8"/>
  <c r="M62" i="8"/>
  <c r="K62" i="8"/>
  <c r="M60" i="8"/>
  <c r="K60" i="8"/>
  <c r="S58" i="8"/>
  <c r="Q58" i="8"/>
  <c r="O58" i="8"/>
  <c r="M58" i="8"/>
  <c r="K58" i="8"/>
  <c r="Q56" i="8"/>
  <c r="O56" i="8"/>
  <c r="S54" i="8"/>
  <c r="Q54" i="8"/>
  <c r="O54" i="8"/>
  <c r="M54" i="8"/>
  <c r="K54" i="8"/>
  <c r="K15" i="7"/>
  <c r="E13" i="7"/>
  <c r="E14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K12" i="9"/>
  <c r="H42" i="6"/>
  <c r="I42" i="6"/>
  <c r="H39" i="6"/>
  <c r="I39" i="6"/>
  <c r="X41" i="6"/>
  <c r="Y41" i="6"/>
  <c r="X40" i="6"/>
  <c r="Y40" i="6"/>
  <c r="X38" i="6"/>
  <c r="Y38" i="6"/>
  <c r="X36" i="6"/>
  <c r="X34" i="6"/>
  <c r="W17" i="9"/>
  <c r="P50" i="8"/>
  <c r="Q50" i="8"/>
  <c r="L50" i="8"/>
  <c r="M50" i="8"/>
  <c r="J49" i="8"/>
  <c r="K49" i="8"/>
  <c r="N49" i="8"/>
  <c r="O49" i="8"/>
  <c r="L48" i="8"/>
  <c r="M48" i="8"/>
  <c r="J47" i="8"/>
  <c r="K47" i="8"/>
  <c r="N47" i="8"/>
  <c r="O47" i="8"/>
  <c r="L46" i="8"/>
  <c r="M46" i="8"/>
  <c r="J45" i="8"/>
  <c r="K45" i="8"/>
  <c r="N45" i="8"/>
  <c r="O45" i="8"/>
  <c r="L44" i="8"/>
  <c r="M44" i="8"/>
  <c r="J43" i="8"/>
  <c r="K43" i="8"/>
  <c r="N43" i="8"/>
  <c r="O43" i="8"/>
  <c r="L42" i="8"/>
  <c r="M42" i="8"/>
  <c r="X38" i="8"/>
  <c r="Y38" i="8"/>
  <c r="L37" i="8"/>
  <c r="M37" i="8"/>
  <c r="J38" i="8"/>
  <c r="K38" i="8"/>
  <c r="N38" i="8"/>
  <c r="O38" i="8"/>
  <c r="H30" i="8"/>
  <c r="I30" i="8"/>
  <c r="H40" i="8"/>
  <c r="I40" i="8"/>
  <c r="H38" i="8"/>
  <c r="I38" i="8"/>
  <c r="H36" i="8"/>
  <c r="I36" i="8"/>
  <c r="H34" i="8"/>
  <c r="I34" i="8"/>
  <c r="H32" i="8"/>
  <c r="I32" i="8"/>
  <c r="E179" i="9"/>
  <c r="E177" i="9"/>
  <c r="E175" i="9"/>
  <c r="E173" i="9"/>
  <c r="E178" i="9"/>
  <c r="E176" i="9"/>
  <c r="E174" i="9"/>
  <c r="E66" i="9"/>
  <c r="E64" i="9"/>
  <c r="E62" i="9"/>
  <c r="E60" i="9"/>
  <c r="E58" i="9"/>
  <c r="E56" i="9"/>
  <c r="E67" i="9"/>
  <c r="E65" i="9"/>
  <c r="E63" i="9"/>
  <c r="E61" i="9"/>
  <c r="E59" i="9"/>
  <c r="E57" i="9"/>
  <c r="B5" i="7"/>
  <c r="B14" i="6"/>
  <c r="X49" i="6"/>
  <c r="H46" i="6"/>
  <c r="I46" i="6"/>
  <c r="H30" i="6"/>
  <c r="I30" i="6"/>
  <c r="X57" i="6"/>
  <c r="Y57" i="6"/>
  <c r="H54" i="6"/>
  <c r="I54" i="6"/>
  <c r="L53" i="8"/>
  <c r="M53" i="8"/>
  <c r="J65" i="8"/>
  <c r="R65" i="8"/>
  <c r="P69" i="8"/>
  <c r="Q69" i="8"/>
  <c r="M69" i="8"/>
  <c r="S65" i="8"/>
  <c r="O65" i="8"/>
  <c r="K65" i="8"/>
  <c r="Q61" i="8"/>
  <c r="M61" i="8"/>
  <c r="O57" i="8"/>
  <c r="H48" i="8"/>
  <c r="I48" i="8"/>
  <c r="S46" i="8"/>
  <c r="H44" i="8"/>
  <c r="I44" i="8"/>
  <c r="Q43" i="8"/>
  <c r="H41" i="8"/>
  <c r="I41" i="8"/>
  <c r="R41" i="8"/>
  <c r="S41" i="8"/>
  <c r="N41" i="8"/>
  <c r="O41" i="8"/>
  <c r="J41" i="8"/>
  <c r="K41" i="8"/>
  <c r="J57" i="8"/>
  <c r="K57" i="8"/>
  <c r="R67" i="8"/>
  <c r="S67" i="8"/>
  <c r="N67" i="8"/>
  <c r="O67" i="8"/>
  <c r="J67" i="8"/>
  <c r="K67" i="8"/>
  <c r="P63" i="8"/>
  <c r="Q63" i="8"/>
  <c r="L63" i="8"/>
  <c r="M63" i="8"/>
  <c r="R59" i="8"/>
  <c r="S59" i="8"/>
  <c r="N59" i="8"/>
  <c r="O59" i="8"/>
  <c r="J59" i="8"/>
  <c r="K59" i="8"/>
  <c r="P55" i="8"/>
  <c r="Q55" i="8"/>
  <c r="L55" i="8"/>
  <c r="M55" i="8"/>
  <c r="R51" i="8"/>
  <c r="S51" i="8"/>
  <c r="N51" i="8"/>
  <c r="O51" i="8"/>
  <c r="J51" i="8"/>
  <c r="K51" i="8"/>
  <c r="H47" i="8"/>
  <c r="I47" i="8"/>
  <c r="H46" i="8"/>
  <c r="I46" i="8"/>
  <c r="N46" i="8"/>
  <c r="O46" i="8"/>
  <c r="H42" i="8"/>
  <c r="I42" i="8"/>
  <c r="N42" i="8"/>
  <c r="O42" i="8"/>
  <c r="P38" i="8"/>
  <c r="Q38" i="8"/>
  <c r="J46" i="8"/>
  <c r="K46" i="8"/>
  <c r="L51" i="8"/>
  <c r="M51" i="8"/>
  <c r="J52" i="8"/>
  <c r="K52" i="8"/>
  <c r="J55" i="8"/>
  <c r="K55" i="8"/>
  <c r="R55" i="8"/>
  <c r="S55" i="8"/>
  <c r="P59" i="8"/>
  <c r="Q59" i="8"/>
  <c r="H68" i="8"/>
  <c r="I68" i="8"/>
  <c r="P68" i="8"/>
  <c r="Q68" i="8"/>
  <c r="N68" i="8"/>
  <c r="O68" i="8"/>
  <c r="H64" i="8"/>
  <c r="I64" i="8"/>
  <c r="L64" i="8"/>
  <c r="M64" i="8"/>
  <c r="R64" i="8"/>
  <c r="S64" i="8"/>
  <c r="J64" i="8"/>
  <c r="K64" i="8"/>
  <c r="H60" i="8"/>
  <c r="I60" i="8"/>
  <c r="P60" i="8"/>
  <c r="Q60" i="8"/>
  <c r="N60" i="8"/>
  <c r="O60" i="8"/>
  <c r="H56" i="8"/>
  <c r="I56" i="8"/>
  <c r="L56" i="8"/>
  <c r="M56" i="8"/>
  <c r="R56" i="8"/>
  <c r="S56" i="8"/>
  <c r="J56" i="8"/>
  <c r="K56" i="8"/>
  <c r="H52" i="8"/>
  <c r="I52" i="8"/>
  <c r="P52" i="8"/>
  <c r="Q52" i="8"/>
  <c r="L52" i="8"/>
  <c r="M52" i="8"/>
  <c r="H69" i="8"/>
  <c r="I69" i="8"/>
  <c r="R69" i="8"/>
  <c r="S69" i="8"/>
  <c r="N69" i="8"/>
  <c r="O69" i="8"/>
  <c r="J69" i="8"/>
  <c r="K69" i="8"/>
  <c r="H65" i="8"/>
  <c r="I65" i="8"/>
  <c r="P65" i="8"/>
  <c r="Q65" i="8"/>
  <c r="L65" i="8"/>
  <c r="M65" i="8"/>
  <c r="H61" i="8"/>
  <c r="I61" i="8"/>
  <c r="R61" i="8"/>
  <c r="S61" i="8"/>
  <c r="N61" i="8"/>
  <c r="O61" i="8"/>
  <c r="J61" i="8"/>
  <c r="K61" i="8"/>
  <c r="H57" i="8"/>
  <c r="I57" i="8"/>
  <c r="P57" i="8"/>
  <c r="Q57" i="8"/>
  <c r="L57" i="8"/>
  <c r="M57" i="8"/>
  <c r="H53" i="8"/>
  <c r="I53" i="8"/>
  <c r="R53" i="8"/>
  <c r="S53" i="8"/>
  <c r="N53" i="8"/>
  <c r="O53" i="8"/>
  <c r="J53" i="8"/>
  <c r="K53" i="8"/>
  <c r="R48" i="8"/>
  <c r="S48" i="8"/>
  <c r="J48" i="8"/>
  <c r="K48" i="8"/>
  <c r="R47" i="8"/>
  <c r="S47" i="8"/>
  <c r="L47" i="8"/>
  <c r="M47" i="8"/>
  <c r="R44" i="8"/>
  <c r="S44" i="8"/>
  <c r="J44" i="8"/>
  <c r="K44" i="8"/>
  <c r="R43" i="8"/>
  <c r="S43" i="8"/>
  <c r="L43" i="8"/>
  <c r="M43" i="8"/>
  <c r="Y49" i="6"/>
  <c r="Y71" i="6"/>
  <c r="H70" i="6"/>
  <c r="I70" i="6"/>
  <c r="X43" i="6"/>
  <c r="Y43" i="6"/>
  <c r="H64" i="6"/>
  <c r="I64" i="6"/>
  <c r="H62" i="6"/>
  <c r="I62" i="6"/>
  <c r="Y69" i="6"/>
  <c r="I68" i="6"/>
  <c r="H44" i="6"/>
  <c r="I44" i="6"/>
  <c r="A77" i="6"/>
  <c r="I35" i="6"/>
  <c r="T5" i="7"/>
  <c r="P46" i="8"/>
  <c r="Q46" i="8"/>
  <c r="Y45" i="8"/>
  <c r="P44" i="8"/>
  <c r="Q44" i="8"/>
  <c r="R45" i="8"/>
  <c r="S45" i="8"/>
  <c r="H45" i="8"/>
  <c r="I45" i="8"/>
  <c r="N44" i="8"/>
  <c r="O44" i="8"/>
  <c r="P42" i="8"/>
  <c r="Q42" i="8"/>
  <c r="R42" i="8"/>
  <c r="S42" i="8"/>
  <c r="P41" i="8"/>
  <c r="Q41" i="8"/>
  <c r="L41" i="8"/>
  <c r="M41" i="8"/>
  <c r="R40" i="8"/>
  <c r="S40" i="8"/>
  <c r="L39" i="8"/>
  <c r="M39" i="8"/>
  <c r="Q40" i="8"/>
  <c r="P37" i="8"/>
  <c r="Q37" i="8"/>
  <c r="H37" i="8"/>
  <c r="I37" i="8"/>
  <c r="H33" i="8"/>
  <c r="O52" i="8"/>
  <c r="J39" i="8"/>
  <c r="K39" i="8"/>
  <c r="N39" i="8"/>
  <c r="O39" i="8"/>
  <c r="K40" i="8"/>
  <c r="O40" i="8"/>
  <c r="P45" i="8"/>
  <c r="Q45" i="8"/>
  <c r="J50" i="8"/>
  <c r="K50" i="8"/>
  <c r="P51" i="8"/>
  <c r="Q51" i="8"/>
  <c r="R52" i="8"/>
  <c r="S52" i="8"/>
  <c r="H39" i="8"/>
  <c r="I39" i="8"/>
  <c r="L49" i="8"/>
  <c r="M49" i="8"/>
  <c r="N50" i="8"/>
  <c r="O50" i="8"/>
  <c r="P39" i="8"/>
  <c r="Q39" i="8"/>
  <c r="M40" i="8"/>
  <c r="L45" i="8"/>
  <c r="M45" i="8"/>
  <c r="O48" i="8"/>
  <c r="Q15" i="9"/>
  <c r="Q16" i="9"/>
  <c r="Q12" i="9"/>
  <c r="Q17" i="9"/>
  <c r="K13" i="9"/>
  <c r="V118" i="9"/>
  <c r="W13" i="9"/>
  <c r="V31" i="9"/>
  <c r="W12" i="9"/>
  <c r="Y67" i="6"/>
  <c r="I63" i="8"/>
  <c r="L4" i="18"/>
  <c r="B86" i="18"/>
  <c r="B87" i="18"/>
  <c r="N30" i="6"/>
  <c r="O30" i="6"/>
  <c r="L30" i="6"/>
  <c r="M30" i="6"/>
  <c r="X30" i="6"/>
  <c r="Y30" i="6"/>
  <c r="J30" i="6"/>
  <c r="K30" i="6"/>
  <c r="R30" i="6"/>
  <c r="S30" i="6"/>
  <c r="P30" i="6"/>
  <c r="Q30" i="6"/>
  <c r="A86" i="18"/>
  <c r="R60" i="8"/>
  <c r="S60" i="8"/>
  <c r="J63" i="8"/>
  <c r="K63" i="8"/>
  <c r="N66" i="8"/>
  <c r="O66" i="8"/>
  <c r="R68" i="8"/>
  <c r="S68" i="8"/>
  <c r="P66" i="8"/>
  <c r="Q66" i="8"/>
  <c r="J70" i="8"/>
  <c r="K70" i="8"/>
  <c r="O55" i="8"/>
  <c r="N63" i="8"/>
  <c r="O63" i="8"/>
  <c r="R66" i="8"/>
  <c r="S66" i="8"/>
  <c r="H71" i="8"/>
  <c r="I71" i="8"/>
  <c r="H49" i="8"/>
  <c r="I49" i="8"/>
  <c r="H59" i="8"/>
  <c r="I59" i="8"/>
  <c r="P64" i="8"/>
  <c r="Q64" i="8"/>
  <c r="H66" i="8"/>
  <c r="I66" i="8"/>
  <c r="R57" i="8"/>
  <c r="S57" i="8"/>
  <c r="A87" i="18"/>
  <c r="J121" i="9"/>
  <c r="J142" i="9"/>
  <c r="V128" i="9"/>
  <c r="V170" i="9"/>
  <c r="V49" i="9"/>
  <c r="V127" i="9"/>
  <c r="V111" i="9"/>
  <c r="AB54" i="9"/>
  <c r="AC54" i="9"/>
  <c r="AB107" i="9"/>
  <c r="AC44" i="9"/>
  <c r="AB24" i="9"/>
  <c r="AC24" i="9"/>
  <c r="AB74" i="9"/>
  <c r="AB159" i="9"/>
  <c r="AB76" i="9"/>
  <c r="AB170" i="9"/>
  <c r="AB109" i="9"/>
  <c r="AB62" i="9"/>
  <c r="AB113" i="9"/>
  <c r="AB85" i="9"/>
  <c r="AB63" i="9"/>
  <c r="AB121" i="9"/>
  <c r="AB101" i="9"/>
  <c r="AB152" i="9"/>
  <c r="AB104" i="9"/>
  <c r="AB35" i="9"/>
  <c r="AC35" i="9"/>
  <c r="AB73" i="9"/>
  <c r="AB46" i="9"/>
  <c r="AC46" i="9"/>
  <c r="AH68" i="7"/>
  <c r="AH13" i="7"/>
  <c r="K12" i="7"/>
  <c r="AH135" i="7"/>
  <c r="W14" i="7"/>
  <c r="AH99" i="7"/>
  <c r="AH160" i="7"/>
  <c r="AH114" i="7"/>
  <c r="AH19" i="7"/>
  <c r="AH107" i="7"/>
  <c r="W12" i="7"/>
  <c r="V156" i="7"/>
  <c r="AH80" i="7"/>
  <c r="AH84" i="7"/>
  <c r="V66" i="7"/>
  <c r="W66" i="7"/>
  <c r="AH81" i="7"/>
  <c r="AH88" i="7"/>
  <c r="AH42" i="7"/>
  <c r="W21" i="7"/>
  <c r="AH90" i="7"/>
  <c r="AH129" i="7"/>
  <c r="AH166" i="7"/>
  <c r="AH71" i="7"/>
  <c r="AH109" i="7"/>
  <c r="AH66" i="7"/>
  <c r="AH163" i="7"/>
  <c r="AH95" i="7"/>
  <c r="V145" i="7"/>
  <c r="AH128" i="7"/>
  <c r="AH41" i="7"/>
  <c r="AH33" i="7"/>
  <c r="AH64" i="7"/>
  <c r="AH56" i="7"/>
  <c r="AH164" i="7"/>
  <c r="AH161" i="7"/>
  <c r="AH165" i="7"/>
  <c r="AH82" i="7"/>
  <c r="AH62" i="7"/>
  <c r="AH54" i="7"/>
  <c r="AH141" i="7"/>
  <c r="AH171" i="7"/>
  <c r="AH29" i="7"/>
  <c r="AH159" i="7"/>
  <c r="AH60" i="7"/>
  <c r="AH52" i="7"/>
  <c r="AH124" i="7"/>
  <c r="AH152" i="7"/>
  <c r="AH143" i="7"/>
  <c r="AH110" i="7"/>
  <c r="W20" i="7"/>
  <c r="W15" i="7"/>
  <c r="W19" i="7"/>
  <c r="V35" i="7"/>
  <c r="W35" i="7"/>
  <c r="W18" i="7"/>
  <c r="W16" i="7"/>
  <c r="V73" i="7"/>
  <c r="W73" i="7"/>
  <c r="V31" i="7"/>
  <c r="W31" i="7"/>
  <c r="W17" i="7"/>
  <c r="W13" i="7"/>
  <c r="J70" i="7"/>
  <c r="J13" i="7"/>
  <c r="K13" i="7"/>
  <c r="J80" i="7"/>
  <c r="J29" i="7"/>
  <c r="J66" i="7"/>
  <c r="K14" i="7"/>
  <c r="E12" i="7"/>
  <c r="D47" i="7"/>
  <c r="D45" i="7"/>
  <c r="AB137" i="9"/>
  <c r="AB65" i="9"/>
  <c r="AB43" i="9"/>
  <c r="AC43" i="9"/>
  <c r="AB22" i="9"/>
  <c r="AC22" i="9"/>
  <c r="AB96" i="9"/>
  <c r="AB155" i="9"/>
  <c r="AB77" i="9"/>
  <c r="AB123" i="9"/>
  <c r="AB119" i="9"/>
  <c r="AB37" i="9"/>
  <c r="AC37" i="9"/>
  <c r="AB69" i="9"/>
  <c r="AB115" i="9"/>
  <c r="AB111" i="9"/>
  <c r="AB61" i="9"/>
  <c r="AB161" i="9"/>
  <c r="AB68" i="9"/>
  <c r="AB13" i="9"/>
  <c r="AC13" i="9"/>
  <c r="AB112" i="9"/>
  <c r="AB99" i="9"/>
  <c r="AB17" i="9"/>
  <c r="AC17" i="9"/>
  <c r="V172" i="9"/>
  <c r="V64" i="9"/>
  <c r="V17" i="9"/>
  <c r="V165" i="9"/>
  <c r="V22" i="9"/>
  <c r="J105" i="9"/>
  <c r="J146" i="9"/>
  <c r="J68" i="9"/>
  <c r="V132" i="9"/>
  <c r="I5" i="9"/>
  <c r="P121" i="9"/>
  <c r="J107" i="9"/>
  <c r="AB139" i="9"/>
  <c r="AB135" i="9"/>
  <c r="AB158" i="9"/>
  <c r="AB169" i="9"/>
  <c r="AB88" i="9"/>
  <c r="AB133" i="9"/>
  <c r="AB23" i="9"/>
  <c r="AC23" i="9"/>
  <c r="AB118" i="9"/>
  <c r="AB165" i="9"/>
  <c r="AB45" i="9"/>
  <c r="AC45" i="9"/>
  <c r="AB110" i="9"/>
  <c r="AB16" i="9"/>
  <c r="AC16" i="9"/>
  <c r="AB14" i="9"/>
  <c r="AC14" i="9"/>
  <c r="AB130" i="9"/>
  <c r="AB60" i="9"/>
  <c r="AB114" i="9"/>
  <c r="AB32" i="9"/>
  <c r="AC32" i="9"/>
  <c r="AB83" i="9"/>
  <c r="AB25" i="9"/>
  <c r="AC25" i="9"/>
  <c r="V30" i="9"/>
  <c r="V40" i="9"/>
  <c r="V24" i="9"/>
  <c r="V148" i="9"/>
  <c r="V161" i="9"/>
  <c r="J77" i="9"/>
  <c r="J115" i="9"/>
  <c r="J27" i="9"/>
  <c r="V157" i="9"/>
  <c r="V13" i="9"/>
  <c r="V129" i="9"/>
  <c r="AB134" i="9"/>
  <c r="AB149" i="9"/>
  <c r="AB125" i="9"/>
  <c r="AB26" i="9"/>
  <c r="AC26" i="9"/>
  <c r="AB80" i="9"/>
  <c r="AB146" i="9"/>
  <c r="AB51" i="9"/>
  <c r="AC51" i="9"/>
  <c r="AB103" i="9"/>
  <c r="AB160" i="9"/>
  <c r="AB48" i="9"/>
  <c r="AC48" i="9"/>
  <c r="AB39" i="9"/>
  <c r="AC39" i="9"/>
  <c r="AB102" i="9"/>
  <c r="AB168" i="9"/>
  <c r="AB148" i="9"/>
  <c r="AB132" i="9"/>
  <c r="AB128" i="9"/>
  <c r="AB116" i="9"/>
  <c r="AB53" i="9"/>
  <c r="AC53" i="9"/>
  <c r="AB162" i="9"/>
  <c r="AB75" i="9"/>
  <c r="AB33" i="9"/>
  <c r="AC33" i="9"/>
  <c r="V20" i="9"/>
  <c r="V34" i="9"/>
  <c r="V32" i="9"/>
  <c r="V151" i="9"/>
  <c r="V169" i="9"/>
  <c r="J43" i="9"/>
  <c r="J50" i="9"/>
  <c r="P88" i="9"/>
  <c r="V52" i="9"/>
  <c r="V70" i="9"/>
  <c r="AB12" i="9"/>
  <c r="AC12" i="9"/>
  <c r="I7" i="9"/>
  <c r="AB144" i="9"/>
  <c r="AB93" i="9"/>
  <c r="AB72" i="9"/>
  <c r="AB15" i="9"/>
  <c r="AC15" i="9"/>
  <c r="AB34" i="9"/>
  <c r="AC34" i="9"/>
  <c r="AB95" i="9"/>
  <c r="AB163" i="9"/>
  <c r="AB57" i="9"/>
  <c r="AB30" i="9"/>
  <c r="AC30" i="9"/>
  <c r="AB94" i="9"/>
  <c r="AB171" i="9"/>
  <c r="AB143" i="9"/>
  <c r="AB108" i="9"/>
  <c r="AB50" i="9"/>
  <c r="AC50" i="9"/>
  <c r="AB106" i="9"/>
  <c r="AB141" i="9"/>
  <c r="AB67" i="9"/>
  <c r="AB41" i="9"/>
  <c r="AC41" i="9"/>
  <c r="V28" i="9"/>
  <c r="V50" i="9"/>
  <c r="V159" i="9"/>
  <c r="V46" i="9"/>
  <c r="V156" i="9"/>
  <c r="J49" i="9"/>
  <c r="J76" i="9"/>
  <c r="P62" i="9"/>
  <c r="V145" i="9"/>
  <c r="V79" i="9"/>
  <c r="AB105" i="9"/>
  <c r="AB20" i="9"/>
  <c r="AC20" i="9"/>
  <c r="AB97" i="9"/>
  <c r="AB147" i="9"/>
  <c r="AB136" i="9"/>
  <c r="AB129" i="9"/>
  <c r="AB64" i="9"/>
  <c r="AB164" i="9"/>
  <c r="AB87" i="9"/>
  <c r="AB154" i="9"/>
  <c r="AB166" i="9"/>
  <c r="AB86" i="9"/>
  <c r="AB52" i="9"/>
  <c r="AC52" i="9"/>
  <c r="AB66" i="9"/>
  <c r="AB100" i="9"/>
  <c r="AB55" i="9"/>
  <c r="AC55" i="9"/>
  <c r="AB98" i="9"/>
  <c r="AB150" i="9"/>
  <c r="AB44" i="9"/>
  <c r="AB59" i="9"/>
  <c r="AB142" i="9"/>
  <c r="V26" i="9"/>
  <c r="V18" i="9"/>
  <c r="V60" i="9"/>
  <c r="V47" i="9"/>
  <c r="P48" i="9"/>
  <c r="J147" i="9"/>
  <c r="J26" i="9"/>
  <c r="P116" i="9"/>
  <c r="I6" i="9"/>
  <c r="F9" i="16"/>
  <c r="I9" i="16"/>
  <c r="X9" i="16"/>
  <c r="Y9" i="16"/>
  <c r="V87" i="9"/>
  <c r="AB28" i="9"/>
  <c r="AC28" i="9"/>
  <c r="AB89" i="9"/>
  <c r="AB19" i="9"/>
  <c r="AC19" i="9"/>
  <c r="AB31" i="9"/>
  <c r="AC31" i="9"/>
  <c r="AB131" i="9"/>
  <c r="AB127" i="9"/>
  <c r="AB18" i="9"/>
  <c r="AC18" i="9"/>
  <c r="AB172" i="9"/>
  <c r="AB79" i="9"/>
  <c r="AB21" i="9"/>
  <c r="AC21" i="9"/>
  <c r="AB49" i="9"/>
  <c r="AC49" i="9"/>
  <c r="AB145" i="9"/>
  <c r="AB78" i="9"/>
  <c r="AB56" i="9"/>
  <c r="AC56" i="9"/>
  <c r="AB156" i="9"/>
  <c r="AB92" i="9"/>
  <c r="AB151" i="9"/>
  <c r="AB90" i="9"/>
  <c r="AB167" i="9"/>
  <c r="AB122" i="9"/>
  <c r="AB120" i="9"/>
  <c r="V44" i="9"/>
  <c r="V135" i="9"/>
  <c r="V14" i="9"/>
  <c r="V54" i="9"/>
  <c r="J89" i="9"/>
  <c r="J79" i="9"/>
  <c r="V67" i="9"/>
  <c r="V95" i="9"/>
  <c r="AB81" i="9"/>
  <c r="AB27" i="9"/>
  <c r="AC27" i="9"/>
  <c r="AB58" i="9"/>
  <c r="AB126" i="9"/>
  <c r="AB157" i="9"/>
  <c r="AB138" i="9"/>
  <c r="AB40" i="9"/>
  <c r="AC40" i="9"/>
  <c r="AB71" i="9"/>
  <c r="AB29" i="9"/>
  <c r="AC29" i="9"/>
  <c r="AB140" i="9"/>
  <c r="AB36" i="9"/>
  <c r="AC36" i="9"/>
  <c r="AB70" i="9"/>
  <c r="AB47" i="9"/>
  <c r="AC47" i="9"/>
  <c r="AB42" i="9"/>
  <c r="AC42" i="9"/>
  <c r="AB84" i="9"/>
  <c r="AB91" i="9"/>
  <c r="AB82" i="9"/>
  <c r="AB153" i="9"/>
  <c r="AB124" i="9"/>
  <c r="AB117" i="9"/>
  <c r="V38" i="9"/>
  <c r="V142" i="9"/>
  <c r="V42" i="9"/>
  <c r="V138" i="9"/>
  <c r="J108" i="9"/>
  <c r="V131" i="9"/>
  <c r="D39" i="9"/>
  <c r="E39" i="9"/>
  <c r="D25" i="9"/>
  <c r="E25" i="9"/>
  <c r="D187" i="9"/>
  <c r="D106" i="9"/>
  <c r="D36" i="9"/>
  <c r="E36" i="9"/>
  <c r="D91" i="9"/>
  <c r="D53" i="9"/>
  <c r="E53" i="9"/>
  <c r="D118" i="9"/>
  <c r="D108" i="9"/>
  <c r="D193" i="9"/>
  <c r="D169" i="9"/>
  <c r="D81" i="9"/>
  <c r="D64" i="9"/>
  <c r="D83" i="9"/>
  <c r="D121" i="9"/>
  <c r="D158" i="9"/>
  <c r="D179" i="9"/>
  <c r="D75" i="9"/>
  <c r="D156" i="9"/>
  <c r="D107" i="9"/>
  <c r="D100" i="9"/>
  <c r="D200" i="9"/>
  <c r="D145" i="9"/>
  <c r="D67" i="9"/>
  <c r="D182" i="9"/>
  <c r="D168" i="9"/>
  <c r="D70" i="9"/>
  <c r="D104" i="9"/>
  <c r="D139" i="9"/>
  <c r="D21" i="9"/>
  <c r="E21" i="9"/>
  <c r="D175" i="9"/>
  <c r="D85" i="9"/>
  <c r="D41" i="9"/>
  <c r="E41" i="9"/>
  <c r="D129" i="9"/>
  <c r="D61" i="9"/>
  <c r="D189" i="9"/>
  <c r="D54" i="9"/>
  <c r="E54" i="9"/>
  <c r="D105" i="9"/>
  <c r="D199" i="9"/>
  <c r="D155" i="9"/>
  <c r="D59" i="9"/>
  <c r="D82" i="9"/>
  <c r="D136" i="9"/>
  <c r="D69" i="9"/>
  <c r="D15" i="9"/>
  <c r="E15" i="9"/>
  <c r="D192" i="9"/>
  <c r="D45" i="9"/>
  <c r="E45" i="9"/>
  <c r="D23" i="9"/>
  <c r="E23" i="9"/>
  <c r="D167" i="9"/>
  <c r="D96" i="9"/>
  <c r="D141" i="9"/>
  <c r="D186" i="9"/>
  <c r="D94" i="9"/>
  <c r="D33" i="9"/>
  <c r="E33" i="9"/>
  <c r="D157" i="9"/>
  <c r="D90" i="9"/>
  <c r="D120" i="9"/>
  <c r="D160" i="9"/>
  <c r="D51" i="9"/>
  <c r="E51" i="9"/>
  <c r="D55" i="9"/>
  <c r="E55" i="9"/>
  <c r="D147" i="9"/>
  <c r="D79" i="9"/>
  <c r="D57" i="9"/>
  <c r="D202" i="9"/>
  <c r="D37" i="9"/>
  <c r="E37" i="9"/>
  <c r="D73" i="9"/>
  <c r="D163" i="9"/>
  <c r="D74" i="9"/>
  <c r="D77" i="9"/>
  <c r="D144" i="9"/>
  <c r="D35" i="9"/>
  <c r="E35" i="9"/>
  <c r="D102" i="9"/>
  <c r="D143" i="9"/>
  <c r="D40" i="9"/>
  <c r="E40" i="9"/>
  <c r="D76" i="9"/>
  <c r="D159" i="9"/>
  <c r="D26" i="9"/>
  <c r="E26" i="9"/>
  <c r="D112" i="9"/>
  <c r="D133" i="9"/>
  <c r="D87" i="9"/>
  <c r="D177" i="9"/>
  <c r="D66" i="9"/>
  <c r="D29" i="9"/>
  <c r="E29" i="9"/>
  <c r="D142" i="9"/>
  <c r="D185" i="9"/>
  <c r="D84" i="9"/>
  <c r="D146" i="9"/>
  <c r="D150" i="9"/>
  <c r="D27" i="9"/>
  <c r="E27" i="9"/>
  <c r="D184" i="9"/>
  <c r="D149" i="9"/>
  <c r="D24" i="9"/>
  <c r="E24" i="9"/>
  <c r="D188" i="9"/>
  <c r="D60" i="9"/>
  <c r="D13" i="9"/>
  <c r="E13" i="9"/>
  <c r="D137" i="9"/>
  <c r="D190" i="9"/>
  <c r="D198" i="9"/>
  <c r="D30" i="9"/>
  <c r="E30" i="9"/>
  <c r="D58" i="9"/>
  <c r="D71" i="9"/>
  <c r="D161" i="9"/>
  <c r="D180" i="9"/>
  <c r="D56" i="9"/>
  <c r="D68" i="9"/>
  <c r="D44" i="9"/>
  <c r="E44" i="9"/>
  <c r="D19" i="9"/>
  <c r="E19" i="9"/>
  <c r="D191" i="9"/>
  <c r="D165" i="9"/>
  <c r="D109" i="9"/>
  <c r="D12" i="9"/>
  <c r="E12" i="9"/>
  <c r="D52" i="9"/>
  <c r="E52" i="9"/>
  <c r="D17" i="9"/>
  <c r="E17" i="9"/>
  <c r="D86" i="9"/>
  <c r="D196" i="9"/>
  <c r="D125" i="9"/>
  <c r="D195" i="9"/>
  <c r="D50" i="9"/>
  <c r="E50" i="9"/>
  <c r="D72" i="9"/>
  <c r="D93" i="9"/>
  <c r="D170" i="9"/>
  <c r="D31" i="9"/>
  <c r="E31" i="9"/>
  <c r="D178" i="9"/>
  <c r="D16" i="9"/>
  <c r="E16" i="9"/>
  <c r="D48" i="9"/>
  <c r="E48" i="9"/>
  <c r="D92" i="9"/>
  <c r="D164" i="9"/>
  <c r="D151" i="9"/>
  <c r="D46" i="9"/>
  <c r="E46" i="9"/>
  <c r="D34" i="9"/>
  <c r="E34" i="9"/>
  <c r="D88" i="9"/>
  <c r="D49" i="9"/>
  <c r="E49" i="9"/>
  <c r="D128" i="9"/>
  <c r="D140" i="9"/>
  <c r="D99" i="9"/>
  <c r="D42" i="9"/>
  <c r="E42" i="9"/>
  <c r="D78" i="9"/>
  <c r="D65" i="9"/>
  <c r="D174" i="9"/>
  <c r="D172" i="9"/>
  <c r="D115" i="9"/>
  <c r="D28" i="9"/>
  <c r="E28" i="9"/>
  <c r="D18" i="9"/>
  <c r="E18" i="9"/>
  <c r="D204" i="9"/>
  <c r="D138" i="9"/>
  <c r="D110" i="9"/>
  <c r="D166" i="9"/>
  <c r="D127" i="9"/>
  <c r="D43" i="9"/>
  <c r="E43" i="9"/>
  <c r="D135" i="9"/>
  <c r="D38" i="9"/>
  <c r="E38" i="9"/>
  <c r="D132" i="9"/>
  <c r="D47" i="9"/>
  <c r="E47" i="9"/>
  <c r="D131" i="9"/>
  <c r="D122" i="9"/>
  <c r="D14" i="9"/>
  <c r="E14" i="9"/>
  <c r="D130" i="9"/>
  <c r="D176" i="9"/>
  <c r="D171" i="9"/>
  <c r="D62" i="9"/>
  <c r="D119" i="9"/>
  <c r="D20" i="9"/>
  <c r="E20" i="9"/>
  <c r="D162" i="9"/>
  <c r="D148" i="9"/>
  <c r="D98" i="9"/>
  <c r="D152" i="9"/>
  <c r="D114" i="9"/>
  <c r="D80" i="9"/>
  <c r="D22" i="9"/>
  <c r="E22" i="9"/>
  <c r="D113" i="9"/>
  <c r="D153" i="9"/>
  <c r="J32" i="9"/>
  <c r="J99" i="9"/>
  <c r="J158" i="9"/>
  <c r="J162" i="9"/>
  <c r="J149" i="9"/>
  <c r="J167" i="9"/>
  <c r="J132" i="9"/>
  <c r="J78" i="9"/>
  <c r="J82" i="9"/>
  <c r="J117" i="9"/>
  <c r="J137" i="9"/>
  <c r="J100" i="9"/>
  <c r="J33" i="9"/>
  <c r="J29" i="9"/>
  <c r="J152" i="9"/>
  <c r="J15" i="9"/>
  <c r="J72" i="9"/>
  <c r="J42" i="9"/>
  <c r="P164" i="9"/>
  <c r="P108" i="9"/>
  <c r="P89" i="9"/>
  <c r="P16" i="9"/>
  <c r="D95" i="9"/>
  <c r="D117" i="9"/>
  <c r="D197" i="9"/>
  <c r="I4" i="9"/>
  <c r="D111" i="9"/>
  <c r="J119" i="9"/>
  <c r="J101" i="9"/>
  <c r="J94" i="9"/>
  <c r="J98" i="9"/>
  <c r="J19" i="9"/>
  <c r="J103" i="9"/>
  <c r="J136" i="9"/>
  <c r="J52" i="9"/>
  <c r="J53" i="9"/>
  <c r="J156" i="9"/>
  <c r="J73" i="9"/>
  <c r="J104" i="9"/>
  <c r="J126" i="9"/>
  <c r="J130" i="9"/>
  <c r="J31" i="9"/>
  <c r="J135" i="9"/>
  <c r="J96" i="9"/>
  <c r="J51" i="9"/>
  <c r="P27" i="9"/>
  <c r="P161" i="9"/>
  <c r="P158" i="9"/>
  <c r="P41" i="9"/>
  <c r="D123" i="9"/>
  <c r="D103" i="9"/>
  <c r="D126" i="9"/>
  <c r="J22" i="9"/>
  <c r="J60" i="9"/>
  <c r="J140" i="9"/>
  <c r="J13" i="9"/>
  <c r="J84" i="9"/>
  <c r="J34" i="9"/>
  <c r="J47" i="9"/>
  <c r="J160" i="9"/>
  <c r="J145" i="9"/>
  <c r="J56" i="9"/>
  <c r="J20" i="9"/>
  <c r="J151" i="9"/>
  <c r="J128" i="9"/>
  <c r="J62" i="9"/>
  <c r="J66" i="9"/>
  <c r="J36" i="9"/>
  <c r="J71" i="9"/>
  <c r="P39" i="9"/>
  <c r="P142" i="9"/>
  <c r="P102" i="9"/>
  <c r="P12" i="9"/>
  <c r="D32" i="9"/>
  <c r="E32" i="9"/>
  <c r="D181" i="9"/>
  <c r="D124" i="9"/>
  <c r="D173" i="9"/>
  <c r="P133" i="9"/>
  <c r="P94" i="9"/>
  <c r="P123" i="9"/>
  <c r="P90" i="9"/>
  <c r="P43" i="9"/>
  <c r="P97" i="9"/>
  <c r="P87" i="9"/>
  <c r="P86" i="9"/>
  <c r="P55" i="9"/>
  <c r="P169" i="9"/>
  <c r="P106" i="9"/>
  <c r="P119" i="9"/>
  <c r="P56" i="9"/>
  <c r="P92" i="9"/>
  <c r="P132" i="9"/>
  <c r="P58" i="9"/>
  <c r="P57" i="9"/>
  <c r="P109" i="9"/>
  <c r="P124" i="9"/>
  <c r="P107" i="9"/>
  <c r="P49" i="9"/>
  <c r="P136" i="9"/>
  <c r="P139" i="9"/>
  <c r="P138" i="9"/>
  <c r="P80" i="9"/>
  <c r="P127" i="9"/>
  <c r="P13" i="9"/>
  <c r="P54" i="9"/>
  <c r="P152" i="9"/>
  <c r="P69" i="9"/>
  <c r="P95" i="9"/>
  <c r="P149" i="9"/>
  <c r="P61" i="9"/>
  <c r="P163" i="9"/>
  <c r="P98" i="9"/>
  <c r="P150" i="9"/>
  <c r="P33" i="9"/>
  <c r="P37" i="9"/>
  <c r="P170" i="9"/>
  <c r="P25" i="9"/>
  <c r="P19" i="9"/>
  <c r="P36" i="9"/>
  <c r="P68" i="9"/>
  <c r="P66" i="9"/>
  <c r="P77" i="9"/>
  <c r="P135" i="9"/>
  <c r="P31" i="9"/>
  <c r="P99" i="9"/>
  <c r="P162" i="9"/>
  <c r="P53" i="9"/>
  <c r="P167" i="9"/>
  <c r="P100" i="9"/>
  <c r="P131" i="9"/>
  <c r="P130" i="9"/>
  <c r="P22" i="9"/>
  <c r="P71" i="9"/>
  <c r="P143" i="9"/>
  <c r="P23" i="9"/>
  <c r="P24" i="9"/>
  <c r="P81" i="9"/>
  <c r="P103" i="9"/>
  <c r="P70" i="9"/>
  <c r="P51" i="9"/>
  <c r="P112" i="9"/>
  <c r="P118" i="9"/>
  <c r="P83" i="9"/>
  <c r="P85" i="9"/>
  <c r="P79" i="9"/>
  <c r="P45" i="9"/>
  <c r="P46" i="9"/>
  <c r="P104" i="9"/>
  <c r="P117" i="9"/>
  <c r="P52" i="9"/>
  <c r="P76" i="9"/>
  <c r="P15" i="9"/>
  <c r="P72" i="9"/>
  <c r="P96" i="9"/>
  <c r="P28" i="9"/>
  <c r="P14" i="9"/>
  <c r="P91" i="9"/>
  <c r="P122" i="9"/>
  <c r="P64" i="9"/>
  <c r="P111" i="9"/>
  <c r="P153" i="9"/>
  <c r="P159" i="9"/>
  <c r="P42" i="9"/>
  <c r="P73" i="9"/>
  <c r="P125" i="9"/>
  <c r="P172" i="9"/>
  <c r="P155" i="9"/>
  <c r="P145" i="9"/>
  <c r="P78" i="9"/>
  <c r="P93" i="9"/>
  <c r="P17" i="9"/>
  <c r="P59" i="9"/>
  <c r="P113" i="9"/>
  <c r="P137" i="9"/>
  <c r="P74" i="9"/>
  <c r="P151" i="9"/>
  <c r="P34" i="9"/>
  <c r="P168" i="9"/>
  <c r="P105" i="9"/>
  <c r="P157" i="9"/>
  <c r="P156" i="9"/>
  <c r="P114" i="9"/>
  <c r="P166" i="9"/>
  <c r="P165" i="9"/>
  <c r="P84" i="9"/>
  <c r="P35" i="9"/>
  <c r="P82" i="9"/>
  <c r="P134" i="9"/>
  <c r="P30" i="9"/>
  <c r="P18" i="9"/>
  <c r="P154" i="9"/>
  <c r="P75" i="9"/>
  <c r="P120" i="9"/>
  <c r="P101" i="9"/>
  <c r="P148" i="9"/>
  <c r="P60" i="9"/>
  <c r="P146" i="9"/>
  <c r="P44" i="9"/>
  <c r="J120" i="9"/>
  <c r="J12" i="9"/>
  <c r="J57" i="9"/>
  <c r="J114" i="9"/>
  <c r="J18" i="9"/>
  <c r="J16" i="9"/>
  <c r="J110" i="9"/>
  <c r="J63" i="9"/>
  <c r="J17" i="9"/>
  <c r="J155" i="9"/>
  <c r="J127" i="9"/>
  <c r="J157" i="9"/>
  <c r="J116" i="9"/>
  <c r="J40" i="9"/>
  <c r="J144" i="9"/>
  <c r="J113" i="9"/>
  <c r="J48" i="9"/>
  <c r="D203" i="9"/>
  <c r="J170" i="9"/>
  <c r="J164" i="9"/>
  <c r="J161" i="9"/>
  <c r="J88" i="9"/>
  <c r="J150" i="9"/>
  <c r="J154" i="9"/>
  <c r="J171" i="9"/>
  <c r="J81" i="9"/>
  <c r="J58" i="9"/>
  <c r="J35" i="9"/>
  <c r="J87" i="9"/>
  <c r="J139" i="9"/>
  <c r="J38" i="9"/>
  <c r="J61" i="9"/>
  <c r="J25" i="9"/>
  <c r="J21" i="9"/>
  <c r="J109" i="9"/>
  <c r="P140" i="9"/>
  <c r="P26" i="9"/>
  <c r="P21" i="9"/>
  <c r="P65" i="9"/>
  <c r="P126" i="9"/>
  <c r="D97" i="9"/>
  <c r="D63" i="9"/>
  <c r="V121" i="9"/>
  <c r="V124" i="9"/>
  <c r="V110" i="9"/>
  <c r="V102" i="9"/>
  <c r="V94" i="9"/>
  <c r="V86" i="9"/>
  <c r="V78" i="9"/>
  <c r="V66" i="9"/>
  <c r="V33" i="9"/>
  <c r="V147" i="9"/>
  <c r="V63" i="9"/>
  <c r="V153" i="9"/>
  <c r="V143" i="9"/>
  <c r="V15" i="9"/>
  <c r="V113" i="9"/>
  <c r="V116" i="9"/>
  <c r="V109" i="9"/>
  <c r="V101" i="9"/>
  <c r="V93" i="9"/>
  <c r="V85" i="9"/>
  <c r="V77" i="9"/>
  <c r="V62" i="9"/>
  <c r="V19" i="9"/>
  <c r="V35" i="9"/>
  <c r="V155" i="9"/>
  <c r="V59" i="9"/>
  <c r="V141" i="9"/>
  <c r="V115" i="9"/>
  <c r="V146" i="9"/>
  <c r="V68" i="9"/>
  <c r="V167" i="9"/>
  <c r="V119" i="9"/>
  <c r="V16" i="9"/>
  <c r="V133" i="9"/>
  <c r="V108" i="9"/>
  <c r="V100" i="9"/>
  <c r="V92" i="9"/>
  <c r="V84" i="9"/>
  <c r="V76" i="9"/>
  <c r="V58" i="9"/>
  <c r="V21" i="9"/>
  <c r="V37" i="9"/>
  <c r="V163" i="9"/>
  <c r="V12" i="9"/>
  <c r="V150" i="9"/>
  <c r="V55" i="9"/>
  <c r="V154" i="9"/>
  <c r="V136" i="9"/>
  <c r="V130" i="9"/>
  <c r="V125" i="9"/>
  <c r="V107" i="9"/>
  <c r="V99" i="9"/>
  <c r="V91" i="9"/>
  <c r="V83" i="9"/>
  <c r="V75" i="9"/>
  <c r="V144" i="9"/>
  <c r="V23" i="9"/>
  <c r="V39" i="9"/>
  <c r="V171" i="9"/>
  <c r="V158" i="9"/>
  <c r="V69" i="9"/>
  <c r="V162" i="9"/>
  <c r="V36" i="9"/>
  <c r="V120" i="9"/>
  <c r="V122" i="9"/>
  <c r="V117" i="9"/>
  <c r="V106" i="9"/>
  <c r="V98" i="9"/>
  <c r="V90" i="9"/>
  <c r="V82" i="9"/>
  <c r="V74" i="9"/>
  <c r="V152" i="9"/>
  <c r="V25" i="9"/>
  <c r="V41" i="9"/>
  <c r="V48" i="9"/>
  <c r="V166" i="9"/>
  <c r="V65" i="9"/>
  <c r="V139" i="9"/>
  <c r="V112" i="9"/>
  <c r="V114" i="9"/>
  <c r="V134" i="9"/>
  <c r="V105" i="9"/>
  <c r="V97" i="9"/>
  <c r="V89" i="9"/>
  <c r="V81" i="9"/>
  <c r="V73" i="9"/>
  <c r="V160" i="9"/>
  <c r="V27" i="9"/>
  <c r="V43" i="9"/>
  <c r="V51" i="9"/>
  <c r="V123" i="9"/>
  <c r="V61" i="9"/>
  <c r="V57" i="9"/>
  <c r="V164" i="9"/>
  <c r="V137" i="9"/>
  <c r="V140" i="9"/>
  <c r="V126" i="9"/>
  <c r="V104" i="9"/>
  <c r="V96" i="9"/>
  <c r="V88" i="9"/>
  <c r="V80" i="9"/>
  <c r="V72" i="9"/>
  <c r="V168" i="9"/>
  <c r="V29" i="9"/>
  <c r="V45" i="9"/>
  <c r="V71" i="9"/>
  <c r="V53" i="9"/>
  <c r="V56" i="9"/>
  <c r="V149" i="9"/>
  <c r="J166" i="9"/>
  <c r="J106" i="9"/>
  <c r="J168" i="9"/>
  <c r="J97" i="9"/>
  <c r="J112" i="9"/>
  <c r="J86" i="9"/>
  <c r="J90" i="9"/>
  <c r="J39" i="9"/>
  <c r="J159" i="9"/>
  <c r="J80" i="9"/>
  <c r="J41" i="9"/>
  <c r="J37" i="9"/>
  <c r="J141" i="9"/>
  <c r="J129" i="9"/>
  <c r="J83" i="9"/>
  <c r="J118" i="9"/>
  <c r="J122" i="9"/>
  <c r="J131" i="9"/>
  <c r="P29" i="9"/>
  <c r="P38" i="9"/>
  <c r="P110" i="9"/>
  <c r="P171" i="9"/>
  <c r="P32" i="9"/>
  <c r="D183" i="9"/>
  <c r="D154" i="9"/>
  <c r="P47" i="9"/>
  <c r="J102" i="9"/>
  <c r="J64" i="9"/>
  <c r="J23" i="9"/>
  <c r="J24" i="9"/>
  <c r="J123" i="9"/>
  <c r="J14" i="9"/>
  <c r="J67" i="9"/>
  <c r="J44" i="9"/>
  <c r="J95" i="9"/>
  <c r="J91" i="9"/>
  <c r="J134" i="9"/>
  <c r="J138" i="9"/>
  <c r="J163" i="9"/>
  <c r="J65" i="9"/>
  <c r="J85" i="9"/>
  <c r="J59" i="9"/>
  <c r="J55" i="9"/>
  <c r="J133" i="9"/>
  <c r="P67" i="9"/>
  <c r="P63" i="9"/>
  <c r="P147" i="9"/>
  <c r="P128" i="9"/>
  <c r="P50" i="9"/>
  <c r="D89" i="9"/>
  <c r="D201" i="9"/>
  <c r="D134" i="9"/>
  <c r="J92" i="9"/>
  <c r="J169" i="9"/>
  <c r="J75" i="9"/>
  <c r="J28" i="9"/>
  <c r="J111" i="9"/>
  <c r="J125" i="9"/>
  <c r="J153" i="9"/>
  <c r="J69" i="9"/>
  <c r="J46" i="9"/>
  <c r="J45" i="9"/>
  <c r="J93" i="9"/>
  <c r="J70" i="9"/>
  <c r="J74" i="9"/>
  <c r="J165" i="9"/>
  <c r="J143" i="9"/>
  <c r="J124" i="9"/>
  <c r="J30" i="9"/>
  <c r="J54" i="9"/>
  <c r="J172" i="9"/>
  <c r="P129" i="9"/>
  <c r="P144" i="9"/>
  <c r="P141" i="9"/>
  <c r="P20" i="9"/>
  <c r="P160" i="9"/>
  <c r="D116" i="9"/>
  <c r="D101" i="9"/>
  <c r="D194" i="9"/>
  <c r="P40" i="9"/>
  <c r="AH160" i="9"/>
  <c r="AH86" i="9"/>
  <c r="AH31" i="9"/>
  <c r="AH22" i="9"/>
  <c r="AH69" i="9"/>
  <c r="AH171" i="9"/>
  <c r="AH161" i="9"/>
  <c r="AH52" i="9"/>
  <c r="AH146" i="9"/>
  <c r="AH83" i="9"/>
  <c r="AH50" i="9"/>
  <c r="AH106" i="9"/>
  <c r="AH152" i="9"/>
  <c r="AH128" i="9"/>
  <c r="AH57" i="9"/>
  <c r="AH29" i="9"/>
  <c r="AH88" i="9"/>
  <c r="AH18" i="9"/>
  <c r="I3" i="9"/>
  <c r="B8" i="12"/>
  <c r="E8" i="12"/>
  <c r="F8" i="16"/>
  <c r="I8" i="16"/>
  <c r="X8" i="16"/>
  <c r="Y8" i="16"/>
  <c r="AH23" i="9"/>
  <c r="AH96" i="9"/>
  <c r="AH41" i="9"/>
  <c r="AH65" i="9"/>
  <c r="AH24" i="9"/>
  <c r="AH44" i="9"/>
  <c r="AH127" i="9"/>
  <c r="AH46" i="9"/>
  <c r="AH91" i="9"/>
  <c r="AH150" i="9"/>
  <c r="AH60" i="9"/>
  <c r="AH121" i="9"/>
  <c r="AH123" i="9"/>
  <c r="AH77" i="9"/>
  <c r="AH168" i="9"/>
  <c r="AH138" i="9"/>
  <c r="AH94" i="9"/>
  <c r="AH139" i="9"/>
  <c r="AH30" i="9"/>
  <c r="AH104" i="9"/>
  <c r="AH136" i="9"/>
  <c r="AH73" i="9"/>
  <c r="AH28" i="9"/>
  <c r="AH58" i="9"/>
  <c r="AH156" i="9"/>
  <c r="AH170" i="9"/>
  <c r="AH99" i="9"/>
  <c r="AH33" i="9"/>
  <c r="AH68" i="9"/>
  <c r="AH134" i="9"/>
  <c r="AH51" i="9"/>
  <c r="AH85" i="9"/>
  <c r="AH154" i="9"/>
  <c r="AH17" i="9"/>
  <c r="AH102" i="9"/>
  <c r="AH79" i="9"/>
  <c r="AH63" i="9"/>
  <c r="AH55" i="9"/>
  <c r="AH49" i="9"/>
  <c r="AH116" i="9"/>
  <c r="AH81" i="9"/>
  <c r="AH66" i="9"/>
  <c r="AH39" i="9"/>
  <c r="AH107" i="9"/>
  <c r="AH37" i="9"/>
  <c r="AH76" i="9"/>
  <c r="AH124" i="9"/>
  <c r="AH169" i="9"/>
  <c r="AH93" i="9"/>
  <c r="AH129" i="9"/>
  <c r="AH111" i="9"/>
  <c r="AH113" i="9"/>
  <c r="AH148" i="9"/>
  <c r="AH112" i="9"/>
  <c r="AH118" i="9"/>
  <c r="AH103" i="9"/>
  <c r="AH15" i="9"/>
  <c r="AH166" i="9"/>
  <c r="AH20" i="9"/>
  <c r="AH56" i="9"/>
  <c r="AH119" i="9"/>
  <c r="AH12" i="9"/>
  <c r="AI12" i="9"/>
  <c r="I8" i="9"/>
  <c r="AH89" i="9"/>
  <c r="AH172" i="9"/>
  <c r="AH74" i="9"/>
  <c r="AH32" i="9"/>
  <c r="AH48" i="9"/>
  <c r="AH153" i="9"/>
  <c r="AH120" i="9"/>
  <c r="AH84" i="9"/>
  <c r="AH163" i="9"/>
  <c r="AH162" i="9"/>
  <c r="AH101" i="9"/>
  <c r="AH35" i="9"/>
  <c r="AH54" i="9"/>
  <c r="AH19" i="9"/>
  <c r="AH71" i="9"/>
  <c r="AH47" i="9"/>
  <c r="AI47" i="9"/>
  <c r="AH142" i="9"/>
  <c r="AH36" i="9"/>
  <c r="AH141" i="9"/>
  <c r="AH64" i="9"/>
  <c r="AH145" i="9"/>
  <c r="AH16" i="9"/>
  <c r="AH97" i="9"/>
  <c r="AH45" i="9"/>
  <c r="AH82" i="9"/>
  <c r="AH132" i="9"/>
  <c r="AH59" i="9"/>
  <c r="AH137" i="9"/>
  <c r="AH13" i="9"/>
  <c r="AH92" i="9"/>
  <c r="AH122" i="9"/>
  <c r="AH114" i="9"/>
  <c r="AH109" i="9"/>
  <c r="AH14" i="9"/>
  <c r="AH62" i="9"/>
  <c r="AH158" i="9"/>
  <c r="AH144" i="9"/>
  <c r="AH167" i="9"/>
  <c r="AH95" i="9"/>
  <c r="AH159" i="9"/>
  <c r="AH72" i="9"/>
  <c r="AH125" i="9"/>
  <c r="AH155" i="9"/>
  <c r="AH105" i="9"/>
  <c r="AH165" i="9"/>
  <c r="AH90" i="9"/>
  <c r="AH115" i="9"/>
  <c r="AH67" i="9"/>
  <c r="AH147" i="9"/>
  <c r="AH149" i="9"/>
  <c r="AH100" i="9"/>
  <c r="AH25" i="9"/>
  <c r="AH53" i="9"/>
  <c r="AH27" i="9"/>
  <c r="AH135" i="9"/>
  <c r="AH70" i="9"/>
  <c r="AH143" i="9"/>
  <c r="AH117" i="9"/>
  <c r="AH126" i="9"/>
  <c r="AH80" i="9"/>
  <c r="AH133" i="9"/>
  <c r="AH40" i="9"/>
  <c r="AH164" i="9"/>
  <c r="AH157" i="9"/>
  <c r="AH98" i="9"/>
  <c r="AH131" i="9"/>
  <c r="AH75" i="9"/>
  <c r="AH140" i="9"/>
  <c r="AH110" i="9"/>
  <c r="AH108" i="9"/>
  <c r="AH38" i="9"/>
  <c r="AH61" i="9"/>
  <c r="AH151" i="9"/>
  <c r="AH42" i="9"/>
  <c r="AH78" i="9"/>
  <c r="AH26" i="9"/>
  <c r="AH43" i="9"/>
  <c r="AH21" i="9"/>
  <c r="AH34" i="9"/>
  <c r="AH130" i="9"/>
  <c r="AB172" i="7"/>
  <c r="AB122" i="7"/>
  <c r="AB165" i="7"/>
  <c r="AB60" i="7"/>
  <c r="P161" i="7"/>
  <c r="P74" i="7"/>
  <c r="P66" i="7"/>
  <c r="P76" i="7"/>
  <c r="P52" i="7"/>
  <c r="P26" i="7"/>
  <c r="Q26" i="7"/>
  <c r="P47" i="7"/>
  <c r="Q47" i="7"/>
  <c r="P21" i="7"/>
  <c r="Q21" i="7"/>
  <c r="P39" i="7"/>
  <c r="Q39" i="7"/>
  <c r="P146" i="7"/>
  <c r="P138" i="7"/>
  <c r="P82" i="7"/>
  <c r="P33" i="7"/>
  <c r="Q33" i="7"/>
  <c r="AB132" i="7"/>
  <c r="AB102" i="7"/>
  <c r="AB171" i="7"/>
  <c r="AB170" i="7"/>
  <c r="AB42" i="7"/>
  <c r="AC42" i="7"/>
  <c r="AB158" i="7"/>
  <c r="AB33" i="7"/>
  <c r="AC33" i="7"/>
  <c r="AB79" i="7"/>
  <c r="AB130" i="7"/>
  <c r="AB32" i="7"/>
  <c r="AC32" i="7"/>
  <c r="AB54" i="7"/>
  <c r="AB12" i="7"/>
  <c r="AC12" i="7"/>
  <c r="AB164" i="7"/>
  <c r="AB91" i="7"/>
  <c r="AB113" i="7"/>
  <c r="AB70" i="7"/>
  <c r="AB118" i="7"/>
  <c r="AB61" i="7"/>
  <c r="AB150" i="7"/>
  <c r="AB78" i="7"/>
  <c r="AB120" i="7"/>
  <c r="AB89" i="7"/>
  <c r="AB43" i="7"/>
  <c r="AC43" i="7"/>
  <c r="AB41" i="7"/>
  <c r="AC41" i="7"/>
  <c r="P167" i="7"/>
  <c r="P143" i="7"/>
  <c r="AB124" i="7"/>
  <c r="D37" i="7"/>
  <c r="V32" i="7"/>
  <c r="W32" i="7"/>
  <c r="AH74" i="7"/>
  <c r="AH12" i="7"/>
  <c r="AH49" i="7"/>
  <c r="AH154" i="7"/>
  <c r="AH85" i="7"/>
  <c r="AB134" i="7"/>
  <c r="AH103" i="7"/>
  <c r="AB55" i="7"/>
  <c r="AH26" i="7"/>
  <c r="AH170" i="7"/>
  <c r="AB82" i="7"/>
  <c r="AB97" i="7"/>
  <c r="P159" i="7"/>
  <c r="P99" i="7"/>
  <c r="P135" i="7"/>
  <c r="P14" i="7"/>
  <c r="Q14" i="7"/>
  <c r="AB17" i="7"/>
  <c r="AC17" i="7"/>
  <c r="AB106" i="7"/>
  <c r="AB142" i="7"/>
  <c r="AB119" i="7"/>
  <c r="AB137" i="7"/>
  <c r="AB92" i="7"/>
  <c r="D131" i="7"/>
  <c r="D152" i="7"/>
  <c r="J48" i="7"/>
  <c r="J95" i="7"/>
  <c r="V88" i="7"/>
  <c r="AH35" i="7"/>
  <c r="AH98" i="7"/>
  <c r="AH168" i="7"/>
  <c r="AH45" i="7"/>
  <c r="AH172" i="7"/>
  <c r="AH148" i="7"/>
  <c r="AH31" i="7"/>
  <c r="AH157" i="7"/>
  <c r="AH156" i="7"/>
  <c r="AH57" i="7"/>
  <c r="P169" i="7"/>
  <c r="AH91" i="7"/>
  <c r="AB144" i="7"/>
  <c r="AB35" i="7"/>
  <c r="AC35" i="7"/>
  <c r="V109" i="7"/>
  <c r="AH58" i="7"/>
  <c r="AH87" i="7"/>
  <c r="AB62" i="7"/>
  <c r="AH14" i="7"/>
  <c r="AB27" i="7"/>
  <c r="AC27" i="7"/>
  <c r="AH132" i="7"/>
  <c r="AB87" i="7"/>
  <c r="AB22" i="7"/>
  <c r="AC22" i="7"/>
  <c r="AH138" i="7"/>
  <c r="AB24" i="7"/>
  <c r="AC24" i="7"/>
  <c r="AB51" i="7"/>
  <c r="AC51" i="7"/>
  <c r="V123" i="7"/>
  <c r="AH76" i="7"/>
  <c r="AB46" i="7"/>
  <c r="AC46" i="7"/>
  <c r="AB153" i="7"/>
  <c r="AH131" i="7"/>
  <c r="AB45" i="7"/>
  <c r="AC45" i="7"/>
  <c r="AB44" i="7"/>
  <c r="AC44" i="7"/>
  <c r="AB127" i="7"/>
  <c r="AB138" i="7"/>
  <c r="AH67" i="7"/>
  <c r="P115" i="7"/>
  <c r="AB105" i="7"/>
  <c r="AB99" i="7"/>
  <c r="AB95" i="7"/>
  <c r="AB21" i="7"/>
  <c r="AC21" i="7"/>
  <c r="AB81" i="7"/>
  <c r="P108" i="7"/>
  <c r="AB114" i="7"/>
  <c r="AB161" i="7"/>
  <c r="D100" i="7"/>
  <c r="J124" i="7"/>
  <c r="AH125" i="7"/>
  <c r="AH106" i="7"/>
  <c r="AH121" i="7"/>
  <c r="AB77" i="7"/>
  <c r="AB136" i="7"/>
  <c r="AH145" i="7"/>
  <c r="AB67" i="7"/>
  <c r="AH101" i="7"/>
  <c r="AH24" i="7"/>
  <c r="AH22" i="7"/>
  <c r="AB71" i="7"/>
  <c r="AH123" i="7"/>
  <c r="P133" i="7"/>
  <c r="P85" i="7"/>
  <c r="P40" i="7"/>
  <c r="Q40" i="7"/>
  <c r="P100" i="7"/>
  <c r="P158" i="7"/>
  <c r="AB129" i="7"/>
  <c r="AB110" i="7"/>
  <c r="AB109" i="7"/>
  <c r="AB121" i="7"/>
  <c r="AB15" i="7"/>
  <c r="AC15" i="7"/>
  <c r="AB117" i="7"/>
  <c r="AB139" i="7"/>
  <c r="D14" i="7"/>
  <c r="D112" i="7"/>
  <c r="J114" i="7"/>
  <c r="J146" i="7"/>
  <c r="V169" i="7"/>
  <c r="V15" i="7"/>
  <c r="AH43" i="7"/>
  <c r="AH151" i="7"/>
  <c r="AH142" i="7"/>
  <c r="AH53" i="7"/>
  <c r="AH167" i="7"/>
  <c r="AH140" i="7"/>
  <c r="AH39" i="7"/>
  <c r="AH21" i="7"/>
  <c r="AH118" i="7"/>
  <c r="AH65" i="7"/>
  <c r="P87" i="7"/>
  <c r="AH119" i="7"/>
  <c r="AB75" i="7"/>
  <c r="AB69" i="7"/>
  <c r="AB159" i="7"/>
  <c r="AH93" i="7"/>
  <c r="AH20" i="7"/>
  <c r="AB30" i="7"/>
  <c r="AC30" i="7"/>
  <c r="AH127" i="7"/>
  <c r="AB28" i="7"/>
  <c r="AC28" i="7"/>
  <c r="AH105" i="7"/>
  <c r="AB57" i="7"/>
  <c r="AB56" i="7"/>
  <c r="AH104" i="7"/>
  <c r="AB86" i="7"/>
  <c r="AB167" i="7"/>
  <c r="AH83" i="7"/>
  <c r="AB123" i="7"/>
  <c r="AB14" i="7"/>
  <c r="AC14" i="7"/>
  <c r="V127" i="7"/>
  <c r="AH15" i="7"/>
  <c r="AB166" i="7"/>
  <c r="AH126" i="7"/>
  <c r="P119" i="7"/>
  <c r="AB39" i="7"/>
  <c r="AC39" i="7"/>
  <c r="AB38" i="7"/>
  <c r="AC38" i="7"/>
  <c r="V162" i="7"/>
  <c r="J12" i="7"/>
  <c r="AB162" i="7"/>
  <c r="AB72" i="7"/>
  <c r="AB111" i="7"/>
  <c r="AB34" i="7"/>
  <c r="AC34" i="7"/>
  <c r="AB50" i="7"/>
  <c r="AC50" i="7"/>
  <c r="AB157" i="7"/>
  <c r="AB23" i="7"/>
  <c r="AC23" i="7"/>
  <c r="AB168" i="7"/>
  <c r="AB101" i="7"/>
  <c r="P125" i="7"/>
  <c r="P77" i="7"/>
  <c r="P32" i="7"/>
  <c r="Q32" i="7"/>
  <c r="P62" i="7"/>
  <c r="P120" i="7"/>
  <c r="AB100" i="7"/>
  <c r="AB88" i="7"/>
  <c r="AB141" i="7"/>
  <c r="AB96" i="7"/>
  <c r="AB80" i="7"/>
  <c r="AB104" i="7"/>
  <c r="AB19" i="7"/>
  <c r="AC19" i="7"/>
  <c r="D64" i="7"/>
  <c r="D54" i="7"/>
  <c r="J15" i="7"/>
  <c r="J82" i="7"/>
  <c r="V46" i="7"/>
  <c r="W46" i="7"/>
  <c r="V34" i="7"/>
  <c r="W34" i="7"/>
  <c r="V60" i="7"/>
  <c r="W60" i="7"/>
  <c r="AH51" i="7"/>
  <c r="AH28" i="7"/>
  <c r="AH134" i="7"/>
  <c r="AH61" i="7"/>
  <c r="AH30" i="7"/>
  <c r="AH130" i="7"/>
  <c r="AH47" i="7"/>
  <c r="AH32" i="7"/>
  <c r="AH133" i="7"/>
  <c r="AH116" i="7"/>
  <c r="P18" i="7"/>
  <c r="Q18" i="7"/>
  <c r="AH150" i="7"/>
  <c r="AB37" i="7"/>
  <c r="AC37" i="7"/>
  <c r="AB36" i="7"/>
  <c r="AC36" i="7"/>
  <c r="AB94" i="7"/>
  <c r="AH155" i="7"/>
  <c r="AB74" i="7"/>
  <c r="AB63" i="7"/>
  <c r="AH77" i="7"/>
  <c r="AB146" i="7"/>
  <c r="AH112" i="7"/>
  <c r="AB25" i="7"/>
  <c r="AC25" i="7"/>
  <c r="AB135" i="7"/>
  <c r="AH108" i="7"/>
  <c r="AB53" i="7"/>
  <c r="AB52" i="7"/>
  <c r="AC52" i="7"/>
  <c r="AH97" i="7"/>
  <c r="AB13" i="7"/>
  <c r="AC13" i="7"/>
  <c r="AB47" i="7"/>
  <c r="AC47" i="7"/>
  <c r="AH139" i="7"/>
  <c r="AH75" i="7"/>
  <c r="AB83" i="7"/>
  <c r="AB133" i="7"/>
  <c r="AB126" i="7"/>
  <c r="AB116" i="7"/>
  <c r="AB40" i="7"/>
  <c r="AC40" i="7"/>
  <c r="AB152" i="7"/>
  <c r="P28" i="7"/>
  <c r="Q28" i="7"/>
  <c r="AB115" i="7"/>
  <c r="J17" i="7"/>
  <c r="AH27" i="7"/>
  <c r="AH153" i="7"/>
  <c r="AH79" i="7"/>
  <c r="AB16" i="7"/>
  <c r="AC16" i="7"/>
  <c r="I7" i="7"/>
  <c r="P68" i="7"/>
  <c r="P45" i="7"/>
  <c r="Q45" i="7"/>
  <c r="P160" i="7"/>
  <c r="P140" i="7"/>
  <c r="P84" i="7"/>
  <c r="AB155" i="7"/>
  <c r="AB163" i="7"/>
  <c r="AB145" i="7"/>
  <c r="AB112" i="7"/>
  <c r="AB148" i="7"/>
  <c r="AB18" i="7"/>
  <c r="AC18" i="7"/>
  <c r="AB149" i="7"/>
  <c r="D68" i="7"/>
  <c r="D121" i="7"/>
  <c r="J86" i="7"/>
  <c r="J135" i="7"/>
  <c r="V155" i="7"/>
  <c r="AH59" i="7"/>
  <c r="AH36" i="7"/>
  <c r="AH113" i="7"/>
  <c r="AH78" i="7"/>
  <c r="AH38" i="7"/>
  <c r="AH122" i="7"/>
  <c r="AH55" i="7"/>
  <c r="AH40" i="7"/>
  <c r="AH102" i="7"/>
  <c r="AH146" i="7"/>
  <c r="P83" i="7"/>
  <c r="AH137" i="7"/>
  <c r="AB125" i="7"/>
  <c r="AH50" i="7"/>
  <c r="AB58" i="7"/>
  <c r="AH16" i="7"/>
  <c r="AB160" i="7"/>
  <c r="AB31" i="7"/>
  <c r="AC31" i="7"/>
  <c r="V84" i="7"/>
  <c r="AH69" i="7"/>
  <c r="AB93" i="7"/>
  <c r="AH162" i="7"/>
  <c r="AH23" i="7"/>
  <c r="AB20" i="7"/>
  <c r="AC20" i="7"/>
  <c r="J169" i="7"/>
  <c r="AH144" i="7"/>
  <c r="AB85" i="7"/>
  <c r="AB143" i="7"/>
  <c r="AH120" i="7"/>
  <c r="AB98" i="7"/>
  <c r="V89" i="7"/>
  <c r="AH17" i="7"/>
  <c r="AB169" i="7"/>
  <c r="AH117" i="7"/>
  <c r="AB156" i="7"/>
  <c r="AB151" i="7"/>
  <c r="AH37" i="7"/>
  <c r="AH169" i="7"/>
  <c r="AB107" i="7"/>
  <c r="AB26" i="7"/>
  <c r="AC26" i="7"/>
  <c r="AB131" i="7"/>
  <c r="P50" i="7"/>
  <c r="P37" i="7"/>
  <c r="Q37" i="7"/>
  <c r="P151" i="7"/>
  <c r="P132" i="7"/>
  <c r="AB66" i="7"/>
  <c r="AB68" i="7"/>
  <c r="AB108" i="7"/>
  <c r="AB76" i="7"/>
  <c r="AB140" i="7"/>
  <c r="AB84" i="7"/>
  <c r="AB154" i="7"/>
  <c r="D55" i="7"/>
  <c r="V18" i="7"/>
  <c r="AH149" i="7"/>
  <c r="AH70" i="7"/>
  <c r="AH44" i="7"/>
  <c r="AH86" i="7"/>
  <c r="AH158" i="7"/>
  <c r="AH46" i="7"/>
  <c r="AH94" i="7"/>
  <c r="AH63" i="7"/>
  <c r="AH48" i="7"/>
  <c r="AH25" i="7"/>
  <c r="AH136" i="7"/>
  <c r="AB147" i="7"/>
  <c r="AH115" i="7"/>
  <c r="AB128" i="7"/>
  <c r="AH89" i="7"/>
  <c r="AB59" i="7"/>
  <c r="AH111" i="7"/>
  <c r="AB65" i="7"/>
  <c r="AB64" i="7"/>
  <c r="AB73" i="7"/>
  <c r="AB29" i="7"/>
  <c r="AC29" i="7"/>
  <c r="AH73" i="7"/>
  <c r="AB103" i="7"/>
  <c r="AH34" i="7"/>
  <c r="AH72" i="7"/>
  <c r="AB90" i="7"/>
  <c r="AH147" i="7"/>
  <c r="AH100" i="7"/>
  <c r="AB49" i="7"/>
  <c r="AC49" i="7"/>
  <c r="AB48" i="7"/>
  <c r="AC48" i="7"/>
  <c r="AH96" i="7"/>
  <c r="AH92" i="7"/>
  <c r="I4" i="7"/>
  <c r="F11" i="16"/>
  <c r="I11" i="16"/>
  <c r="X11" i="16"/>
  <c r="Y11" i="16"/>
  <c r="P129" i="7"/>
  <c r="P58" i="7"/>
  <c r="P163" i="7"/>
  <c r="P81" i="7"/>
  <c r="P142" i="7"/>
  <c r="P103" i="7"/>
  <c r="P156" i="7"/>
  <c r="P78" i="7"/>
  <c r="P35" i="7"/>
  <c r="Q35" i="7"/>
  <c r="P139" i="7"/>
  <c r="P96" i="7"/>
  <c r="P30" i="7"/>
  <c r="Q30" i="7"/>
  <c r="P136" i="7"/>
  <c r="P60" i="7"/>
  <c r="P149" i="7"/>
  <c r="P80" i="7"/>
  <c r="P71" i="7"/>
  <c r="P91" i="7"/>
  <c r="P57" i="7"/>
  <c r="P165" i="7"/>
  <c r="P112" i="7"/>
  <c r="P150" i="7"/>
  <c r="P73" i="7"/>
  <c r="P134" i="7"/>
  <c r="P64" i="7"/>
  <c r="P118" i="7"/>
  <c r="P70" i="7"/>
  <c r="P27" i="7"/>
  <c r="Q27" i="7"/>
  <c r="P131" i="7"/>
  <c r="P54" i="7"/>
  <c r="P22" i="7"/>
  <c r="Q22" i="7"/>
  <c r="P128" i="7"/>
  <c r="P116" i="7"/>
  <c r="P72" i="7"/>
  <c r="P25" i="7"/>
  <c r="Q25" i="7"/>
  <c r="P148" i="7"/>
  <c r="P110" i="7"/>
  <c r="P107" i="7"/>
  <c r="P42" i="7"/>
  <c r="Q42" i="7"/>
  <c r="P19" i="7"/>
  <c r="Q19" i="7"/>
  <c r="P121" i="7"/>
  <c r="P69" i="7"/>
  <c r="P29" i="7"/>
  <c r="Q29" i="7"/>
  <c r="P130" i="7"/>
  <c r="P56" i="7"/>
  <c r="P24" i="7"/>
  <c r="Q24" i="7"/>
  <c r="P114" i="7"/>
  <c r="P59" i="7"/>
  <c r="P127" i="7"/>
  <c r="P124" i="7"/>
  <c r="P44" i="7"/>
  <c r="Q44" i="7"/>
  <c r="P15" i="7"/>
  <c r="Q15" i="7"/>
  <c r="P111" i="7"/>
  <c r="P67" i="7"/>
  <c r="P31" i="7"/>
  <c r="Q31" i="7"/>
  <c r="P41" i="7"/>
  <c r="Q41" i="7"/>
  <c r="P157" i="7"/>
  <c r="P145" i="7"/>
  <c r="P102" i="7"/>
  <c r="P117" i="7"/>
  <c r="P61" i="7"/>
  <c r="P126" i="7"/>
  <c r="P172" i="7"/>
  <c r="P95" i="7"/>
  <c r="P51" i="7"/>
  <c r="P17" i="7"/>
  <c r="Q17" i="7"/>
  <c r="P123" i="7"/>
  <c r="P46" i="7"/>
  <c r="Q46" i="7"/>
  <c r="P20" i="7"/>
  <c r="Q20" i="7"/>
  <c r="P105" i="7"/>
  <c r="P170" i="7"/>
  <c r="P106" i="7"/>
  <c r="P63" i="7"/>
  <c r="P79" i="7"/>
  <c r="P65" i="7"/>
  <c r="P98" i="7"/>
  <c r="P16" i="7"/>
  <c r="Q16" i="7"/>
  <c r="P13" i="7"/>
  <c r="Q13" i="7"/>
  <c r="P168" i="7"/>
  <c r="P152" i="7"/>
  <c r="P36" i="7"/>
  <c r="Q36" i="7"/>
  <c r="P12" i="7"/>
  <c r="Q12" i="7"/>
  <c r="P49" i="7"/>
  <c r="Q49" i="7"/>
  <c r="P75" i="7"/>
  <c r="P141" i="7"/>
  <c r="P34" i="7"/>
  <c r="Q34" i="7"/>
  <c r="P94" i="7"/>
  <c r="P53" i="7"/>
  <c r="P122" i="7"/>
  <c r="P48" i="7"/>
  <c r="Q48" i="7"/>
  <c r="P90" i="7"/>
  <c r="P109" i="7"/>
  <c r="P153" i="7"/>
  <c r="P101" i="7"/>
  <c r="P166" i="7"/>
  <c r="P92" i="7"/>
  <c r="P55" i="7"/>
  <c r="P23" i="7"/>
  <c r="Q23" i="7"/>
  <c r="P137" i="7"/>
  <c r="P93" i="7"/>
  <c r="P171" i="7"/>
  <c r="P89" i="7"/>
  <c r="P155" i="7"/>
  <c r="P113" i="7"/>
  <c r="P164" i="7"/>
  <c r="P86" i="7"/>
  <c r="P43" i="7"/>
  <c r="Q43" i="7"/>
  <c r="P147" i="7"/>
  <c r="P104" i="7"/>
  <c r="P38" i="7"/>
  <c r="Q38" i="7"/>
  <c r="P144" i="7"/>
  <c r="P97" i="7"/>
  <c r="P162" i="7"/>
  <c r="P88" i="7"/>
  <c r="P154" i="7"/>
  <c r="M37" i="6"/>
  <c r="J32" i="6"/>
  <c r="K32" i="6"/>
  <c r="O36" i="6"/>
  <c r="X32" i="6"/>
  <c r="Y32" i="6"/>
  <c r="O37" i="6"/>
  <c r="L32" i="6"/>
  <c r="M32" i="6"/>
  <c r="L34" i="6"/>
  <c r="M34" i="6"/>
  <c r="H34" i="6"/>
  <c r="I34" i="6"/>
  <c r="Y34" i="6"/>
  <c r="Q37" i="6"/>
  <c r="N32" i="6"/>
  <c r="O32" i="6"/>
  <c r="S37" i="6"/>
  <c r="P32" i="6"/>
  <c r="Q32" i="6"/>
  <c r="F21" i="6"/>
  <c r="N34" i="6"/>
  <c r="O34" i="6"/>
  <c r="R32" i="6"/>
  <c r="S32" i="6"/>
  <c r="I37" i="6"/>
  <c r="B17" i="6"/>
  <c r="F11" i="6"/>
  <c r="B19" i="6"/>
  <c r="F20" i="6"/>
  <c r="Y36" i="6"/>
  <c r="B15" i="6"/>
  <c r="J36" i="6"/>
  <c r="K36" i="6"/>
  <c r="R36" i="6"/>
  <c r="S36" i="6"/>
  <c r="L36" i="6"/>
  <c r="M36" i="6"/>
  <c r="H36" i="6"/>
  <c r="I36" i="6"/>
  <c r="S6" i="7"/>
  <c r="S3" i="7"/>
  <c r="C9" i="12"/>
  <c r="S4" i="7"/>
  <c r="U4" i="7"/>
  <c r="S4" i="9"/>
  <c r="S7" i="9"/>
  <c r="S5" i="9"/>
  <c r="S3" i="9"/>
  <c r="S6" i="9"/>
  <c r="S8" i="9"/>
  <c r="U8" i="9"/>
  <c r="H35" i="8"/>
  <c r="I35" i="8"/>
  <c r="L35" i="8"/>
  <c r="M35" i="8"/>
  <c r="N35" i="8"/>
  <c r="O35" i="8"/>
  <c r="P35" i="8"/>
  <c r="Q35" i="8"/>
  <c r="Y35" i="8"/>
  <c r="L34" i="8"/>
  <c r="M34" i="8"/>
  <c r="L33" i="8"/>
  <c r="M33" i="8"/>
  <c r="Y32" i="8"/>
  <c r="N33" i="8"/>
  <c r="O33" i="8"/>
  <c r="P33" i="8"/>
  <c r="Q33" i="8"/>
  <c r="R33" i="8"/>
  <c r="S33" i="8"/>
  <c r="J32" i="8"/>
  <c r="K32" i="8"/>
  <c r="R30" i="8"/>
  <c r="S30" i="8"/>
  <c r="L32" i="8"/>
  <c r="M32" i="8"/>
  <c r="N32" i="8"/>
  <c r="O32" i="8"/>
  <c r="L30" i="8"/>
  <c r="M30" i="8"/>
  <c r="X30" i="8"/>
  <c r="Y30" i="8"/>
  <c r="J33" i="8"/>
  <c r="K33" i="8"/>
  <c r="I33" i="8"/>
  <c r="B10" i="8"/>
  <c r="L31" i="8"/>
  <c r="M31" i="8"/>
  <c r="N31" i="8"/>
  <c r="O31" i="8"/>
  <c r="F13" i="8"/>
  <c r="P31" i="8"/>
  <c r="Q31" i="8"/>
  <c r="X33" i="8"/>
  <c r="Y33" i="8"/>
  <c r="R31" i="8"/>
  <c r="S31" i="8"/>
  <c r="X31" i="8"/>
  <c r="Y31" i="8"/>
  <c r="H31" i="8"/>
  <c r="I31" i="8"/>
  <c r="V75" i="7"/>
  <c r="W75" i="7"/>
  <c r="V23" i="7"/>
  <c r="V16" i="7"/>
  <c r="V33" i="7"/>
  <c r="W33" i="7"/>
  <c r="V168" i="7"/>
  <c r="V42" i="7"/>
  <c r="W42" i="7"/>
  <c r="V158" i="7"/>
  <c r="V148" i="7"/>
  <c r="V74" i="7"/>
  <c r="W74" i="7"/>
  <c r="V69" i="7"/>
  <c r="W69" i="7"/>
  <c r="V61" i="7"/>
  <c r="W61" i="7"/>
  <c r="V53" i="7"/>
  <c r="W53" i="7"/>
  <c r="V120" i="7"/>
  <c r="V45" i="7"/>
  <c r="W45" i="7"/>
  <c r="V140" i="7"/>
  <c r="V95" i="7"/>
  <c r="V80" i="7"/>
  <c r="V81" i="7"/>
  <c r="V139" i="7"/>
  <c r="V13" i="7"/>
  <c r="V54" i="7"/>
  <c r="W54" i="7"/>
  <c r="V149" i="7"/>
  <c r="V39" i="7"/>
  <c r="W39" i="7"/>
  <c r="V125" i="7"/>
  <c r="V40" i="7"/>
  <c r="W40" i="7"/>
  <c r="V152" i="7"/>
  <c r="V41" i="7"/>
  <c r="W41" i="7"/>
  <c r="V126" i="7"/>
  <c r="V93" i="7"/>
  <c r="V43" i="7"/>
  <c r="W43" i="7"/>
  <c r="V138" i="7"/>
  <c r="V28" i="7"/>
  <c r="W28" i="7"/>
  <c r="V71" i="7"/>
  <c r="W71" i="7"/>
  <c r="V78" i="7"/>
  <c r="V77" i="7"/>
  <c r="V107" i="7"/>
  <c r="V108" i="7"/>
  <c r="V119" i="7"/>
  <c r="V114" i="7"/>
  <c r="V121" i="7"/>
  <c r="V137" i="7"/>
  <c r="V90" i="7"/>
  <c r="V62" i="7"/>
  <c r="W62" i="7"/>
  <c r="V110" i="7"/>
  <c r="V47" i="7"/>
  <c r="W47" i="7"/>
  <c r="V98" i="7"/>
  <c r="V48" i="7"/>
  <c r="W48" i="7"/>
  <c r="V132" i="7"/>
  <c r="V141" i="7"/>
  <c r="V50" i="7"/>
  <c r="W50" i="7"/>
  <c r="V104" i="7"/>
  <c r="V130" i="7"/>
  <c r="V20" i="7"/>
  <c r="V79" i="7"/>
  <c r="V85" i="7"/>
  <c r="V102" i="7"/>
  <c r="V172" i="7"/>
  <c r="V72" i="7"/>
  <c r="W72" i="7"/>
  <c r="V131" i="7"/>
  <c r="V143" i="7"/>
  <c r="V82" i="7"/>
  <c r="V55" i="7"/>
  <c r="W55" i="7"/>
  <c r="V124" i="7"/>
  <c r="V49" i="7"/>
  <c r="W49" i="7"/>
  <c r="V106" i="7"/>
  <c r="V134" i="7"/>
  <c r="V51" i="7"/>
  <c r="W51" i="7"/>
  <c r="V91" i="7"/>
  <c r="V36" i="7"/>
  <c r="W36" i="7"/>
  <c r="V164" i="7"/>
  <c r="V87" i="7"/>
  <c r="V105" i="7"/>
  <c r="V111" i="7"/>
  <c r="V21" i="7"/>
  <c r="V117" i="7"/>
  <c r="V118" i="7"/>
  <c r="V12" i="7"/>
  <c r="V24" i="7"/>
  <c r="W24" i="7"/>
  <c r="I6" i="7"/>
  <c r="F12" i="16"/>
  <c r="I12" i="16"/>
  <c r="X12" i="16"/>
  <c r="Y12" i="16"/>
  <c r="V116" i="7"/>
  <c r="V100" i="7"/>
  <c r="V30" i="7"/>
  <c r="W30" i="7"/>
  <c r="V170" i="7"/>
  <c r="V17" i="7"/>
  <c r="V63" i="7"/>
  <c r="W63" i="7"/>
  <c r="V25" i="7"/>
  <c r="W25" i="7"/>
  <c r="V56" i="7"/>
  <c r="W56" i="7"/>
  <c r="V165" i="7"/>
  <c r="V58" i="7"/>
  <c r="W58" i="7"/>
  <c r="V94" i="7"/>
  <c r="V59" i="7"/>
  <c r="W59" i="7"/>
  <c r="V142" i="7"/>
  <c r="V92" i="7"/>
  <c r="V135" i="7"/>
  <c r="V171" i="7"/>
  <c r="V99" i="7"/>
  <c r="V112" i="7"/>
  <c r="V68" i="7"/>
  <c r="W68" i="7"/>
  <c r="V37" i="7"/>
  <c r="W37" i="7"/>
  <c r="V146" i="7"/>
  <c r="V29" i="7"/>
  <c r="W29" i="7"/>
  <c r="V22" i="7"/>
  <c r="V83" i="7"/>
  <c r="V38" i="7"/>
  <c r="W38" i="7"/>
  <c r="V144" i="7"/>
  <c r="V151" i="7"/>
  <c r="V153" i="7"/>
  <c r="V159" i="7"/>
  <c r="V64" i="7"/>
  <c r="W64" i="7"/>
  <c r="V86" i="7"/>
  <c r="V57" i="7"/>
  <c r="W57" i="7"/>
  <c r="V26" i="7"/>
  <c r="W26" i="7"/>
  <c r="V67" i="7"/>
  <c r="W67" i="7"/>
  <c r="V70" i="7"/>
  <c r="W70" i="7"/>
  <c r="V157" i="7"/>
  <c r="V44" i="7"/>
  <c r="W44" i="7"/>
  <c r="V147" i="7"/>
  <c r="V97" i="7"/>
  <c r="V129" i="7"/>
  <c r="V150" i="7"/>
  <c r="V113" i="7"/>
  <c r="V103" i="7"/>
  <c r="V14" i="7"/>
  <c r="V115" i="7"/>
  <c r="V136" i="7"/>
  <c r="V160" i="7"/>
  <c r="V161" i="7"/>
  <c r="V167" i="7"/>
  <c r="V65" i="7"/>
  <c r="W65" i="7"/>
  <c r="V27" i="7"/>
  <c r="W27" i="7"/>
  <c r="V52" i="7"/>
  <c r="W52" i="7"/>
  <c r="V96" i="7"/>
  <c r="V122" i="7"/>
  <c r="V163" i="7"/>
  <c r="V76" i="7"/>
  <c r="W76" i="7"/>
  <c r="V154" i="7"/>
  <c r="V128" i="7"/>
  <c r="V166" i="7"/>
  <c r="V133" i="7"/>
  <c r="D84" i="7"/>
  <c r="D41" i="7"/>
  <c r="D21" i="7"/>
  <c r="E21" i="7"/>
  <c r="D40" i="7"/>
  <c r="D35" i="7"/>
  <c r="E35" i="7"/>
  <c r="D51" i="7"/>
  <c r="D106" i="7"/>
  <c r="D118" i="7"/>
  <c r="D129" i="7"/>
  <c r="D151" i="7"/>
  <c r="D72" i="7"/>
  <c r="D128" i="7"/>
  <c r="D36" i="7"/>
  <c r="E36" i="7"/>
  <c r="D71" i="7"/>
  <c r="D26" i="7"/>
  <c r="E26" i="7"/>
  <c r="D155" i="7"/>
  <c r="D50" i="7"/>
  <c r="D169" i="7"/>
  <c r="D75" i="7"/>
  <c r="D136" i="7"/>
  <c r="D77" i="7"/>
  <c r="D95" i="7"/>
  <c r="D158" i="7"/>
  <c r="D46" i="7"/>
  <c r="D87" i="7"/>
  <c r="D93" i="7"/>
  <c r="D144" i="7"/>
  <c r="D80" i="7"/>
  <c r="D130" i="7"/>
  <c r="D18" i="7"/>
  <c r="E18" i="7"/>
  <c r="D17" i="7"/>
  <c r="E17" i="7"/>
  <c r="D24" i="7"/>
  <c r="E24" i="7"/>
  <c r="D120" i="7"/>
  <c r="D162" i="7"/>
  <c r="D83" i="7"/>
  <c r="D138" i="7"/>
  <c r="D67" i="7"/>
  <c r="D123" i="7"/>
  <c r="D165" i="7"/>
  <c r="D141" i="7"/>
  <c r="D146" i="7"/>
  <c r="D91" i="7"/>
  <c r="D97" i="7"/>
  <c r="D16" i="7"/>
  <c r="E16" i="7"/>
  <c r="G12" i="16"/>
  <c r="O12" i="16"/>
  <c r="U6" i="7"/>
  <c r="G11" i="16"/>
  <c r="K11" i="16"/>
  <c r="J78" i="7"/>
  <c r="J148" i="7"/>
  <c r="J69" i="7"/>
  <c r="J117" i="7"/>
  <c r="J21" i="7"/>
  <c r="J89" i="7"/>
  <c r="J153" i="7"/>
  <c r="J31" i="7"/>
  <c r="J83" i="7"/>
  <c r="J19" i="7"/>
  <c r="J103" i="7"/>
  <c r="J164" i="7"/>
  <c r="J85" i="7"/>
  <c r="J143" i="7"/>
  <c r="J22" i="7"/>
  <c r="J73" i="7"/>
  <c r="J132" i="7"/>
  <c r="J63" i="7"/>
  <c r="J115" i="7"/>
  <c r="J154" i="7"/>
  <c r="J81" i="7"/>
  <c r="J151" i="7"/>
  <c r="J72" i="7"/>
  <c r="J120" i="7"/>
  <c r="J23" i="7"/>
  <c r="J101" i="7"/>
  <c r="J156" i="7"/>
  <c r="J58" i="7"/>
  <c r="J92" i="7"/>
  <c r="J33" i="7"/>
  <c r="J113" i="7"/>
  <c r="J167" i="7"/>
  <c r="J88" i="7"/>
  <c r="J149" i="7"/>
  <c r="J24" i="7"/>
  <c r="J76" i="7"/>
  <c r="J140" i="7"/>
  <c r="J30" i="7"/>
  <c r="J105" i="7"/>
  <c r="J129" i="7"/>
  <c r="J121" i="7"/>
  <c r="J166" i="7"/>
  <c r="J14" i="7"/>
  <c r="J84" i="7"/>
  <c r="J157" i="7"/>
  <c r="J75" i="7"/>
  <c r="J123" i="7"/>
  <c r="J50" i="7"/>
  <c r="J107" i="7"/>
  <c r="J159" i="7"/>
  <c r="J60" i="7"/>
  <c r="J98" i="7"/>
  <c r="J35" i="7"/>
  <c r="J116" i="7"/>
  <c r="J170" i="7"/>
  <c r="J91" i="7"/>
  <c r="J152" i="7"/>
  <c r="J49" i="7"/>
  <c r="J79" i="7"/>
  <c r="J20" i="7"/>
  <c r="J90" i="7"/>
  <c r="J160" i="7"/>
  <c r="J59" i="7"/>
  <c r="J61" i="7"/>
  <c r="J108" i="7"/>
  <c r="J34" i="7"/>
  <c r="J87" i="7"/>
  <c r="J18" i="7"/>
  <c r="J93" i="7"/>
  <c r="J131" i="7"/>
  <c r="J52" i="7"/>
  <c r="J128" i="7"/>
  <c r="J162" i="7"/>
  <c r="J62" i="7"/>
  <c r="J110" i="7"/>
  <c r="J37" i="7"/>
  <c r="J119" i="7"/>
  <c r="J41" i="7"/>
  <c r="J100" i="7"/>
  <c r="J155" i="7"/>
  <c r="J51" i="7"/>
  <c r="J94" i="7"/>
  <c r="J145" i="7"/>
  <c r="J57" i="7"/>
  <c r="J26" i="7"/>
  <c r="J36" i="7"/>
  <c r="J99" i="7"/>
  <c r="J42" i="7"/>
  <c r="J96" i="7"/>
  <c r="J139" i="7"/>
  <c r="J54" i="7"/>
  <c r="J136" i="7"/>
  <c r="J165" i="7"/>
  <c r="J64" i="7"/>
  <c r="J125" i="7"/>
  <c r="J39" i="7"/>
  <c r="J122" i="7"/>
  <c r="J43" i="7"/>
  <c r="J106" i="7"/>
  <c r="J158" i="7"/>
  <c r="J53" i="7"/>
  <c r="J97" i="7"/>
  <c r="J16" i="7"/>
  <c r="J28" i="7"/>
  <c r="J38" i="7"/>
  <c r="J126" i="7"/>
  <c r="J44" i="7"/>
  <c r="J104" i="7"/>
  <c r="J168" i="7"/>
  <c r="J56" i="7"/>
  <c r="J144" i="7"/>
  <c r="J25" i="7"/>
  <c r="J74" i="7"/>
  <c r="J133" i="7"/>
  <c r="J68" i="7"/>
  <c r="J130" i="7"/>
  <c r="J45" i="7"/>
  <c r="J109" i="7"/>
  <c r="J161" i="7"/>
  <c r="J55" i="7"/>
  <c r="J112" i="7"/>
  <c r="J163" i="7"/>
  <c r="J137" i="7"/>
  <c r="J40" i="7"/>
  <c r="J134" i="7"/>
  <c r="J46" i="7"/>
  <c r="J111" i="7"/>
  <c r="J171" i="7"/>
  <c r="J65" i="7"/>
  <c r="J147" i="7"/>
  <c r="J27" i="7"/>
  <c r="J77" i="7"/>
  <c r="J141" i="7"/>
  <c r="J71" i="7"/>
  <c r="J138" i="7"/>
  <c r="J47" i="7"/>
  <c r="J127" i="7"/>
  <c r="J67" i="7"/>
  <c r="J118" i="7"/>
  <c r="J32" i="7"/>
  <c r="J102" i="7"/>
  <c r="U3" i="7"/>
  <c r="D9" i="12"/>
  <c r="G10" i="16"/>
  <c r="J10" i="16"/>
  <c r="D78" i="7"/>
  <c r="D96" i="7"/>
  <c r="D139" i="7"/>
  <c r="D65" i="7"/>
  <c r="D147" i="7"/>
  <c r="D60" i="7"/>
  <c r="D92" i="7"/>
  <c r="D103" i="7"/>
  <c r="D164" i="7"/>
  <c r="D43" i="7"/>
  <c r="D109" i="7"/>
  <c r="D161" i="7"/>
  <c r="D70" i="7"/>
  <c r="D124" i="7"/>
  <c r="D42" i="7"/>
  <c r="D90" i="7"/>
  <c r="D145" i="7"/>
  <c r="D148" i="7"/>
  <c r="D81" i="7"/>
  <c r="D66" i="7"/>
  <c r="D61" i="7"/>
  <c r="D30" i="7"/>
  <c r="E30" i="7"/>
  <c r="D104" i="7"/>
  <c r="D168" i="7"/>
  <c r="D86" i="7"/>
  <c r="D150" i="7"/>
  <c r="D56" i="7"/>
  <c r="D28" i="7"/>
  <c r="E28" i="7"/>
  <c r="D98" i="7"/>
  <c r="D27" i="7"/>
  <c r="E27" i="7"/>
  <c r="D113" i="7"/>
  <c r="D167" i="7"/>
  <c r="D39" i="7"/>
  <c r="D12" i="7"/>
  <c r="D127" i="7"/>
  <c r="D73" i="7"/>
  <c r="D132" i="7"/>
  <c r="D38" i="7"/>
  <c r="D102" i="7"/>
  <c r="D154" i="7"/>
  <c r="D126" i="7"/>
  <c r="D134" i="7"/>
  <c r="D57" i="7"/>
  <c r="D111" i="7"/>
  <c r="D171" i="7"/>
  <c r="D89" i="7"/>
  <c r="D153" i="7"/>
  <c r="D52" i="7"/>
  <c r="D110" i="7"/>
  <c r="D116" i="7"/>
  <c r="D170" i="7"/>
  <c r="D82" i="7"/>
  <c r="D135" i="7"/>
  <c r="D33" i="7"/>
  <c r="E33" i="7"/>
  <c r="D76" i="7"/>
  <c r="D140" i="7"/>
  <c r="D105" i="7"/>
  <c r="D160" i="7"/>
  <c r="D99" i="7"/>
  <c r="D15" i="7"/>
  <c r="E15" i="7"/>
  <c r="I3" i="7"/>
  <c r="D23" i="7"/>
  <c r="E23" i="7"/>
  <c r="D53" i="7"/>
  <c r="D22" i="7"/>
  <c r="E22" i="7"/>
  <c r="D114" i="7"/>
  <c r="D101" i="7"/>
  <c r="D156" i="7"/>
  <c r="D48" i="7"/>
  <c r="D20" i="7"/>
  <c r="E20" i="7"/>
  <c r="D125" i="7"/>
  <c r="D19" i="7"/>
  <c r="E19" i="7"/>
  <c r="D119" i="7"/>
  <c r="D63" i="7"/>
  <c r="D34" i="7"/>
  <c r="E34" i="7"/>
  <c r="D85" i="7"/>
  <c r="D143" i="7"/>
  <c r="D79" i="7"/>
  <c r="D62" i="7"/>
  <c r="D32" i="7"/>
  <c r="E32" i="7"/>
  <c r="D108" i="7"/>
  <c r="D163" i="7"/>
  <c r="D157" i="7"/>
  <c r="D142" i="7"/>
  <c r="D49" i="7"/>
  <c r="D69" i="7"/>
  <c r="D117" i="7"/>
  <c r="D29" i="7"/>
  <c r="E29" i="7"/>
  <c r="D107" i="7"/>
  <c r="D159" i="7"/>
  <c r="D44" i="7"/>
  <c r="D74" i="7"/>
  <c r="D133" i="7"/>
  <c r="D13" i="7"/>
  <c r="D122" i="7"/>
  <c r="D59" i="7"/>
  <c r="D88" i="7"/>
  <c r="D149" i="7"/>
  <c r="D25" i="7"/>
  <c r="E25" i="7"/>
  <c r="D94" i="7"/>
  <c r="D58" i="7"/>
  <c r="D115" i="7"/>
  <c r="D166" i="7"/>
  <c r="I5" i="7"/>
  <c r="F19" i="6"/>
  <c r="B18" i="6"/>
  <c r="F18" i="6"/>
  <c r="F22" i="6"/>
  <c r="F17" i="6"/>
  <c r="U6" i="9"/>
  <c r="G9" i="16"/>
  <c r="O9" i="16"/>
  <c r="C8" i="12"/>
  <c r="G8" i="16"/>
  <c r="J8" i="16"/>
  <c r="F17" i="8"/>
  <c r="F20" i="8"/>
  <c r="F22" i="8"/>
  <c r="T7" i="9"/>
  <c r="U7" i="9"/>
  <c r="F21" i="8"/>
  <c r="F18" i="8"/>
  <c r="T3" i="9"/>
  <c r="U3" i="9"/>
  <c r="D8" i="12"/>
  <c r="F8" i="12"/>
  <c r="F19" i="8"/>
  <c r="T4" i="9"/>
  <c r="U4" i="9"/>
  <c r="B15" i="8"/>
  <c r="B17" i="8"/>
  <c r="F11" i="8"/>
  <c r="B19" i="8"/>
  <c r="F10" i="16"/>
  <c r="I10" i="16"/>
  <c r="X10" i="16"/>
  <c r="Y10" i="16"/>
  <c r="B9" i="12"/>
  <c r="T5" i="9"/>
  <c r="U5" i="9"/>
  <c r="D12" i="12"/>
  <c r="B18" i="8"/>
  <c r="E9" i="12"/>
  <c r="B12" i="12"/>
  <c r="E12" i="12"/>
  <c r="F9" i="12"/>
  <c r="F12" i="12"/>
</calcChain>
</file>

<file path=xl/sharedStrings.xml><?xml version="1.0" encoding="utf-8"?>
<sst xmlns="http://schemas.openxmlformats.org/spreadsheetml/2006/main" count="751" uniqueCount="266">
  <si>
    <t>STREAM:</t>
  </si>
  <si>
    <t>Species</t>
  </si>
  <si>
    <t>Mean</t>
  </si>
  <si>
    <t>Estimated</t>
  </si>
  <si>
    <t>Fish/unit</t>
  </si>
  <si>
    <t>Prob.</t>
  </si>
  <si>
    <t>Adjusted</t>
  </si>
  <si>
    <t>SITE:</t>
  </si>
  <si>
    <t>/age</t>
  </si>
  <si>
    <t>weight (g)</t>
  </si>
  <si>
    <t>Catch 1</t>
  </si>
  <si>
    <t>Catch 2</t>
  </si>
  <si>
    <t>population</t>
  </si>
  <si>
    <t>(100m2)</t>
  </si>
  <si>
    <t>of use</t>
  </si>
  <si>
    <t>This spreadsheet is designed</t>
  </si>
  <si>
    <t>LENGTH:</t>
  </si>
  <si>
    <t>Sp. #1</t>
  </si>
  <si>
    <t>to process electrofishing data.</t>
  </si>
  <si>
    <t>WIDTH:</t>
  </si>
  <si>
    <t>Sp. #2</t>
  </si>
  <si>
    <t>Data can only be entered into non-</t>
  </si>
  <si>
    <t>AREA:</t>
  </si>
  <si>
    <t>Sp. #3</t>
  </si>
  <si>
    <t xml:space="preserve">shaded cells - all shaded cells are </t>
  </si>
  <si>
    <t>DATE:</t>
  </si>
  <si>
    <t>Sp. #4</t>
  </si>
  <si>
    <t xml:space="preserve">protected.  </t>
  </si>
  <si>
    <t>Sp. #5</t>
  </si>
  <si>
    <t xml:space="preserve">Poul Bech, Reg. 2 Fisheries, </t>
  </si>
  <si>
    <t>Sp. #6</t>
  </si>
  <si>
    <t>B.C. Environment, August 1993</t>
  </si>
  <si>
    <t>Rb(0+)</t>
  </si>
  <si>
    <t>Rb(1+)</t>
  </si>
  <si>
    <t>Rb(2+)</t>
  </si>
  <si>
    <t>Co(0+)</t>
  </si>
  <si>
    <t xml:space="preserve">Length </t>
  </si>
  <si>
    <t>c1+c2</t>
  </si>
  <si>
    <t>weights(g)</t>
  </si>
  <si>
    <t>est wt.</t>
  </si>
  <si>
    <t>total wgt.</t>
  </si>
  <si>
    <t>condition factor</t>
  </si>
  <si>
    <t>Length</t>
  </si>
  <si>
    <t xml:space="preserve">  est  wt</t>
  </si>
  <si>
    <t>DEPTH/VELOCITY TRANSECT DATA ANALYSIS SPREADSHEET (CALCULATES W.U.A. &amp; DISCHARGE)</t>
  </si>
  <si>
    <t>This spread sheet is designed for depth/velocity transect data collected within a closed electrofishing site.</t>
  </si>
  <si>
    <t>Fisheries Branch CT hydraulic suitability curves (1994)</t>
  </si>
  <si>
    <t>**Most of the cells in this spread sheet are locked &amp; data entry is possible only in the un-protected (non-shaded) cells**</t>
  </si>
  <si>
    <t>UTM CODE:</t>
  </si>
  <si>
    <t>depth</t>
  </si>
  <si>
    <t>fry</t>
  </si>
  <si>
    <t>velocity</t>
  </si>
  <si>
    <t>parr</t>
  </si>
  <si>
    <t>STREAM CODE:</t>
  </si>
  <si>
    <t>range</t>
  </si>
  <si>
    <t>probability</t>
  </si>
  <si>
    <t>MAIN/SIDE CHANNEL:</t>
  </si>
  <si>
    <t>m</t>
  </si>
  <si>
    <t>SITE REFERENCE:</t>
  </si>
  <si>
    <t>________</t>
  </si>
  <si>
    <t>METERED/EST.:</t>
  </si>
  <si>
    <t>TRANSECT #:</t>
  </si>
  <si>
    <t>MEAN/SURFACE:</t>
  </si>
  <si>
    <t>TRANSECT WIDTH:</t>
  </si>
  <si>
    <t>HYDRAULIC TYPE:</t>
  </si>
  <si>
    <t>WIDTH : DEPTH RATIO</t>
  </si>
  <si>
    <t>SITE LENGTH:</t>
  </si>
  <si>
    <t>TRANSECT TYPE:</t>
  </si>
  <si>
    <t>SITE WIDTH:</t>
  </si>
  <si>
    <t>STREAM WIDTH:</t>
  </si>
  <si>
    <t>SITE AREA:</t>
  </si>
  <si>
    <t>sq. m</t>
  </si>
  <si>
    <t>NO. OF STATIONS:</t>
  </si>
  <si>
    <t xml:space="preserve"> DISCHARGE:</t>
  </si>
  <si>
    <t>cu. m/sec</t>
  </si>
  <si>
    <t>SITE WEIGHTED MEANS</t>
  </si>
  <si>
    <t>ADJUSTED USABLE AREAS</t>
  </si>
  <si>
    <t>Mean Depth:</t>
  </si>
  <si>
    <t>% usable by RBT fry</t>
  </si>
  <si>
    <t>%</t>
  </si>
  <si>
    <t>Mean Velocity:</t>
  </si>
  <si>
    <t>m/sec</t>
  </si>
  <si>
    <t>% usable by RBT parr</t>
  </si>
  <si>
    <t xml:space="preserve">Cross-sect. area </t>
  </si>
  <si>
    <t>sq. m.</t>
  </si>
  <si>
    <t>% usable by CT fry</t>
  </si>
  <si>
    <t>##</t>
  </si>
  <si>
    <t>% usable by CT parr</t>
  </si>
  <si>
    <t>% usable by Chinook</t>
  </si>
  <si>
    <t>% usable by Coho</t>
  </si>
  <si>
    <t>DEPTH/ VELOCITY DATA FOR WEIGHTED USABLE AREA (WUA) CALCULATIONS</t>
  </si>
  <si>
    <t>Transect Data</t>
  </si>
  <si>
    <t>Cell</t>
  </si>
  <si>
    <t>cell</t>
  </si>
  <si>
    <t>Usable</t>
  </si>
  <si>
    <t>station length</t>
  </si>
  <si>
    <t>substrate</t>
  </si>
  <si>
    <t>Width</t>
  </si>
  <si>
    <t>mean</t>
  </si>
  <si>
    <t>prob.</t>
  </si>
  <si>
    <t>prob</t>
  </si>
  <si>
    <t>Area</t>
  </si>
  <si>
    <t>Discharge</t>
  </si>
  <si>
    <t>(m)</t>
  </si>
  <si>
    <t>(m/s)</t>
  </si>
  <si>
    <t xml:space="preserve">RBT </t>
  </si>
  <si>
    <t>Fry</t>
  </si>
  <si>
    <t xml:space="preserve"> RBT</t>
  </si>
  <si>
    <t>RBT</t>
  </si>
  <si>
    <t>CT</t>
  </si>
  <si>
    <t>CH</t>
  </si>
  <si>
    <t xml:space="preserve"> CO</t>
  </si>
  <si>
    <t>CO</t>
  </si>
  <si>
    <t>__(m)____</t>
  </si>
  <si>
    <t>_(m)______</t>
  </si>
  <si>
    <t>_(m/s)____</t>
  </si>
  <si>
    <t>___________________</t>
  </si>
  <si>
    <t>Parr</t>
  </si>
  <si>
    <t>__________</t>
  </si>
  <si>
    <t>(sq. m)</t>
  </si>
  <si>
    <t>(cu. m/sec)</t>
  </si>
  <si>
    <t>This spread sheet is brought to you by Poul Bech, Ron Ptolemy, and Rob Knight, B.C. Environment, Fisheries Section, May 1994.</t>
  </si>
  <si>
    <t>Site #</t>
  </si>
  <si>
    <t>Site Description</t>
  </si>
  <si>
    <t>System</t>
  </si>
  <si>
    <t>Site Reference (km)</t>
  </si>
  <si>
    <t xml:space="preserve">Width </t>
  </si>
  <si>
    <t>Site Dimensions</t>
  </si>
  <si>
    <t>Alkalinity=</t>
  </si>
  <si>
    <t>Biomass=</t>
  </si>
  <si>
    <t>Mean Weight</t>
  </si>
  <si>
    <t>MEAN</t>
  </si>
  <si>
    <t xml:space="preserve">D/V Adj'd </t>
  </si>
  <si>
    <t>FPU</t>
  </si>
  <si>
    <t xml:space="preserve">Predicted </t>
  </si>
  <si>
    <t xml:space="preserve">% of </t>
  </si>
  <si>
    <t>Predicted</t>
  </si>
  <si>
    <t xml:space="preserve">*  NOTE: These are geometric means.  To calculate a geometric mean,  </t>
  </si>
  <si>
    <t xml:space="preserve">values in the array must be &gt;0. For the purpose of the </t>
  </si>
  <si>
    <t>calculation, any zero (0) values were assumed to be 0.1</t>
  </si>
  <si>
    <t>Juvenile Steelhead Electrofishing Results</t>
  </si>
  <si>
    <t>(grams)</t>
  </si>
  <si>
    <t>Ct(2+)</t>
  </si>
  <si>
    <t>Date (dd/mmm/yy)</t>
  </si>
  <si>
    <t>SITE #</t>
  </si>
  <si>
    <t>Feb. 2001 curves applied</t>
  </si>
  <si>
    <t>Ptolemy WUP HSI curves (Febuary 12, 2001)</t>
  </si>
  <si>
    <t>Rainbow fry (summer)</t>
  </si>
  <si>
    <t>Rainbow parr (summer)</t>
  </si>
  <si>
    <t>Coho (summer)</t>
  </si>
  <si>
    <t>Chinook (summer)</t>
  </si>
  <si>
    <t xml:space="preserve">probability </t>
  </si>
  <si>
    <t>Watershed:</t>
  </si>
  <si>
    <t>Stream Code:</t>
  </si>
  <si>
    <t>T</t>
  </si>
  <si>
    <t>(Stream enrichment monitoring)</t>
  </si>
  <si>
    <t>Vancouver Island Steelhead Recovery Project</t>
  </si>
  <si>
    <t>Allen Plot Data</t>
  </si>
  <si>
    <t>Watershed Name:</t>
  </si>
  <si>
    <t>Unadjusted</t>
  </si>
  <si>
    <t>Unadjusted Density by Age and Species</t>
  </si>
  <si>
    <t>Year</t>
  </si>
  <si>
    <t>Stream</t>
  </si>
  <si>
    <t>Site</t>
  </si>
  <si>
    <t xml:space="preserve">Species </t>
  </si>
  <si>
    <t xml:space="preserve">Age </t>
  </si>
  <si>
    <t>Wt (g)</t>
  </si>
  <si>
    <t>Density (FPU)</t>
  </si>
  <si>
    <t>Size (g)</t>
  </si>
  <si>
    <t>Rb(3+)</t>
  </si>
  <si>
    <t>Rb(4+)</t>
  </si>
  <si>
    <t>Ct(0+)</t>
  </si>
  <si>
    <t>Ct(1+)</t>
  </si>
  <si>
    <t>Ct(3+)</t>
  </si>
  <si>
    <t>Ct(4+)</t>
  </si>
  <si>
    <t>BT (0+)</t>
  </si>
  <si>
    <t>BT (1+)</t>
  </si>
  <si>
    <t>BT (2+)</t>
  </si>
  <si>
    <t>Pred FPU</t>
  </si>
  <si>
    <t>Biomass</t>
  </si>
  <si>
    <t>Rb</t>
  </si>
  <si>
    <t>(0+)</t>
  </si>
  <si>
    <t>(1+)</t>
  </si>
  <si>
    <t>Harris Creek</t>
  </si>
  <si>
    <t>Total Alk Value = 58</t>
  </si>
  <si>
    <t>C</t>
  </si>
  <si>
    <t>n</t>
  </si>
  <si>
    <t>average</t>
  </si>
  <si>
    <t>geomean</t>
  </si>
  <si>
    <t>stdev</t>
  </si>
  <si>
    <t>95%CI</t>
  </si>
  <si>
    <t>upper limit</t>
  </si>
  <si>
    <t>lower limit</t>
  </si>
  <si>
    <t>Unadj.</t>
  </si>
  <si>
    <t>Tsitika River</t>
  </si>
  <si>
    <t>Co</t>
  </si>
  <si>
    <t>Control (g)</t>
  </si>
  <si>
    <t>Treated (g)</t>
  </si>
  <si>
    <t>Lat_Long</t>
  </si>
  <si>
    <t>CCT (0+)</t>
  </si>
  <si>
    <t>CCT (1+)</t>
  </si>
  <si>
    <t>CCT (2+)</t>
  </si>
  <si>
    <t>CCT (3+)</t>
  </si>
  <si>
    <t>Co (0+)</t>
  </si>
  <si>
    <t>Crayf</t>
  </si>
  <si>
    <t>Time</t>
  </si>
  <si>
    <t>Temperature</t>
  </si>
  <si>
    <t>Depth (m)</t>
  </si>
  <si>
    <t>Velocity (m/s)</t>
  </si>
  <si>
    <t>Violet Avenue</t>
  </si>
  <si>
    <t>1344 hr</t>
  </si>
  <si>
    <t>18.4 C</t>
  </si>
  <si>
    <t>Substrate</t>
  </si>
  <si>
    <t>Silt</t>
  </si>
  <si>
    <t>Habitat</t>
  </si>
  <si>
    <t>Glide</t>
  </si>
  <si>
    <t>Panel Q</t>
  </si>
  <si>
    <t>Sum</t>
  </si>
  <si>
    <t>Flow (L/s)</t>
  </si>
  <si>
    <t>LT mad (L/s)</t>
  </si>
  <si>
    <t>%LT mad</t>
  </si>
  <si>
    <t>River km</t>
  </si>
  <si>
    <t>Mann Rd</t>
  </si>
  <si>
    <t>Date</t>
  </si>
  <si>
    <t>Gravel</t>
  </si>
  <si>
    <t>Glide-Pool</t>
  </si>
  <si>
    <t>Tape Location (m)</t>
  </si>
  <si>
    <t>West Saanich Rd</t>
  </si>
  <si>
    <t>Concrete</t>
  </si>
  <si>
    <t>Culvert Run</t>
  </si>
  <si>
    <t>Mean D</t>
  </si>
  <si>
    <t>Mean V</t>
  </si>
  <si>
    <t>Flow</t>
  </si>
  <si>
    <t>1415 hr</t>
  </si>
  <si>
    <t>19.9 C</t>
  </si>
  <si>
    <t>1152 hr</t>
  </si>
  <si>
    <t>21.1 C</t>
  </si>
  <si>
    <t>Nathan Creek</t>
  </si>
  <si>
    <t>Riffle Site</t>
  </si>
  <si>
    <t>Pool site by bridge</t>
  </si>
  <si>
    <t>49.06.22.00 N 122.26.53.62 W</t>
  </si>
  <si>
    <t>49.06.18.81 N 122.26.53.72 W</t>
  </si>
  <si>
    <t>SP #7</t>
  </si>
  <si>
    <t>Sp. #8</t>
  </si>
  <si>
    <t>Stkl (0+)</t>
  </si>
  <si>
    <t>Rb (0+)</t>
  </si>
  <si>
    <t>r</t>
  </si>
  <si>
    <t>P</t>
  </si>
  <si>
    <t>Sp. #9</t>
  </si>
  <si>
    <t>Lamprey</t>
  </si>
  <si>
    <t>WSC Site flows Oct 4/22 Nathan Creek</t>
  </si>
  <si>
    <t>Transect 1 (beside bridge, in pool)</t>
  </si>
  <si>
    <t>Station</t>
  </si>
  <si>
    <t>Depth</t>
  </si>
  <si>
    <t>Velocity</t>
  </si>
  <si>
    <t xml:space="preserve">Wetted width </t>
  </si>
  <si>
    <t>4.3 m</t>
  </si>
  <si>
    <t>Bankfull</t>
  </si>
  <si>
    <t>6.02 m</t>
  </si>
  <si>
    <t>Water temp 11.0 deg @9:50am</t>
  </si>
  <si>
    <t>ambient 15 deg</t>
  </si>
  <si>
    <t>Transect 2 (Run above riffle)</t>
  </si>
  <si>
    <t>Wetted width</t>
  </si>
  <si>
    <t>100-043700</t>
  </si>
  <si>
    <t>08MH084</t>
  </si>
  <si>
    <t>RBT (0+)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</si>
</sst>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2" formatCode="0.0"/>
    <numFmt numFmtId="173" formatCode="0.0000"/>
    <numFmt numFmtId="174" formatCode="0.000"/>
  </numFmts>
  <fonts count="29">
    <font>
      <sz val="10"/>
      <name val="MS Sans Serif"/>
    </font>
    <font>
      <b/>
      <sz val="10"/>
      <name val="MS Sans Serif"/>
    </font>
    <font>
      <b/>
      <sz val="8.5"/>
      <name val="MS Sans Serif"/>
      <family val="2"/>
    </font>
    <font>
      <sz val="8.5"/>
      <name val="MS Sans Serif"/>
      <family val="2"/>
    </font>
    <font>
      <sz val="8"/>
      <name val="Arial"/>
      <family val="2"/>
    </font>
    <font>
      <sz val="9"/>
      <name val="Geneva"/>
    </font>
    <font>
      <b/>
      <sz val="9"/>
      <name val="Geneva"/>
    </font>
    <font>
      <sz val="8"/>
      <name val="Geneva"/>
    </font>
    <font>
      <sz val="9"/>
      <color indexed="12"/>
      <name val="Geneva"/>
    </font>
    <font>
      <b/>
      <sz val="10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sz val="8"/>
      <name val="Arial"/>
      <family val="2"/>
    </font>
    <font>
      <sz val="10"/>
      <name val="MS Sans Serif"/>
      <family val="2"/>
    </font>
    <font>
      <sz val="10"/>
      <name val="Geneva"/>
    </font>
    <font>
      <b/>
      <sz val="10"/>
      <name val="Geneva"/>
    </font>
    <font>
      <sz val="12"/>
      <name val="MS Sans Serif"/>
    </font>
    <font>
      <b/>
      <sz val="10"/>
      <name val="MS Sans Serif"/>
      <family val="2"/>
    </font>
    <font>
      <sz val="8"/>
      <name val="Arial"/>
    </font>
    <font>
      <sz val="10"/>
      <name val="Arial"/>
    </font>
    <font>
      <b/>
      <sz val="12"/>
      <name val="Arial"/>
      <family val="2"/>
    </font>
    <font>
      <sz val="12"/>
      <name val="Arial"/>
      <family val="2"/>
    </font>
    <font>
      <b/>
      <sz val="10"/>
      <name val="Arial"/>
    </font>
    <font>
      <sz val="9"/>
      <color indexed="8"/>
      <name val="Geneva"/>
    </font>
    <font>
      <sz val="8"/>
      <name val="MS Sans Serif"/>
    </font>
    <font>
      <sz val="12"/>
      <name val="MS Sans Serif"/>
      <family val="2"/>
    </font>
    <font>
      <b/>
      <sz val="12"/>
      <name val="MS Sans Serif"/>
      <family val="2"/>
    </font>
    <font>
      <sz val="10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gray0625"/>
    </fill>
    <fill>
      <patternFill patternType="gray0625">
        <fgColor indexed="9"/>
        <bgColor indexed="9"/>
      </patternFill>
    </fill>
    <fill>
      <patternFill patternType="gray0625">
        <fgColor indexed="9"/>
      </patternFill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5" fillId="0" borderId="0" applyFill="0"/>
    <xf numFmtId="0" fontId="20" fillId="0" borderId="0"/>
    <xf numFmtId="0" fontId="20" fillId="0" borderId="0"/>
  </cellStyleXfs>
  <cellXfs count="321">
    <xf numFmtId="0" fontId="0" fillId="0" borderId="0" xfId="0"/>
    <xf numFmtId="0" fontId="0" fillId="0" borderId="0" xfId="0" applyProtection="1"/>
    <xf numFmtId="0" fontId="1" fillId="2" borderId="0" xfId="0" applyFont="1" applyFill="1" applyProtection="1"/>
    <xf numFmtId="0" fontId="0" fillId="2" borderId="0" xfId="0" applyFill="1" applyProtection="1"/>
    <xf numFmtId="0" fontId="0" fillId="2" borderId="1" xfId="0" applyFill="1" applyBorder="1" applyProtection="1"/>
    <xf numFmtId="0" fontId="0" fillId="2" borderId="2" xfId="0" applyFill="1" applyBorder="1" applyProtection="1"/>
    <xf numFmtId="0" fontId="1" fillId="2" borderId="2" xfId="0" applyFont="1" applyFill="1" applyBorder="1" applyProtection="1"/>
    <xf numFmtId="0" fontId="1" fillId="2" borderId="3" xfId="0" applyFont="1" applyFill="1" applyBorder="1" applyProtection="1"/>
    <xf numFmtId="0" fontId="0" fillId="2" borderId="0" xfId="0" applyFill="1" applyBorder="1" applyProtection="1"/>
    <xf numFmtId="0" fontId="0" fillId="2" borderId="4" xfId="0" applyFill="1" applyBorder="1" applyProtection="1"/>
    <xf numFmtId="172" fontId="0" fillId="2" borderId="0" xfId="0" applyNumberFormat="1" applyFill="1" applyBorder="1" applyProtection="1"/>
    <xf numFmtId="0" fontId="0" fillId="2" borderId="5" xfId="0" applyFill="1" applyBorder="1" applyProtection="1"/>
    <xf numFmtId="2" fontId="0" fillId="2" borderId="0" xfId="0" applyNumberFormat="1" applyFill="1" applyBorder="1" applyProtection="1"/>
    <xf numFmtId="2" fontId="0" fillId="2" borderId="4" xfId="0" applyNumberFormat="1" applyFill="1" applyBorder="1" applyProtection="1"/>
    <xf numFmtId="0" fontId="0" fillId="2" borderId="6" xfId="0" applyFill="1" applyBorder="1" applyProtection="1"/>
    <xf numFmtId="0" fontId="0" fillId="2" borderId="7" xfId="0" applyFill="1" applyBorder="1" applyProtection="1"/>
    <xf numFmtId="0" fontId="0" fillId="2" borderId="8" xfId="0" applyFill="1" applyBorder="1" applyProtection="1"/>
    <xf numFmtId="0" fontId="0" fillId="0" borderId="5" xfId="0" applyBorder="1" applyProtection="1"/>
    <xf numFmtId="0" fontId="0" fillId="0" borderId="0" xfId="0" applyBorder="1" applyProtection="1"/>
    <xf numFmtId="0" fontId="0" fillId="0" borderId="4" xfId="0" applyBorder="1" applyProtection="1"/>
    <xf numFmtId="0" fontId="0" fillId="0" borderId="6" xfId="0" applyBorder="1" applyProtection="1"/>
    <xf numFmtId="0" fontId="0" fillId="0" borderId="7" xfId="0" applyBorder="1" applyProtection="1"/>
    <xf numFmtId="0" fontId="0" fillId="0" borderId="8" xfId="0" applyBorder="1" applyProtection="1"/>
    <xf numFmtId="2" fontId="0" fillId="0" borderId="0" xfId="0" applyNumberFormat="1" applyFill="1" applyProtection="1"/>
    <xf numFmtId="0" fontId="0" fillId="0" borderId="0" xfId="0" applyFill="1" applyProtection="1"/>
    <xf numFmtId="0" fontId="0" fillId="0" borderId="0" xfId="0" applyFill="1" applyProtection="1">
      <protection locked="0"/>
    </xf>
    <xf numFmtId="0" fontId="0" fillId="0" borderId="0" xfId="0" applyFill="1" applyBorder="1" applyProtection="1">
      <protection locked="0"/>
    </xf>
    <xf numFmtId="0" fontId="0" fillId="0" borderId="4" xfId="0" applyFill="1" applyBorder="1" applyProtection="1">
      <protection locked="0"/>
    </xf>
    <xf numFmtId="2" fontId="0" fillId="0" borderId="0" xfId="0" applyNumberFormat="1" applyFill="1" applyBorder="1" applyProtection="1">
      <protection locked="0"/>
    </xf>
    <xf numFmtId="2" fontId="0" fillId="0" borderId="4" xfId="0" applyNumberFormat="1" applyFill="1" applyBorder="1" applyProtection="1">
      <protection locked="0"/>
    </xf>
    <xf numFmtId="0" fontId="1" fillId="0" borderId="0" xfId="0" applyFont="1" applyProtection="1">
      <protection locked="0"/>
    </xf>
    <xf numFmtId="0" fontId="0" fillId="0" borderId="0" xfId="0" applyFill="1" applyAlignment="1" applyProtection="1">
      <alignment horizontal="left"/>
      <protection locked="0"/>
    </xf>
    <xf numFmtId="0" fontId="0" fillId="0" borderId="0" xfId="0" applyFill="1" applyAlignment="1" applyProtection="1">
      <protection locked="0"/>
    </xf>
    <xf numFmtId="0" fontId="0" fillId="2" borderId="3" xfId="0" applyFill="1" applyBorder="1" applyProtection="1"/>
    <xf numFmtId="172" fontId="0" fillId="2" borderId="0" xfId="0" applyNumberFormat="1" applyFill="1" applyProtection="1"/>
    <xf numFmtId="2" fontId="0" fillId="2" borderId="0" xfId="0" applyNumberFormat="1" applyFill="1" applyProtection="1"/>
    <xf numFmtId="0" fontId="0" fillId="0" borderId="0" xfId="0" applyFill="1" applyAlignment="1" applyProtection="1">
      <alignment horizontal="right"/>
      <protection locked="0"/>
    </xf>
    <xf numFmtId="172" fontId="0" fillId="2" borderId="0" xfId="0" applyNumberFormat="1" applyFill="1" applyProtection="1">
      <protection locked="0"/>
    </xf>
    <xf numFmtId="172" fontId="0" fillId="2" borderId="4" xfId="0" applyNumberFormat="1" applyFill="1" applyBorder="1" applyProtection="1"/>
    <xf numFmtId="0" fontId="2" fillId="2" borderId="5" xfId="0" applyFont="1" applyFill="1" applyBorder="1" applyProtection="1"/>
    <xf numFmtId="0" fontId="2" fillId="2" borderId="0" xfId="0" applyFont="1" applyFill="1" applyBorder="1" applyProtection="1"/>
    <xf numFmtId="0" fontId="3" fillId="2" borderId="5" xfId="0" applyFont="1" applyFill="1" applyBorder="1" applyProtection="1"/>
    <xf numFmtId="0" fontId="3" fillId="2" borderId="0" xfId="0" applyFont="1" applyFill="1" applyBorder="1" applyProtection="1"/>
    <xf numFmtId="0" fontId="1" fillId="2" borderId="0" xfId="0" applyFont="1" applyFill="1" applyAlignment="1" applyProtection="1">
      <alignment horizontal="center"/>
    </xf>
    <xf numFmtId="0" fontId="0" fillId="0" borderId="9" xfId="0" applyFill="1" applyBorder="1" applyProtection="1">
      <protection locked="0"/>
    </xf>
    <xf numFmtId="0" fontId="0" fillId="0" borderId="9" xfId="0" applyBorder="1" applyProtection="1"/>
    <xf numFmtId="0" fontId="0" fillId="0" borderId="9" xfId="0" applyFill="1" applyBorder="1" applyProtection="1"/>
    <xf numFmtId="11" fontId="0" fillId="0" borderId="0" xfId="0" applyNumberFormat="1" applyProtection="1"/>
    <xf numFmtId="11" fontId="0" fillId="2" borderId="0" xfId="0" applyNumberFormat="1" applyFill="1" applyProtection="1"/>
    <xf numFmtId="11" fontId="1" fillId="2" borderId="0" xfId="0" applyNumberFormat="1" applyFont="1" applyFill="1" applyProtection="1"/>
    <xf numFmtId="11" fontId="0" fillId="0" borderId="0" xfId="0" applyNumberFormat="1" applyFill="1" applyProtection="1"/>
    <xf numFmtId="11" fontId="3" fillId="2" borderId="5" xfId="0" applyNumberFormat="1" applyFont="1" applyFill="1" applyBorder="1" applyProtection="1"/>
    <xf numFmtId="11" fontId="3" fillId="2" borderId="0" xfId="0" applyNumberFormat="1" applyFont="1" applyFill="1" applyBorder="1" applyProtection="1"/>
    <xf numFmtId="11" fontId="0" fillId="2" borderId="0" xfId="0" applyNumberFormat="1" applyFill="1" applyBorder="1" applyProtection="1"/>
    <xf numFmtId="11" fontId="0" fillId="2" borderId="4" xfId="0" applyNumberFormat="1" applyFill="1" applyBorder="1" applyProtection="1"/>
    <xf numFmtId="11" fontId="0" fillId="2" borderId="5" xfId="0" applyNumberFormat="1" applyFill="1" applyBorder="1" applyProtection="1"/>
    <xf numFmtId="11" fontId="0" fillId="0" borderId="5" xfId="0" applyNumberFormat="1" applyBorder="1" applyProtection="1"/>
    <xf numFmtId="11" fontId="1" fillId="0" borderId="0" xfId="0" applyNumberFormat="1" applyFont="1" applyBorder="1" applyProtection="1"/>
    <xf numFmtId="11" fontId="1" fillId="0" borderId="4" xfId="0" applyNumberFormat="1" applyFont="1" applyBorder="1" applyProtection="1"/>
    <xf numFmtId="11" fontId="1" fillId="0" borderId="0" xfId="0" applyNumberFormat="1" applyFont="1" applyProtection="1"/>
    <xf numFmtId="0" fontId="5" fillId="2" borderId="0" xfId="0" applyFont="1" applyFill="1" applyAlignment="1" applyProtection="1">
      <alignment horizontal="left"/>
    </xf>
    <xf numFmtId="0" fontId="6" fillId="2" borderId="0" xfId="0" applyFont="1" applyFill="1" applyBorder="1" applyAlignment="1" applyProtection="1"/>
    <xf numFmtId="0" fontId="6" fillId="2" borderId="0" xfId="0" applyNumberFormat="1" applyFont="1" applyFill="1" applyBorder="1" applyAlignment="1" applyProtection="1">
      <alignment horizontal="left"/>
    </xf>
    <xf numFmtId="0" fontId="6" fillId="2" borderId="0" xfId="0" applyFont="1" applyFill="1" applyBorder="1" applyAlignment="1" applyProtection="1">
      <alignment horizontal="left"/>
    </xf>
    <xf numFmtId="0" fontId="5" fillId="2" borderId="0" xfId="0" applyFont="1" applyFill="1" applyBorder="1" applyAlignment="1" applyProtection="1">
      <alignment horizontal="left"/>
    </xf>
    <xf numFmtId="0" fontId="5" fillId="2" borderId="0" xfId="0" applyFont="1" applyFill="1" applyAlignment="1" applyProtection="1">
      <alignment horizontal="center"/>
    </xf>
    <xf numFmtId="0" fontId="0" fillId="2" borderId="0" xfId="0" applyFill="1" applyBorder="1"/>
    <xf numFmtId="0" fontId="6" fillId="2" borderId="0" xfId="0" applyFont="1" applyFill="1" applyAlignment="1" applyProtection="1">
      <alignment horizontal="left"/>
    </xf>
    <xf numFmtId="0" fontId="5" fillId="2" borderId="0" xfId="0" applyNumberFormat="1" applyFont="1" applyFill="1" applyAlignment="1" applyProtection="1">
      <alignment horizontal="left"/>
    </xf>
    <xf numFmtId="0" fontId="5" fillId="2" borderId="1" xfId="0" applyFont="1" applyFill="1" applyBorder="1" applyAlignment="1" applyProtection="1">
      <alignment horizontal="left"/>
    </xf>
    <xf numFmtId="0" fontId="5" fillId="2" borderId="5" xfId="0" applyFont="1" applyFill="1" applyBorder="1" applyAlignment="1" applyProtection="1">
      <alignment horizontal="left"/>
    </xf>
    <xf numFmtId="0" fontId="5" fillId="2" borderId="6" xfId="0" applyFont="1" applyFill="1" applyBorder="1" applyAlignment="1" applyProtection="1">
      <alignment horizontal="left"/>
    </xf>
    <xf numFmtId="0" fontId="5" fillId="2" borderId="2" xfId="0" applyFont="1" applyFill="1" applyBorder="1" applyAlignment="1" applyProtection="1">
      <alignment horizontal="left"/>
    </xf>
    <xf numFmtId="0" fontId="5" fillId="2" borderId="7" xfId="0" applyFont="1" applyFill="1" applyBorder="1" applyAlignment="1" applyProtection="1">
      <alignment horizontal="left"/>
    </xf>
    <xf numFmtId="0" fontId="5" fillId="0" borderId="0" xfId="0" applyFont="1" applyFill="1" applyAlignment="1" applyProtection="1">
      <alignment horizontal="left"/>
      <protection locked="0"/>
    </xf>
    <xf numFmtId="1" fontId="5" fillId="3" borderId="0" xfId="0" applyNumberFormat="1" applyFont="1" applyFill="1" applyBorder="1" applyAlignment="1" applyProtection="1">
      <alignment horizontal="left"/>
      <protection locked="0"/>
    </xf>
    <xf numFmtId="0" fontId="5" fillId="3" borderId="0" xfId="0" applyFont="1" applyFill="1" applyBorder="1" applyAlignment="1" applyProtection="1">
      <alignment horizontal="left"/>
      <protection locked="0"/>
    </xf>
    <xf numFmtId="0" fontId="5" fillId="2" borderId="0" xfId="0" applyNumberFormat="1" applyFont="1" applyFill="1" applyProtection="1"/>
    <xf numFmtId="0" fontId="0" fillId="2" borderId="0" xfId="0" applyFill="1"/>
    <xf numFmtId="0" fontId="0" fillId="2" borderId="0" xfId="0" applyFill="1" applyAlignment="1">
      <alignment horizontal="center"/>
    </xf>
    <xf numFmtId="0" fontId="5" fillId="0" borderId="0" xfId="0" applyFont="1" applyFill="1" applyAlignment="1" applyProtection="1">
      <alignment horizontal="right"/>
      <protection locked="0"/>
    </xf>
    <xf numFmtId="0" fontId="0" fillId="2" borderId="0" xfId="0" applyFill="1" applyAlignment="1" applyProtection="1">
      <alignment horizontal="left"/>
    </xf>
    <xf numFmtId="0" fontId="0" fillId="2" borderId="0" xfId="0" applyFill="1" applyAlignment="1">
      <alignment horizontal="left"/>
    </xf>
    <xf numFmtId="0" fontId="5" fillId="2" borderId="0" xfId="0" applyFont="1" applyFill="1" applyBorder="1" applyAlignment="1" applyProtection="1">
      <alignment horizontal="center"/>
    </xf>
    <xf numFmtId="0" fontId="0" fillId="3" borderId="0" xfId="0" applyFill="1" applyBorder="1"/>
    <xf numFmtId="0" fontId="5" fillId="3" borderId="0" xfId="0" applyFont="1" applyFill="1" applyBorder="1" applyAlignment="1" applyProtection="1">
      <alignment horizontal="left"/>
    </xf>
    <xf numFmtId="0" fontId="5" fillId="3" borderId="0" xfId="0" applyFont="1" applyFill="1" applyBorder="1" applyAlignment="1" applyProtection="1">
      <alignment horizontal="center"/>
    </xf>
    <xf numFmtId="172" fontId="5" fillId="2" borderId="0" xfId="0" applyNumberFormat="1" applyFont="1" applyFill="1" applyAlignment="1" applyProtection="1">
      <alignment horizontal="right"/>
    </xf>
    <xf numFmtId="0" fontId="5" fillId="2" borderId="0" xfId="0" applyFont="1" applyFill="1" applyProtection="1"/>
    <xf numFmtId="172" fontId="5" fillId="2" borderId="0" xfId="0" applyNumberFormat="1" applyFont="1" applyFill="1" applyAlignment="1" applyProtection="1">
      <alignment horizontal="right"/>
      <protection locked="0"/>
    </xf>
    <xf numFmtId="0" fontId="5" fillId="2" borderId="0" xfId="0" applyFont="1" applyFill="1" applyAlignment="1" applyProtection="1">
      <alignment horizontal="right"/>
      <protection locked="0"/>
    </xf>
    <xf numFmtId="0" fontId="5" fillId="4" borderId="0" xfId="0" applyFont="1" applyFill="1" applyBorder="1" applyAlignment="1" applyProtection="1">
      <alignment horizontal="left"/>
    </xf>
    <xf numFmtId="0" fontId="5" fillId="4" borderId="0" xfId="0" applyFont="1" applyFill="1" applyBorder="1" applyAlignment="1" applyProtection="1">
      <alignment horizontal="center"/>
    </xf>
    <xf numFmtId="172" fontId="5" fillId="0" borderId="0" xfId="0" applyNumberFormat="1" applyFont="1" applyFill="1" applyAlignment="1" applyProtection="1">
      <alignment horizontal="right"/>
      <protection locked="0"/>
    </xf>
    <xf numFmtId="2" fontId="5" fillId="0" borderId="0" xfId="0" applyNumberFormat="1" applyFont="1" applyFill="1" applyAlignment="1" applyProtection="1">
      <alignment horizontal="right"/>
      <protection locked="0"/>
    </xf>
    <xf numFmtId="0" fontId="5" fillId="2" borderId="0" xfId="0" applyFont="1" applyFill="1" applyAlignment="1" applyProtection="1">
      <alignment horizontal="right"/>
    </xf>
    <xf numFmtId="173" fontId="5" fillId="2" borderId="0" xfId="0" applyNumberFormat="1" applyFont="1" applyFill="1" applyAlignment="1" applyProtection="1">
      <alignment horizontal="right"/>
    </xf>
    <xf numFmtId="0" fontId="6" fillId="2" borderId="0" xfId="0" applyFont="1" applyFill="1" applyBorder="1" applyAlignment="1" applyProtection="1">
      <alignment horizontal="right"/>
    </xf>
    <xf numFmtId="0" fontId="6" fillId="2" borderId="0" xfId="0" applyFont="1" applyFill="1" applyBorder="1" applyAlignment="1" applyProtection="1">
      <alignment horizontal="center"/>
    </xf>
    <xf numFmtId="174" fontId="5" fillId="2" borderId="0" xfId="0" applyNumberFormat="1" applyFont="1" applyFill="1" applyAlignment="1" applyProtection="1">
      <alignment horizontal="right"/>
    </xf>
    <xf numFmtId="0" fontId="7" fillId="2" borderId="0" xfId="0" applyFont="1" applyFill="1"/>
    <xf numFmtId="1" fontId="5" fillId="2" borderId="0" xfId="0" applyNumberFormat="1" applyFont="1" applyFill="1" applyAlignment="1" applyProtection="1">
      <alignment horizontal="right"/>
    </xf>
    <xf numFmtId="0" fontId="7" fillId="2" borderId="0" xfId="0" applyFont="1" applyFill="1" applyAlignment="1" applyProtection="1">
      <alignment horizontal="left"/>
    </xf>
    <xf numFmtId="172" fontId="5" fillId="2" borderId="0" xfId="0" applyNumberFormat="1" applyFont="1" applyFill="1" applyAlignment="1" applyProtection="1">
      <alignment horizontal="left"/>
    </xf>
    <xf numFmtId="0" fontId="0" fillId="2" borderId="0" xfId="0" applyNumberFormat="1" applyFill="1"/>
    <xf numFmtId="0" fontId="7" fillId="2" borderId="0" xfId="0" applyFont="1" applyFill="1" applyProtection="1"/>
    <xf numFmtId="0" fontId="7" fillId="2" borderId="0" xfId="0" applyFont="1" applyFill="1" applyBorder="1"/>
    <xf numFmtId="1" fontId="5" fillId="2" borderId="0" xfId="0" applyNumberFormat="1" applyFont="1" applyFill="1" applyBorder="1" applyAlignment="1" applyProtection="1">
      <alignment horizontal="right"/>
    </xf>
    <xf numFmtId="2" fontId="5" fillId="2" borderId="0" xfId="0" applyNumberFormat="1" applyFont="1" applyFill="1" applyAlignment="1" applyProtection="1">
      <alignment horizontal="left"/>
    </xf>
    <xf numFmtId="0" fontId="5" fillId="2" borderId="3" xfId="0" applyFont="1" applyFill="1" applyBorder="1" applyAlignment="1" applyProtection="1">
      <alignment horizontal="left"/>
    </xf>
    <xf numFmtId="0" fontId="5" fillId="2" borderId="4" xfId="0" applyFont="1" applyFill="1" applyBorder="1" applyAlignment="1" applyProtection="1">
      <alignment horizontal="left"/>
    </xf>
    <xf numFmtId="0" fontId="5" fillId="2" borderId="8" xfId="0" applyFont="1" applyFill="1" applyBorder="1" applyAlignment="1" applyProtection="1">
      <alignment horizontal="left"/>
    </xf>
    <xf numFmtId="0" fontId="6" fillId="2" borderId="4" xfId="0" applyFont="1" applyFill="1" applyBorder="1" applyAlignment="1" applyProtection="1">
      <alignment horizontal="left"/>
    </xf>
    <xf numFmtId="0" fontId="6" fillId="2" borderId="4" xfId="0" applyNumberFormat="1" applyFont="1" applyFill="1" applyBorder="1" applyAlignment="1" applyProtection="1">
      <alignment horizontal="left"/>
    </xf>
    <xf numFmtId="0" fontId="5" fillId="2" borderId="10" xfId="0" applyFont="1" applyFill="1" applyBorder="1" applyAlignment="1" applyProtection="1">
      <alignment horizontal="left"/>
    </xf>
    <xf numFmtId="0" fontId="6" fillId="2" borderId="5" xfId="0" applyFont="1" applyFill="1" applyBorder="1" applyAlignment="1" applyProtection="1">
      <alignment horizontal="left"/>
    </xf>
    <xf numFmtId="0" fontId="5" fillId="2" borderId="5" xfId="0" applyNumberFormat="1" applyFont="1" applyFill="1" applyBorder="1" applyAlignment="1" applyProtection="1">
      <alignment horizontal="left"/>
    </xf>
    <xf numFmtId="0" fontId="5" fillId="2" borderId="9" xfId="0" applyFont="1" applyFill="1" applyBorder="1" applyAlignment="1" applyProtection="1">
      <alignment horizontal="center"/>
    </xf>
    <xf numFmtId="0" fontId="5" fillId="2" borderId="0" xfId="0" applyNumberFormat="1" applyFont="1" applyFill="1" applyAlignment="1" applyProtection="1">
      <alignment horizontal="center"/>
    </xf>
    <xf numFmtId="0" fontId="5" fillId="2" borderId="7" xfId="0" applyFont="1" applyFill="1" applyBorder="1" applyAlignment="1" applyProtection="1">
      <alignment horizontal="center"/>
    </xf>
    <xf numFmtId="0" fontId="5" fillId="2" borderId="9" xfId="0" applyFont="1" applyFill="1" applyBorder="1" applyAlignment="1" applyProtection="1">
      <alignment horizontal="left"/>
    </xf>
    <xf numFmtId="0" fontId="5" fillId="0" borderId="9" xfId="0" applyFont="1" applyFill="1" applyBorder="1" applyAlignment="1" applyProtection="1">
      <alignment horizontal="left"/>
      <protection locked="0"/>
    </xf>
    <xf numFmtId="0" fontId="5" fillId="0" borderId="0" xfId="0" applyNumberFormat="1" applyFont="1" applyFill="1" applyAlignment="1" applyProtection="1">
      <alignment horizontal="left"/>
      <protection locked="0"/>
    </xf>
    <xf numFmtId="0" fontId="5" fillId="0" borderId="7" xfId="0" applyFont="1" applyFill="1" applyBorder="1" applyAlignment="1" applyProtection="1">
      <alignment horizontal="left"/>
      <protection locked="0"/>
    </xf>
    <xf numFmtId="0" fontId="8" fillId="0" borderId="0" xfId="0" applyFont="1" applyFill="1" applyAlignment="1" applyProtection="1">
      <alignment horizontal="left"/>
      <protection locked="0"/>
    </xf>
    <xf numFmtId="0" fontId="8" fillId="0" borderId="9" xfId="0" applyFont="1" applyFill="1" applyBorder="1" applyAlignment="1" applyProtection="1">
      <alignment horizontal="left"/>
      <protection locked="0"/>
    </xf>
    <xf numFmtId="0" fontId="8" fillId="0" borderId="11" xfId="0" applyFont="1" applyFill="1" applyBorder="1" applyAlignment="1" applyProtection="1">
      <alignment horizontal="left"/>
      <protection locked="0"/>
    </xf>
    <xf numFmtId="0" fontId="5" fillId="0" borderId="4" xfId="0" applyFont="1" applyFill="1" applyBorder="1" applyAlignment="1" applyProtection="1">
      <alignment horizontal="left"/>
      <protection locked="0"/>
    </xf>
    <xf numFmtId="0" fontId="5" fillId="0" borderId="4" xfId="0" applyNumberFormat="1" applyFont="1" applyFill="1" applyBorder="1" applyAlignment="1" applyProtection="1">
      <alignment horizontal="left"/>
      <protection locked="0"/>
    </xf>
    <xf numFmtId="0" fontId="5" fillId="0" borderId="8" xfId="0" applyFont="1" applyFill="1" applyBorder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12" xfId="0" applyBorder="1" applyAlignment="1">
      <alignment horizontal="center"/>
    </xf>
    <xf numFmtId="0" fontId="5" fillId="0" borderId="0" xfId="0" applyFont="1" applyFill="1" applyBorder="1" applyAlignment="1" applyProtection="1">
      <alignment horizontal="left"/>
      <protection locked="0"/>
    </xf>
    <xf numFmtId="0" fontId="9" fillId="0" borderId="0" xfId="0" applyFont="1" applyBorder="1"/>
    <xf numFmtId="0" fontId="10" fillId="0" borderId="0" xfId="0" applyFont="1" applyBorder="1" applyAlignment="1">
      <alignment horizontal="center"/>
    </xf>
    <xf numFmtId="9" fontId="10" fillId="0" borderId="0" xfId="0" applyNumberFormat="1" applyFont="1" applyBorder="1" applyAlignment="1">
      <alignment horizontal="center"/>
    </xf>
    <xf numFmtId="0" fontId="10" fillId="0" borderId="0" xfId="0" applyFont="1" applyBorder="1"/>
    <xf numFmtId="0" fontId="9" fillId="0" borderId="0" xfId="0" applyFont="1" applyBorder="1" applyAlignment="1">
      <alignment horizontal="center"/>
    </xf>
    <xf numFmtId="0" fontId="11" fillId="0" borderId="0" xfId="0" applyFont="1" applyBorder="1"/>
    <xf numFmtId="0" fontId="12" fillId="0" borderId="0" xfId="0" applyFont="1" applyBorder="1"/>
    <xf numFmtId="0" fontId="13" fillId="0" borderId="0" xfId="0" applyFont="1" applyBorder="1"/>
    <xf numFmtId="0" fontId="13" fillId="0" borderId="0" xfId="0" applyFont="1" applyBorder="1" applyAlignment="1">
      <alignment horizontal="center"/>
    </xf>
    <xf numFmtId="2" fontId="10" fillId="0" borderId="12" xfId="0" applyNumberFormat="1" applyFont="1" applyBorder="1" applyAlignment="1">
      <alignment horizontal="center"/>
    </xf>
    <xf numFmtId="172" fontId="10" fillId="0" borderId="12" xfId="0" applyNumberFormat="1" applyFont="1" applyBorder="1" applyAlignment="1">
      <alignment horizontal="center"/>
    </xf>
    <xf numFmtId="2" fontId="9" fillId="0" borderId="0" xfId="0" applyNumberFormat="1" applyFont="1" applyBorder="1"/>
    <xf numFmtId="2" fontId="10" fillId="0" borderId="0" xfId="0" applyNumberFormat="1" applyFont="1" applyBorder="1"/>
    <xf numFmtId="0" fontId="5" fillId="5" borderId="0" xfId="0" applyFont="1" applyFill="1" applyAlignment="1" applyProtection="1">
      <alignment horizontal="right"/>
      <protection locked="0"/>
    </xf>
    <xf numFmtId="9" fontId="13" fillId="0" borderId="13" xfId="0" applyNumberFormat="1" applyFont="1" applyBorder="1" applyAlignment="1">
      <alignment horizontal="center"/>
    </xf>
    <xf numFmtId="0" fontId="13" fillId="0" borderId="9" xfId="0" applyFont="1" applyBorder="1" applyAlignment="1">
      <alignment horizontal="center"/>
    </xf>
    <xf numFmtId="9" fontId="10" fillId="0" borderId="14" xfId="0" applyNumberFormat="1" applyFont="1" applyBorder="1" applyAlignment="1">
      <alignment horizontal="center"/>
    </xf>
    <xf numFmtId="2" fontId="9" fillId="0" borderId="15" xfId="0" applyNumberFormat="1" applyFont="1" applyBorder="1" applyAlignment="1">
      <alignment horizontal="center"/>
    </xf>
    <xf numFmtId="0" fontId="13" fillId="0" borderId="16" xfId="0" applyFont="1" applyFill="1" applyBorder="1" applyAlignment="1">
      <alignment horizontal="center"/>
    </xf>
    <xf numFmtId="0" fontId="11" fillId="0" borderId="17" xfId="0" applyFont="1" applyBorder="1" applyAlignment="1">
      <alignment horizontal="left"/>
    </xf>
    <xf numFmtId="0" fontId="0" fillId="0" borderId="18" xfId="0" applyBorder="1" applyAlignment="1">
      <alignment horizontal="left"/>
    </xf>
    <xf numFmtId="0" fontId="0" fillId="0" borderId="19" xfId="0" applyBorder="1" applyAlignment="1">
      <alignment horizontal="left"/>
    </xf>
    <xf numFmtId="0" fontId="13" fillId="0" borderId="11" xfId="0" applyFont="1" applyBorder="1"/>
    <xf numFmtId="0" fontId="13" fillId="0" borderId="4" xfId="0" applyFont="1" applyBorder="1" applyAlignment="1">
      <alignment horizontal="center"/>
    </xf>
    <xf numFmtId="0" fontId="13" fillId="0" borderId="20" xfId="0" applyNumberFormat="1" applyFont="1" applyBorder="1" applyAlignment="1">
      <alignment horizontal="center"/>
    </xf>
    <xf numFmtId="2" fontId="9" fillId="0" borderId="21" xfId="0" applyNumberFormat="1" applyFont="1" applyBorder="1" applyAlignment="1">
      <alignment horizontal="center"/>
    </xf>
    <xf numFmtId="9" fontId="9" fillId="0" borderId="22" xfId="0" applyNumberFormat="1" applyFont="1" applyBorder="1" applyAlignment="1">
      <alignment horizontal="center"/>
    </xf>
    <xf numFmtId="0" fontId="10" fillId="0" borderId="0" xfId="0" applyFont="1" applyFill="1" applyBorder="1" applyAlignment="1">
      <alignment horizontal="left"/>
    </xf>
    <xf numFmtId="172" fontId="10" fillId="0" borderId="0" xfId="0" applyNumberFormat="1" applyFont="1" applyBorder="1" applyAlignment="1">
      <alignment horizontal="left"/>
    </xf>
    <xf numFmtId="2" fontId="4" fillId="0" borderId="0" xfId="0" applyNumberFormat="1" applyFont="1" applyBorder="1" applyAlignment="1">
      <alignment horizontal="left"/>
    </xf>
    <xf numFmtId="0" fontId="4" fillId="0" borderId="0" xfId="0" applyFont="1" applyBorder="1" applyAlignment="1">
      <alignment horizontal="center"/>
    </xf>
    <xf numFmtId="0" fontId="4" fillId="0" borderId="0" xfId="0" applyFont="1" applyBorder="1"/>
    <xf numFmtId="2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left"/>
    </xf>
    <xf numFmtId="2" fontId="10" fillId="0" borderId="0" xfId="0" applyNumberFormat="1" applyFont="1" applyBorder="1" applyAlignment="1">
      <alignment horizontal="center"/>
    </xf>
    <xf numFmtId="15" fontId="5" fillId="0" borderId="0" xfId="0" applyNumberFormat="1" applyFont="1" applyFill="1" applyAlignment="1" applyProtection="1">
      <alignment horizontal="right"/>
      <protection locked="0"/>
    </xf>
    <xf numFmtId="15" fontId="14" fillId="0" borderId="0" xfId="0" applyNumberFormat="1" applyFont="1" applyFill="1" applyProtection="1">
      <protection locked="0"/>
    </xf>
    <xf numFmtId="0" fontId="0" fillId="0" borderId="12" xfId="0" applyFill="1" applyBorder="1" applyAlignment="1">
      <alignment horizontal="center"/>
    </xf>
    <xf numFmtId="15" fontId="0" fillId="0" borderId="0" xfId="0" applyNumberFormat="1" applyAlignment="1">
      <alignment horizontal="center"/>
    </xf>
    <xf numFmtId="15" fontId="5" fillId="0" borderId="0" xfId="0" applyNumberFormat="1" applyFont="1" applyFill="1" applyAlignment="1" applyProtection="1">
      <alignment horizontal="left"/>
    </xf>
    <xf numFmtId="2" fontId="0" fillId="0" borderId="0" xfId="0" applyNumberFormat="1" applyFill="1" applyProtection="1">
      <protection locked="0"/>
    </xf>
    <xf numFmtId="0" fontId="13" fillId="0" borderId="0" xfId="0" applyFont="1" applyBorder="1" applyAlignment="1">
      <alignment horizontal="centerContinuous"/>
    </xf>
    <xf numFmtId="2" fontId="13" fillId="0" borderId="0" xfId="0" applyNumberFormat="1" applyFont="1" applyBorder="1" applyAlignment="1">
      <alignment horizontal="center"/>
    </xf>
    <xf numFmtId="0" fontId="15" fillId="4" borderId="0" xfId="1" applyFont="1" applyFill="1" applyBorder="1" applyProtection="1">
      <protection locked="0"/>
    </xf>
    <xf numFmtId="0" fontId="16" fillId="2" borderId="0" xfId="1" applyFont="1" applyFill="1" applyBorder="1" applyAlignment="1">
      <alignment horizontal="left"/>
    </xf>
    <xf numFmtId="0" fontId="16" fillId="2" borderId="0" xfId="1" applyFont="1" applyFill="1" applyBorder="1" applyAlignment="1">
      <alignment horizontal="center"/>
    </xf>
    <xf numFmtId="2" fontId="16" fillId="2" borderId="0" xfId="1" applyNumberFormat="1" applyFont="1" applyFill="1" applyBorder="1" applyAlignment="1">
      <alignment horizontal="center"/>
    </xf>
    <xf numFmtId="0" fontId="5" fillId="2" borderId="0" xfId="1" applyFont="1" applyFill="1" applyAlignment="1" applyProtection="1">
      <alignment horizontal="center"/>
    </xf>
    <xf numFmtId="2" fontId="5" fillId="2" borderId="0" xfId="1" applyNumberFormat="1" applyFont="1" applyFill="1" applyAlignment="1" applyProtection="1">
      <alignment horizontal="center"/>
    </xf>
    <xf numFmtId="0" fontId="5" fillId="2" borderId="0" xfId="1" applyFont="1" applyFill="1" applyBorder="1" applyAlignment="1" applyProtection="1">
      <alignment horizontal="center"/>
    </xf>
    <xf numFmtId="2" fontId="5" fillId="2" borderId="0" xfId="1" applyNumberFormat="1" applyFont="1" applyFill="1" applyBorder="1" applyAlignment="1" applyProtection="1">
      <alignment horizontal="center"/>
    </xf>
    <xf numFmtId="0" fontId="5" fillId="2" borderId="0" xfId="1" applyFont="1" applyFill="1" applyBorder="1" applyAlignment="1" applyProtection="1">
      <alignment horizontal="left"/>
    </xf>
    <xf numFmtId="0" fontId="5" fillId="2" borderId="0" xfId="1" applyFont="1" applyFill="1" applyAlignment="1" applyProtection="1">
      <alignment horizontal="left"/>
    </xf>
    <xf numFmtId="0" fontId="5" fillId="2" borderId="11" xfId="1" applyFont="1" applyFill="1" applyBorder="1" applyAlignment="1" applyProtection="1">
      <alignment horizontal="center"/>
    </xf>
    <xf numFmtId="0" fontId="5" fillId="2" borderId="4" xfId="1" applyFont="1" applyFill="1" applyBorder="1" applyAlignment="1" applyProtection="1">
      <alignment horizontal="center"/>
    </xf>
    <xf numFmtId="2" fontId="5" fillId="2" borderId="4" xfId="1" applyNumberFormat="1" applyFont="1" applyFill="1" applyBorder="1" applyAlignment="1" applyProtection="1">
      <alignment horizontal="center"/>
    </xf>
    <xf numFmtId="0" fontId="5" fillId="2" borderId="20" xfId="1" applyFont="1" applyFill="1" applyBorder="1" applyAlignment="1" applyProtection="1">
      <alignment horizontal="center"/>
    </xf>
    <xf numFmtId="0" fontId="5" fillId="2" borderId="9" xfId="1" applyFont="1" applyFill="1" applyBorder="1" applyAlignment="1" applyProtection="1">
      <alignment horizontal="center"/>
    </xf>
    <xf numFmtId="0" fontId="5" fillId="2" borderId="13" xfId="1" applyFont="1" applyFill="1" applyBorder="1" applyAlignment="1" applyProtection="1">
      <alignment horizontal="center"/>
    </xf>
    <xf numFmtId="0" fontId="5" fillId="2" borderId="10" xfId="1" applyFont="1" applyFill="1" applyBorder="1" applyAlignment="1" applyProtection="1">
      <alignment horizontal="center"/>
    </xf>
    <xf numFmtId="0" fontId="5" fillId="2" borderId="23" xfId="1" applyFont="1" applyFill="1" applyBorder="1" applyAlignment="1" applyProtection="1">
      <alignment horizontal="center"/>
    </xf>
    <xf numFmtId="2" fontId="5" fillId="2" borderId="5" xfId="1" applyNumberFormat="1" applyFont="1" applyFill="1" applyBorder="1" applyAlignment="1" applyProtection="1">
      <alignment horizontal="center"/>
    </xf>
    <xf numFmtId="0" fontId="5" fillId="2" borderId="24" xfId="1" applyFont="1" applyFill="1" applyBorder="1" applyAlignment="1" applyProtection="1">
      <alignment horizontal="center"/>
    </xf>
    <xf numFmtId="0" fontId="5" fillId="2" borderId="5" xfId="1" applyFont="1" applyFill="1" applyBorder="1" applyAlignment="1" applyProtection="1">
      <alignment horizontal="center"/>
    </xf>
    <xf numFmtId="0" fontId="5" fillId="2" borderId="25" xfId="1" applyFont="1" applyFill="1" applyBorder="1" applyAlignment="1" applyProtection="1">
      <alignment horizontal="center"/>
    </xf>
    <xf numFmtId="0" fontId="5" fillId="2" borderId="26" xfId="1" applyFont="1" applyFill="1" applyBorder="1" applyAlignment="1" applyProtection="1">
      <alignment horizontal="center"/>
    </xf>
    <xf numFmtId="0" fontId="5" fillId="2" borderId="27" xfId="1" applyFont="1" applyFill="1" applyBorder="1" applyAlignment="1" applyProtection="1">
      <alignment horizontal="center"/>
    </xf>
    <xf numFmtId="0" fontId="5" fillId="2" borderId="28" xfId="1" applyFont="1" applyFill="1" applyBorder="1" applyAlignment="1" applyProtection="1">
      <alignment horizontal="center"/>
    </xf>
    <xf numFmtId="0" fontId="5" fillId="2" borderId="9" xfId="1" applyFont="1" applyFill="1" applyBorder="1" applyAlignment="1">
      <alignment horizontal="center"/>
    </xf>
    <xf numFmtId="0" fontId="5" fillId="2" borderId="27" xfId="1" applyFont="1" applyFill="1" applyBorder="1" applyAlignment="1">
      <alignment horizontal="center"/>
    </xf>
    <xf numFmtId="2" fontId="5" fillId="2" borderId="0" xfId="1" applyNumberFormat="1" applyFont="1" applyFill="1" applyBorder="1" applyAlignment="1">
      <alignment horizontal="center"/>
    </xf>
    <xf numFmtId="0" fontId="5" fillId="2" borderId="28" xfId="1" applyFont="1" applyFill="1" applyBorder="1" applyAlignment="1">
      <alignment horizontal="center"/>
    </xf>
    <xf numFmtId="0" fontId="15" fillId="2" borderId="0" xfId="1" applyFont="1" applyFill="1" applyBorder="1" applyAlignment="1">
      <alignment horizontal="center"/>
    </xf>
    <xf numFmtId="0" fontId="5" fillId="2" borderId="15" xfId="1" applyFont="1" applyFill="1" applyBorder="1" applyAlignment="1" applyProtection="1">
      <alignment horizontal="center"/>
    </xf>
    <xf numFmtId="0" fontId="5" fillId="2" borderId="29" xfId="1" applyFont="1" applyFill="1" applyBorder="1" applyAlignment="1" applyProtection="1">
      <alignment horizontal="center"/>
    </xf>
    <xf numFmtId="2" fontId="5" fillId="2" borderId="21" xfId="1" applyNumberFormat="1" applyFont="1" applyFill="1" applyBorder="1" applyAlignment="1" applyProtection="1">
      <alignment horizontal="center"/>
    </xf>
    <xf numFmtId="0" fontId="5" fillId="2" borderId="30" xfId="1" applyFont="1" applyFill="1" applyBorder="1" applyAlignment="1" applyProtection="1">
      <alignment horizontal="center"/>
    </xf>
    <xf numFmtId="0" fontId="5" fillId="2" borderId="21" xfId="1" applyFont="1" applyFill="1" applyBorder="1" applyAlignment="1" applyProtection="1">
      <alignment horizontal="center"/>
    </xf>
    <xf numFmtId="172" fontId="5" fillId="2" borderId="0" xfId="1" applyNumberFormat="1" applyFont="1" applyFill="1" applyAlignment="1" applyProtection="1">
      <alignment horizontal="center"/>
    </xf>
    <xf numFmtId="0" fontId="5" fillId="2" borderId="0" xfId="1" applyNumberFormat="1" applyFont="1" applyFill="1" applyAlignment="1" applyProtection="1">
      <alignment horizontal="center"/>
    </xf>
    <xf numFmtId="0" fontId="17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18" fillId="0" borderId="12" xfId="0" applyFont="1" applyBorder="1" applyAlignment="1">
      <alignment horizontal="center"/>
    </xf>
    <xf numFmtId="0" fontId="18" fillId="0" borderId="12" xfId="0" applyFont="1" applyBorder="1" applyAlignment="1">
      <alignment horizontal="left"/>
    </xf>
    <xf numFmtId="15" fontId="18" fillId="0" borderId="12" xfId="0" applyNumberFormat="1" applyFont="1" applyBorder="1" applyAlignment="1">
      <alignment horizontal="center"/>
    </xf>
    <xf numFmtId="15" fontId="0" fillId="0" borderId="12" xfId="0" applyNumberFormat="1" applyFill="1" applyBorder="1" applyAlignment="1">
      <alignment horizontal="center"/>
    </xf>
    <xf numFmtId="2" fontId="0" fillId="0" borderId="12" xfId="0" applyNumberFormat="1" applyFill="1" applyBorder="1" applyAlignment="1">
      <alignment horizontal="center"/>
    </xf>
    <xf numFmtId="0" fontId="19" fillId="0" borderId="0" xfId="0" applyFont="1" applyAlignment="1">
      <alignment wrapText="1"/>
    </xf>
    <xf numFmtId="2" fontId="9" fillId="0" borderId="0" xfId="0" applyNumberFormat="1" applyFont="1" applyBorder="1" applyAlignment="1">
      <alignment horizontal="center"/>
    </xf>
    <xf numFmtId="9" fontId="9" fillId="0" borderId="0" xfId="0" applyNumberFormat="1" applyFont="1" applyBorder="1" applyAlignment="1">
      <alignment horizontal="center"/>
    </xf>
    <xf numFmtId="0" fontId="21" fillId="0" borderId="0" xfId="3" applyFont="1" applyAlignment="1">
      <alignment horizontal="left"/>
    </xf>
    <xf numFmtId="0" fontId="20" fillId="0" borderId="0" xfId="3"/>
    <xf numFmtId="0" fontId="22" fillId="0" borderId="0" xfId="3" applyFont="1" applyAlignment="1">
      <alignment horizontal="center"/>
    </xf>
    <xf numFmtId="0" fontId="22" fillId="0" borderId="0" xfId="3" applyFont="1"/>
    <xf numFmtId="0" fontId="23" fillId="0" borderId="0" xfId="3" applyFont="1" applyAlignment="1">
      <alignment horizontal="left"/>
    </xf>
    <xf numFmtId="0" fontId="20" fillId="0" borderId="0" xfId="3" applyAlignment="1">
      <alignment horizontal="center"/>
    </xf>
    <xf numFmtId="0" fontId="23" fillId="0" borderId="0" xfId="3" applyFont="1" applyAlignment="1">
      <alignment horizontal="center"/>
    </xf>
    <xf numFmtId="0" fontId="23" fillId="0" borderId="0" xfId="3" applyFont="1" applyBorder="1" applyAlignment="1">
      <alignment horizontal="center"/>
    </xf>
    <xf numFmtId="0" fontId="20" fillId="0" borderId="31" xfId="3" applyBorder="1"/>
    <xf numFmtId="0" fontId="20" fillId="0" borderId="17" xfId="3" applyBorder="1"/>
    <xf numFmtId="0" fontId="20" fillId="0" borderId="18" xfId="3" applyBorder="1"/>
    <xf numFmtId="0" fontId="20" fillId="0" borderId="32" xfId="3" applyBorder="1"/>
    <xf numFmtId="0" fontId="20" fillId="0" borderId="33" xfId="3" applyFont="1" applyBorder="1"/>
    <xf numFmtId="0" fontId="20" fillId="0" borderId="18" xfId="3" applyFont="1" applyBorder="1"/>
    <xf numFmtId="2" fontId="20" fillId="0" borderId="34" xfId="3" applyNumberFormat="1" applyBorder="1" applyAlignment="1">
      <alignment horizontal="right"/>
    </xf>
    <xf numFmtId="0" fontId="20" fillId="0" borderId="0" xfId="3" applyBorder="1" applyAlignment="1">
      <alignment horizontal="right"/>
    </xf>
    <xf numFmtId="0" fontId="20" fillId="0" borderId="0" xfId="3" applyFont="1"/>
    <xf numFmtId="2" fontId="20" fillId="0" borderId="0" xfId="3" applyNumberFormat="1" applyBorder="1" applyAlignment="1">
      <alignment horizontal="right"/>
    </xf>
    <xf numFmtId="0" fontId="20" fillId="0" borderId="0" xfId="3" applyBorder="1"/>
    <xf numFmtId="0" fontId="20" fillId="0" borderId="0" xfId="3" applyBorder="1" applyAlignment="1">
      <alignment horizontal="center"/>
    </xf>
    <xf numFmtId="0" fontId="20" fillId="0" borderId="0" xfId="3" applyFont="1" applyAlignment="1">
      <alignment horizontal="left"/>
    </xf>
    <xf numFmtId="172" fontId="0" fillId="0" borderId="0" xfId="0" applyNumberFormat="1" applyFill="1" applyProtection="1">
      <protection locked="0"/>
    </xf>
    <xf numFmtId="0" fontId="20" fillId="0" borderId="18" xfId="3" applyBorder="1" applyAlignment="1">
      <alignment horizontal="center"/>
    </xf>
    <xf numFmtId="2" fontId="20" fillId="0" borderId="18" xfId="3" applyNumberFormat="1" applyBorder="1" applyAlignment="1">
      <alignment horizontal="right"/>
    </xf>
    <xf numFmtId="2" fontId="20" fillId="0" borderId="19" xfId="3" applyNumberFormat="1" applyBorder="1" applyAlignment="1">
      <alignment horizontal="right"/>
    </xf>
    <xf numFmtId="2" fontId="20" fillId="0" borderId="13" xfId="3" applyNumberFormat="1" applyBorder="1" applyAlignment="1">
      <alignment horizontal="right"/>
    </xf>
    <xf numFmtId="0" fontId="20" fillId="0" borderId="19" xfId="3" applyBorder="1" applyAlignment="1">
      <alignment horizontal="center"/>
    </xf>
    <xf numFmtId="172" fontId="20" fillId="0" borderId="0" xfId="3" applyNumberFormat="1" applyBorder="1" applyAlignment="1">
      <alignment horizontal="center"/>
    </xf>
    <xf numFmtId="172" fontId="20" fillId="0" borderId="13" xfId="3" applyNumberFormat="1" applyBorder="1" applyAlignment="1">
      <alignment horizontal="center"/>
    </xf>
    <xf numFmtId="172" fontId="10" fillId="0" borderId="0" xfId="0" applyNumberFormat="1" applyFont="1" applyBorder="1" applyAlignment="1">
      <alignment horizontal="center"/>
    </xf>
    <xf numFmtId="0" fontId="0" fillId="0" borderId="0" xfId="0" applyFill="1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24" fillId="0" borderId="0" xfId="0" applyFont="1" applyFill="1" applyAlignment="1" applyProtection="1">
      <alignment horizontal="left"/>
      <protection locked="0"/>
    </xf>
    <xf numFmtId="0" fontId="9" fillId="0" borderId="0" xfId="3" applyFont="1" applyBorder="1" applyAlignment="1">
      <alignment horizontal="center"/>
    </xf>
    <xf numFmtId="0" fontId="9" fillId="0" borderId="0" xfId="3" applyFont="1" applyBorder="1"/>
    <xf numFmtId="0" fontId="20" fillId="0" borderId="9" xfId="3" applyBorder="1"/>
    <xf numFmtId="0" fontId="20" fillId="0" borderId="31" xfId="3" applyBorder="1" applyAlignment="1">
      <alignment horizontal="center"/>
    </xf>
    <xf numFmtId="0" fontId="20" fillId="0" borderId="0" xfId="2"/>
    <xf numFmtId="0" fontId="20" fillId="0" borderId="0" xfId="2" applyAlignment="1">
      <alignment horizontal="center"/>
    </xf>
    <xf numFmtId="0" fontId="20" fillId="0" borderId="35" xfId="2" applyBorder="1" applyAlignment="1">
      <alignment horizontal="center"/>
    </xf>
    <xf numFmtId="0" fontId="20" fillId="0" borderId="36" xfId="2" applyBorder="1" applyAlignment="1">
      <alignment horizontal="center"/>
    </xf>
    <xf numFmtId="0" fontId="20" fillId="0" borderId="0" xfId="2" applyFill="1"/>
    <xf numFmtId="0" fontId="20" fillId="0" borderId="0" xfId="2" applyFill="1" applyProtection="1">
      <protection locked="0"/>
    </xf>
    <xf numFmtId="172" fontId="20" fillId="0" borderId="0" xfId="2" applyNumberFormat="1" applyFill="1" applyProtection="1">
      <protection locked="0"/>
    </xf>
    <xf numFmtId="0" fontId="20" fillId="0" borderId="0" xfId="2" applyFill="1" applyAlignment="1" applyProtection="1">
      <alignment horizontal="right"/>
      <protection locked="0"/>
    </xf>
    <xf numFmtId="0" fontId="20" fillId="0" borderId="0" xfId="2" applyFill="1" applyAlignment="1" applyProtection="1">
      <protection locked="0"/>
    </xf>
    <xf numFmtId="0" fontId="20" fillId="0" borderId="0" xfId="2" applyBorder="1"/>
    <xf numFmtId="1" fontId="9" fillId="0" borderId="2" xfId="2" applyNumberFormat="1" applyFont="1" applyBorder="1"/>
    <xf numFmtId="1" fontId="9" fillId="0" borderId="7" xfId="2" applyNumberFormat="1" applyFont="1" applyBorder="1"/>
    <xf numFmtId="0" fontId="9" fillId="5" borderId="0" xfId="2" applyFont="1" applyFill="1"/>
    <xf numFmtId="2" fontId="9" fillId="0" borderId="2" xfId="2" applyNumberFormat="1" applyFont="1" applyBorder="1"/>
    <xf numFmtId="2" fontId="9" fillId="0" borderId="7" xfId="2" applyNumberFormat="1" applyFont="1" applyBorder="1"/>
    <xf numFmtId="0" fontId="9" fillId="0" borderId="2" xfId="2" applyFont="1" applyBorder="1"/>
    <xf numFmtId="0" fontId="9" fillId="0" borderId="7" xfId="2" applyFont="1" applyBorder="1"/>
    <xf numFmtId="0" fontId="9" fillId="0" borderId="0" xfId="2" applyFont="1" applyAlignment="1">
      <alignment horizontal="center"/>
    </xf>
    <xf numFmtId="0" fontId="26" fillId="0" borderId="0" xfId="0" applyFont="1"/>
    <xf numFmtId="0" fontId="14" fillId="0" borderId="12" xfId="0" applyFont="1" applyFill="1" applyBorder="1" applyAlignment="1">
      <alignment horizontal="left"/>
    </xf>
    <xf numFmtId="0" fontId="14" fillId="0" borderId="12" xfId="0" applyFont="1" applyFill="1" applyBorder="1" applyAlignment="1">
      <alignment horizontal="center"/>
    </xf>
    <xf numFmtId="0" fontId="10" fillId="0" borderId="17" xfId="3" applyFont="1" applyBorder="1"/>
    <xf numFmtId="0" fontId="10" fillId="0" borderId="9" xfId="3" applyFont="1" applyBorder="1"/>
    <xf numFmtId="0" fontId="10" fillId="0" borderId="0" xfId="3" applyFont="1" applyBorder="1"/>
    <xf numFmtId="2" fontId="20" fillId="0" borderId="0" xfId="3" applyNumberFormat="1"/>
    <xf numFmtId="0" fontId="10" fillId="0" borderId="0" xfId="2" applyFont="1" applyFill="1"/>
    <xf numFmtId="9" fontId="9" fillId="0" borderId="0" xfId="2" applyNumberFormat="1" applyFont="1" applyAlignment="1">
      <alignment horizontal="center"/>
    </xf>
    <xf numFmtId="2" fontId="20" fillId="0" borderId="0" xfId="2" applyNumberFormat="1" applyAlignment="1">
      <alignment horizontal="center"/>
    </xf>
    <xf numFmtId="0" fontId="27" fillId="0" borderId="0" xfId="0" applyFont="1" applyFill="1" applyAlignment="1">
      <alignment horizontal="left"/>
    </xf>
    <xf numFmtId="0" fontId="18" fillId="0" borderId="0" xfId="0" applyFont="1" applyProtection="1">
      <protection locked="0"/>
    </xf>
    <xf numFmtId="174" fontId="0" fillId="0" borderId="12" xfId="0" applyNumberFormat="1" applyFill="1" applyBorder="1" applyAlignment="1">
      <alignment horizontal="center"/>
    </xf>
    <xf numFmtId="0" fontId="18" fillId="0" borderId="0" xfId="0" applyFont="1"/>
    <xf numFmtId="0" fontId="18" fillId="0" borderId="37" xfId="0" applyFont="1" applyBorder="1"/>
    <xf numFmtId="0" fontId="14" fillId="0" borderId="0" xfId="0" applyFont="1"/>
    <xf numFmtId="0" fontId="14" fillId="0" borderId="0" xfId="0" applyFont="1" applyAlignment="1">
      <alignment horizontal="center"/>
    </xf>
    <xf numFmtId="174" fontId="0" fillId="0" borderId="0" xfId="0" applyNumberFormat="1" applyAlignment="1">
      <alignment horizontal="center"/>
    </xf>
    <xf numFmtId="0" fontId="18" fillId="0" borderId="0" xfId="0" applyFont="1" applyAlignment="1">
      <alignment horizontal="left"/>
    </xf>
    <xf numFmtId="9" fontId="18" fillId="0" borderId="0" xfId="0" applyNumberFormat="1" applyFont="1" applyAlignment="1">
      <alignment horizontal="center"/>
    </xf>
    <xf numFmtId="0" fontId="18" fillId="6" borderId="0" xfId="0" applyFont="1" applyFill="1"/>
    <xf numFmtId="0" fontId="0" fillId="6" borderId="0" xfId="0" applyFill="1"/>
    <xf numFmtId="15" fontId="0" fillId="0" borderId="0" xfId="0" applyNumberFormat="1"/>
    <xf numFmtId="0" fontId="18" fillId="0" borderId="37" xfId="0" applyFont="1" applyBorder="1" applyAlignment="1">
      <alignment horizontal="center" wrapText="1"/>
    </xf>
    <xf numFmtId="0" fontId="18" fillId="0" borderId="37" xfId="0" applyFont="1" applyBorder="1" applyAlignment="1">
      <alignment horizontal="center"/>
    </xf>
    <xf numFmtId="1" fontId="18" fillId="0" borderId="0" xfId="0" applyNumberFormat="1" applyFont="1" applyAlignment="1">
      <alignment horizontal="center"/>
    </xf>
    <xf numFmtId="0" fontId="18" fillId="7" borderId="0" xfId="0" applyFont="1" applyFill="1" applyProtection="1">
      <protection locked="0"/>
    </xf>
    <xf numFmtId="0" fontId="0" fillId="0" borderId="0" xfId="0" applyFill="1" applyBorder="1" applyProtection="1"/>
    <xf numFmtId="0" fontId="0" fillId="0" borderId="7" xfId="0" applyFill="1" applyBorder="1" applyProtection="1"/>
    <xf numFmtId="0" fontId="0" fillId="0" borderId="7" xfId="0" applyFill="1" applyBorder="1" applyProtection="1">
      <protection locked="0"/>
    </xf>
    <xf numFmtId="0" fontId="0" fillId="0" borderId="7" xfId="0" applyFill="1" applyBorder="1" applyAlignment="1" applyProtection="1">
      <alignment horizontal="left"/>
      <protection locked="0"/>
    </xf>
    <xf numFmtId="0" fontId="0" fillId="0" borderId="0" xfId="0" applyAlignment="1">
      <alignment wrapText="1"/>
    </xf>
    <xf numFmtId="172" fontId="0" fillId="0" borderId="0" xfId="0" applyNumberFormat="1" applyFill="1" applyAlignment="1" applyProtection="1">
      <alignment horizontal="left"/>
      <protection locked="0"/>
    </xf>
    <xf numFmtId="0" fontId="1" fillId="0" borderId="0" xfId="0" applyFont="1" applyProtection="1"/>
    <xf numFmtId="0" fontId="18" fillId="0" borderId="38" xfId="0" applyFont="1" applyBorder="1" applyAlignment="1">
      <alignment horizontal="center"/>
    </xf>
    <xf numFmtId="0" fontId="18" fillId="0" borderId="39" xfId="0" applyFont="1" applyBorder="1" applyAlignment="1">
      <alignment horizontal="center"/>
    </xf>
    <xf numFmtId="0" fontId="18" fillId="0" borderId="40" xfId="0" applyFont="1" applyBorder="1" applyAlignment="1">
      <alignment horizontal="center"/>
    </xf>
    <xf numFmtId="0" fontId="6" fillId="2" borderId="17" xfId="1" applyFont="1" applyFill="1" applyBorder="1" applyAlignment="1" applyProtection="1">
      <alignment horizontal="center"/>
    </xf>
    <xf numFmtId="0" fontId="6" fillId="2" borderId="18" xfId="1" applyFont="1" applyFill="1" applyBorder="1" applyAlignment="1" applyProtection="1">
      <alignment horizontal="center"/>
    </xf>
    <xf numFmtId="0" fontId="6" fillId="2" borderId="19" xfId="1" applyFont="1" applyFill="1" applyBorder="1" applyAlignment="1" applyProtection="1">
      <alignment horizontal="center"/>
    </xf>
    <xf numFmtId="0" fontId="9" fillId="0" borderId="0" xfId="2" applyFont="1" applyBorder="1" applyAlignment="1">
      <alignment horizontal="center"/>
    </xf>
  </cellXfs>
  <cellStyles count="4">
    <cellStyle name="Normal" xfId="0" builtinId="0"/>
    <cellStyle name="Normal_Depth Velocity" xfId="1"/>
    <cellStyle name="Normal_Harris 2001-2008 fert stats" xfId="2"/>
    <cellStyle name="Normal_Little Q Allen 2001" xfId="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1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0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8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Allen plot of local fish density versus size for discrete habitats electrofished (4 sites) in the Harris Creek (2003).  Predicted biomass per age is 278.4 g/100m</a:t>
            </a:r>
            <a:r>
              <a:rPr lang="en-US" sz="1200" b="1" i="0" u="none" strike="noStrike" baseline="30000">
                <a:solidFill>
                  <a:srgbClr val="000000"/>
                </a:solidFill>
                <a:latin typeface="Arial"/>
                <a:cs typeface="Arial"/>
              </a:rPr>
              <a:t>2</a:t>
            </a:r>
            <a:r>
              <a:rPr lang="en-US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.</a:t>
            </a:r>
          </a:p>
        </c:rich>
      </c:tx>
      <c:layout>
        <c:manualLayout>
          <c:xMode val="edge"/>
          <c:yMode val="edge"/>
          <c:x val="0.11875690545643297"/>
          <c:y val="1.957587878650917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6559378468368484E-2"/>
          <c:y val="0.16313213703099511"/>
          <c:w val="0.7669256381798002"/>
          <c:h val="0.72756933115823819"/>
        </c:manualLayout>
      </c:layout>
      <c:scatterChart>
        <c:scatterStyle val="lineMarker"/>
        <c:varyColors val="0"/>
        <c:ser>
          <c:idx val="4"/>
          <c:order val="0"/>
          <c:tx>
            <c:v>Nominal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'Allen Plot data'!$I$8:$I$12</c:f>
              <c:numCache>
                <c:formatCode>0.00</c:formatCode>
                <c:ptCount val="5"/>
                <c:pt idx="0">
                  <c:v>3.6315570429282826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'Allen Plot data'!$X$8:$X$12</c:f>
              <c:numCache>
                <c:formatCode>0.0</c:formatCode>
                <c:ptCount val="5"/>
                <c:pt idx="0">
                  <c:v>28.015107092046311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2B-48AE-8D03-99D575DF8C51}"/>
            </c:ext>
          </c:extLst>
        </c:ser>
        <c:ser>
          <c:idx val="0"/>
          <c:order val="1"/>
          <c:tx>
            <c:strRef>
              <c:f>'Allen Plot data'!$J$7</c:f>
              <c:strCache>
                <c:ptCount val="1"/>
                <c:pt idx="0">
                  <c:v>Rb(0+)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6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'Allen Plot data'!$I$8:$I$12</c:f>
              <c:numCache>
                <c:formatCode>0.00</c:formatCode>
                <c:ptCount val="5"/>
                <c:pt idx="0">
                  <c:v>3.6315570429282826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'Allen Plot data'!$J$8:$J$12</c:f>
              <c:numCache>
                <c:formatCode>0.00</c:formatCode>
                <c:ptCount val="5"/>
                <c:pt idx="0">
                  <c:v>64.892926670992864</c:v>
                </c:pt>
                <c:pt idx="2">
                  <c:v>32.782585890375032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A2B-48AE-8D03-99D575DF8C51}"/>
            </c:ext>
          </c:extLst>
        </c:ser>
        <c:ser>
          <c:idx val="2"/>
          <c:order val="2"/>
          <c:tx>
            <c:v>Rb(1+)</c:v>
          </c:tx>
          <c:spPr>
            <a:ln w="28575">
              <a:noFill/>
            </a:ln>
          </c:spPr>
          <c:marker>
            <c:symbol val="circle"/>
            <c:size val="6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xVal>
            <c:numRef>
              <c:f>'Allen Plot data'!$I$8:$I$12</c:f>
              <c:numCache>
                <c:formatCode>0.00</c:formatCode>
                <c:ptCount val="5"/>
                <c:pt idx="0">
                  <c:v>3.6315570429282826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'Allen Plot data'!$K$8:$K$12</c:f>
              <c:numCache>
                <c:formatCode>General</c:formatCode>
                <c:ptCount val="5"/>
                <c:pt idx="3" formatCode="0.00">
                  <c:v>-0.65565171780750064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A2B-48AE-8D03-99D575DF8C51}"/>
            </c:ext>
          </c:extLst>
        </c:ser>
        <c:ser>
          <c:idx val="1"/>
          <c:order val="3"/>
          <c:tx>
            <c:strRef>
              <c:f>'Allen Plot data'!$O$7</c:f>
              <c:strCache>
                <c:ptCount val="1"/>
                <c:pt idx="0">
                  <c:v>Co(0+)</c:v>
                </c:pt>
              </c:strCache>
            </c:strRef>
          </c:tx>
          <c:marker>
            <c:symbol val="none"/>
          </c:marker>
          <c:xVal>
            <c:numRef>
              <c:f>'Allen Plot data'!$I$8:$I$12</c:f>
              <c:numCache>
                <c:formatCode>0.00</c:formatCode>
                <c:ptCount val="5"/>
                <c:pt idx="0">
                  <c:v>3.6315570429282826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'Allen Plot data'!$O$8:$O$12</c:f>
              <c:numCache>
                <c:formatCode>0.00</c:formatCode>
                <c:ptCount val="5"/>
                <c:pt idx="1">
                  <c:v>0</c:v>
                </c:pt>
                <c:pt idx="4">
                  <c:v>712.0401893900281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A2B-48AE-8D03-99D575DF8C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8654495"/>
        <c:axId val="1"/>
      </c:scatterChart>
      <c:valAx>
        <c:axId val="1678654495"/>
        <c:scaling>
          <c:logBase val="10"/>
          <c:orientation val="minMax"/>
          <c:max val="1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Mean Size (g) by Age</a:t>
                </a:r>
              </a:p>
            </c:rich>
          </c:tx>
          <c:layout>
            <c:manualLayout>
              <c:xMode val="edge"/>
              <c:yMode val="edge"/>
              <c:x val="0.40288571359692593"/>
              <c:y val="0.94127236364047251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0.1"/>
        <c:crossBetween val="midCat"/>
      </c:valAx>
      <c:valAx>
        <c:axId val="1"/>
        <c:scaling>
          <c:logBase val="10"/>
          <c:orientation val="minMax"/>
          <c:max val="1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Observed Density (FPU)</a:t>
                </a:r>
              </a:p>
            </c:rich>
          </c:tx>
          <c:layout>
            <c:manualLayout>
              <c:xMode val="edge"/>
              <c:yMode val="edge"/>
              <c:x val="1.4428451522836934E-2"/>
              <c:y val="0.40293655301960291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1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78654495"/>
        <c:crossesAt val="0.1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9217081850533801"/>
          <c:y val="0.21727748691099477"/>
          <c:w val="9.1637010676156566E-2"/>
          <c:h val="0.1413612565445026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6419072615923"/>
          <c:y val="5.1400554097404488E-2"/>
          <c:w val="0.76565113735783019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'Fert Weights 2012'!$I$3</c:f>
              <c:strCache>
                <c:ptCount val="1"/>
                <c:pt idx="0">
                  <c:v>Control (g)</c:v>
                </c:pt>
              </c:strCache>
            </c:strRef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'Fert Weights 2012'!$J$4</c:f>
                <c:numCache>
                  <c:formatCode>General</c:formatCode>
                  <c:ptCount val="1"/>
                  <c:pt idx="0">
                    <c:v>5.7864745690400503E-2</c:v>
                  </c:pt>
                </c:numCache>
              </c:numRef>
            </c:plus>
            <c:minus>
              <c:numRef>
                <c:f>'Fert Weights 2012'!$J$4</c:f>
                <c:numCache>
                  <c:formatCode>General</c:formatCode>
                  <c:ptCount val="1"/>
                  <c:pt idx="0">
                    <c:v>5.7864745690400503E-2</c:v>
                  </c:pt>
                </c:numCache>
              </c:numRef>
            </c:minus>
          </c:errBars>
          <c:xVal>
            <c:numRef>
              <c:f>'Fert Weights 2012'!$H$4</c:f>
              <c:numCache>
                <c:formatCode>General</c:formatCode>
                <c:ptCount val="1"/>
                <c:pt idx="0">
                  <c:v>2012</c:v>
                </c:pt>
              </c:numCache>
            </c:numRef>
          </c:xVal>
          <c:yVal>
            <c:numRef>
              <c:f>'Fert Weights 2012'!$I$4</c:f>
              <c:numCache>
                <c:formatCode>0.00</c:formatCode>
                <c:ptCount val="1"/>
                <c:pt idx="0">
                  <c:v>0.68196721311475428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E2-4A4F-9809-FDC9E92814C5}"/>
            </c:ext>
          </c:extLst>
        </c:ser>
        <c:ser>
          <c:idx val="1"/>
          <c:order val="1"/>
          <c:tx>
            <c:strRef>
              <c:f>'Fert Weights 2012'!$K$3</c:f>
              <c:strCache>
                <c:ptCount val="1"/>
                <c:pt idx="0">
                  <c:v>Treated (g)</c:v>
                </c:pt>
              </c:strCache>
            </c:strRef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'Fert Weights 2012'!$L$4</c:f>
                <c:numCache>
                  <c:formatCode>General</c:formatCode>
                  <c:ptCount val="1"/>
                  <c:pt idx="0">
                    <c:v>0.1056440448820871</c:v>
                  </c:pt>
                </c:numCache>
              </c:numRef>
            </c:plus>
            <c:minus>
              <c:numRef>
                <c:f>'Fert Weights 2012'!$L$4</c:f>
                <c:numCache>
                  <c:formatCode>General</c:formatCode>
                  <c:ptCount val="1"/>
                  <c:pt idx="0">
                    <c:v>0.1056440448820871</c:v>
                  </c:pt>
                </c:numCache>
              </c:numRef>
            </c:minus>
          </c:errBars>
          <c:xVal>
            <c:numRef>
              <c:f>'Fert Weights 2012'!$H$4</c:f>
              <c:numCache>
                <c:formatCode>General</c:formatCode>
                <c:ptCount val="1"/>
                <c:pt idx="0">
                  <c:v>2012</c:v>
                </c:pt>
              </c:numCache>
            </c:numRef>
          </c:xVal>
          <c:yVal>
            <c:numRef>
              <c:f>'Fert Weights 2012'!$K$4</c:f>
              <c:numCache>
                <c:formatCode>0.00</c:formatCode>
                <c:ptCount val="1"/>
                <c:pt idx="0">
                  <c:v>1.0028169014084505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E2-4A4F-9809-FDC9E92814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8657823"/>
        <c:axId val="1"/>
      </c:scatterChart>
      <c:valAx>
        <c:axId val="1678657823"/>
        <c:scaling>
          <c:orientation val="minMax"/>
          <c:max val="2013"/>
          <c:min val="2011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  <c:majorUnit val="1"/>
      </c:valAx>
      <c:valAx>
        <c:axId val="1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Mean</a:t>
                </a:r>
                <a:r>
                  <a:rPr lang="en-US" baseline="0"/>
                  <a:t> Fry Weight (g)</a:t>
                </a:r>
                <a:endParaRPr lang="en-US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678657823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0294384929424725"/>
          <c:y val="8.579382933845478E-2"/>
          <c:w val="0.167212971079232"/>
          <c:h val="0.158182372842776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68" workbookViewId="0"/>
  </sheetViews>
  <pageMargins left="0.75" right="0.75" top="1" bottom="1" header="0.5" footer="0.5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1294" cy="581585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5646A5-BFC5-F2DA-440C-0B9A3A92761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563880</xdr:colOff>
      <xdr:row>6</xdr:row>
      <xdr:rowOff>38100</xdr:rowOff>
    </xdr:from>
    <xdr:to>
      <xdr:col>14</xdr:col>
      <xdr:colOff>129540</xdr:colOff>
      <xdr:row>23</xdr:row>
      <xdr:rowOff>30480</xdr:rowOff>
    </xdr:to>
    <xdr:graphicFrame macro="">
      <xdr:nvGraphicFramePr>
        <xdr:cNvPr id="9291" name="Chart 1">
          <a:extLst>
            <a:ext uri="{FF2B5EF4-FFF2-40B4-BE49-F238E27FC236}">
              <a16:creationId xmlns:a16="http://schemas.microsoft.com/office/drawing/2014/main" id="{6D3FE0D8-5337-FFAE-8840-11AD42E859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ccf07\bccf07-share\bccf07-share\ELECTOFISHING%2099\MASTER%20TEMPLATES\DEPTH%20VELOCIT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P3TRAN"/>
    </sheetNames>
    <sheetDataSet>
      <sheetData sheetId="0" refreshError="1">
        <row r="10">
          <cell r="B10">
            <v>0</v>
          </cell>
        </row>
        <row r="30">
          <cell r="F30">
            <v>0</v>
          </cell>
          <cell r="G30">
            <v>0</v>
          </cell>
          <cell r="H30">
            <v>0</v>
          </cell>
          <cell r="J30">
            <v>0</v>
          </cell>
          <cell r="Z30">
            <v>0</v>
          </cell>
          <cell r="AB30">
            <v>0</v>
          </cell>
          <cell r="AD30">
            <v>0</v>
          </cell>
          <cell r="AF30">
            <v>0</v>
          </cell>
        </row>
        <row r="31">
          <cell r="G31">
            <v>0</v>
          </cell>
          <cell r="H31">
            <v>0</v>
          </cell>
          <cell r="J31">
            <v>0</v>
          </cell>
          <cell r="Z31">
            <v>5.1000000000000004E-3</v>
          </cell>
          <cell r="AB31">
            <v>0.2001</v>
          </cell>
          <cell r="AD31">
            <v>5.1000000000000004E-3</v>
          </cell>
          <cell r="AF31">
            <v>0.28010000000000002</v>
          </cell>
        </row>
        <row r="32">
          <cell r="G32">
            <v>0</v>
          </cell>
          <cell r="H32">
            <v>0</v>
          </cell>
          <cell r="J32">
            <v>0</v>
          </cell>
          <cell r="Z32">
            <v>0.25009999999999999</v>
          </cell>
          <cell r="AB32">
            <v>0.24010000000000001</v>
          </cell>
          <cell r="AD32">
            <v>4.0099999999999997E-2</v>
          </cell>
          <cell r="AF32">
            <v>0.30009999999999998</v>
          </cell>
        </row>
        <row r="33">
          <cell r="G33">
            <v>0</v>
          </cell>
          <cell r="H33">
            <v>0</v>
          </cell>
          <cell r="J33">
            <v>0</v>
          </cell>
          <cell r="Z33">
            <v>0.30009999999999998</v>
          </cell>
          <cell r="AB33">
            <v>0.2601</v>
          </cell>
          <cell r="AD33">
            <v>6.0100000000000001E-2</v>
          </cell>
          <cell r="AF33">
            <v>0.3201</v>
          </cell>
        </row>
        <row r="34">
          <cell r="G34">
            <v>0</v>
          </cell>
          <cell r="H34">
            <v>0</v>
          </cell>
          <cell r="J34">
            <v>0</v>
          </cell>
          <cell r="Z34">
            <v>0.35010000000000002</v>
          </cell>
          <cell r="AB34">
            <v>0.28010000000000002</v>
          </cell>
          <cell r="AD34">
            <v>8.0100000000000005E-2</v>
          </cell>
          <cell r="AF34">
            <v>0.34010000000000001</v>
          </cell>
        </row>
        <row r="35">
          <cell r="G35">
            <v>0</v>
          </cell>
          <cell r="H35">
            <v>0</v>
          </cell>
          <cell r="J35">
            <v>0</v>
          </cell>
          <cell r="Z35">
            <v>0.40010000000000001</v>
          </cell>
          <cell r="AB35">
            <v>0.30009999999999998</v>
          </cell>
          <cell r="AD35">
            <v>0.1101</v>
          </cell>
          <cell r="AF35">
            <v>0.36009999999999998</v>
          </cell>
        </row>
        <row r="36">
          <cell r="G36">
            <v>0</v>
          </cell>
          <cell r="H36">
            <v>0</v>
          </cell>
          <cell r="J36">
            <v>0</v>
          </cell>
          <cell r="Z36">
            <v>0.4501</v>
          </cell>
          <cell r="AB36">
            <v>0.3201</v>
          </cell>
          <cell r="AD36">
            <v>0.13009999999999999</v>
          </cell>
          <cell r="AF36">
            <v>0.38009999999999999</v>
          </cell>
        </row>
        <row r="37">
          <cell r="G37">
            <v>0</v>
          </cell>
          <cell r="H37">
            <v>0</v>
          </cell>
          <cell r="J37">
            <v>0</v>
          </cell>
          <cell r="Z37">
            <v>0.50009999999999999</v>
          </cell>
          <cell r="AB37">
            <v>0.34010000000000001</v>
          </cell>
          <cell r="AD37">
            <v>0.15010000000000001</v>
          </cell>
          <cell r="AF37">
            <v>0.40010000000000001</v>
          </cell>
        </row>
        <row r="38">
          <cell r="G38">
            <v>0</v>
          </cell>
          <cell r="H38">
            <v>0</v>
          </cell>
          <cell r="J38">
            <v>0</v>
          </cell>
          <cell r="Z38">
            <v>0.55010000000000003</v>
          </cell>
          <cell r="AB38">
            <v>0.36009999999999998</v>
          </cell>
          <cell r="AD38">
            <v>0.1701</v>
          </cell>
          <cell r="AF38">
            <v>0.42009999999999997</v>
          </cell>
        </row>
        <row r="39">
          <cell r="G39">
            <v>0</v>
          </cell>
          <cell r="H39">
            <v>0</v>
          </cell>
          <cell r="J39">
            <v>0</v>
          </cell>
          <cell r="Z39">
            <v>0.60009999999999997</v>
          </cell>
          <cell r="AB39">
            <v>0.38009999999999999</v>
          </cell>
          <cell r="AD39">
            <v>0.2001</v>
          </cell>
          <cell r="AF39">
            <v>0.44009999999999999</v>
          </cell>
        </row>
        <row r="40">
          <cell r="G40">
            <v>0</v>
          </cell>
          <cell r="H40">
            <v>0</v>
          </cell>
          <cell r="J40">
            <v>0</v>
          </cell>
          <cell r="Z40">
            <v>0.65010000000000001</v>
          </cell>
          <cell r="AB40">
            <v>0.40010000000000001</v>
          </cell>
          <cell r="AD40">
            <v>0.2301</v>
          </cell>
          <cell r="AF40">
            <v>0.46010000000000001</v>
          </cell>
        </row>
        <row r="41">
          <cell r="G41">
            <v>0</v>
          </cell>
          <cell r="H41">
            <v>0</v>
          </cell>
          <cell r="J41">
            <v>0</v>
          </cell>
          <cell r="Z41">
            <v>0.70009999999999994</v>
          </cell>
          <cell r="AB41">
            <v>0.42009999999999997</v>
          </cell>
          <cell r="AD41">
            <v>0.2601</v>
          </cell>
          <cell r="AF41">
            <v>0.48010000000000003</v>
          </cell>
        </row>
        <row r="42">
          <cell r="G42">
            <v>0</v>
          </cell>
          <cell r="H42">
            <v>0</v>
          </cell>
          <cell r="J42">
            <v>0</v>
          </cell>
          <cell r="Z42">
            <v>0.75009999999999999</v>
          </cell>
          <cell r="AB42">
            <v>0.50009999999999999</v>
          </cell>
          <cell r="AD42">
            <v>0.30009999999999998</v>
          </cell>
          <cell r="AF42">
            <v>0.50009999999999999</v>
          </cell>
        </row>
        <row r="43">
          <cell r="G43">
            <v>0</v>
          </cell>
          <cell r="H43">
            <v>0</v>
          </cell>
          <cell r="J43">
            <v>0</v>
          </cell>
          <cell r="Z43">
            <v>0.80010000000000003</v>
          </cell>
          <cell r="AB43">
            <v>10</v>
          </cell>
          <cell r="AD43">
            <v>0.36009999999999998</v>
          </cell>
          <cell r="AF43">
            <v>0.55010000000000003</v>
          </cell>
        </row>
        <row r="44">
          <cell r="G44">
            <v>0</v>
          </cell>
          <cell r="H44">
            <v>0</v>
          </cell>
          <cell r="J44">
            <v>0</v>
          </cell>
          <cell r="AF44">
            <v>0.60009999999999997</v>
          </cell>
        </row>
        <row r="45">
          <cell r="G45">
            <v>0</v>
          </cell>
          <cell r="H45">
            <v>0</v>
          </cell>
          <cell r="J45">
            <v>0</v>
          </cell>
          <cell r="AF45">
            <v>0.70009999999999994</v>
          </cell>
        </row>
        <row r="46">
          <cell r="G46">
            <v>0</v>
          </cell>
          <cell r="H46">
            <v>0</v>
          </cell>
          <cell r="J46">
            <v>0</v>
          </cell>
        </row>
        <row r="47">
          <cell r="G47">
            <v>0</v>
          </cell>
          <cell r="H47">
            <v>0</v>
          </cell>
          <cell r="J47">
            <v>0</v>
          </cell>
        </row>
        <row r="48">
          <cell r="G48">
            <v>0</v>
          </cell>
          <cell r="H48">
            <v>0</v>
          </cell>
          <cell r="J48">
            <v>0</v>
          </cell>
        </row>
        <row r="49">
          <cell r="G49">
            <v>0</v>
          </cell>
          <cell r="H49">
            <v>0</v>
          </cell>
          <cell r="J49">
            <v>0</v>
          </cell>
        </row>
        <row r="50">
          <cell r="G50">
            <v>0</v>
          </cell>
          <cell r="H50">
            <v>0</v>
          </cell>
          <cell r="J50">
            <v>0</v>
          </cell>
        </row>
        <row r="51">
          <cell r="G51">
            <v>0</v>
          </cell>
          <cell r="H51">
            <v>0</v>
          </cell>
          <cell r="J51">
            <v>0</v>
          </cell>
        </row>
        <row r="52">
          <cell r="G52">
            <v>0</v>
          </cell>
          <cell r="H52">
            <v>0</v>
          </cell>
          <cell r="J52">
            <v>0</v>
          </cell>
        </row>
        <row r="53">
          <cell r="G53">
            <v>0</v>
          </cell>
          <cell r="H53">
            <v>0</v>
          </cell>
          <cell r="J53">
            <v>0</v>
          </cell>
        </row>
        <row r="54">
          <cell r="G54">
            <v>0</v>
          </cell>
          <cell r="H54">
            <v>0</v>
          </cell>
          <cell r="J54">
            <v>0</v>
          </cell>
        </row>
        <row r="55">
          <cell r="G55">
            <v>0</v>
          </cell>
          <cell r="H55">
            <v>0</v>
          </cell>
          <cell r="J55">
            <v>0</v>
          </cell>
        </row>
        <row r="56">
          <cell r="G56">
            <v>0</v>
          </cell>
          <cell r="H56">
            <v>0</v>
          </cell>
          <cell r="J56">
            <v>0</v>
          </cell>
        </row>
        <row r="57">
          <cell r="G57">
            <v>0</v>
          </cell>
          <cell r="H57">
            <v>0</v>
          </cell>
          <cell r="J57">
            <v>0</v>
          </cell>
        </row>
        <row r="58">
          <cell r="G58">
            <v>0</v>
          </cell>
          <cell r="H58">
            <v>0</v>
          </cell>
          <cell r="J58">
            <v>0</v>
          </cell>
        </row>
        <row r="59">
          <cell r="G59">
            <v>0</v>
          </cell>
          <cell r="H59">
            <v>0</v>
          </cell>
          <cell r="J59">
            <v>0</v>
          </cell>
        </row>
        <row r="60">
          <cell r="G60">
            <v>0</v>
          </cell>
          <cell r="H60">
            <v>0</v>
          </cell>
          <cell r="J60">
            <v>0</v>
          </cell>
        </row>
        <row r="61">
          <cell r="G61">
            <v>0</v>
          </cell>
          <cell r="H61">
            <v>0</v>
          </cell>
          <cell r="J61">
            <v>0</v>
          </cell>
        </row>
        <row r="62">
          <cell r="G62">
            <v>0</v>
          </cell>
          <cell r="H62">
            <v>0</v>
          </cell>
          <cell r="J62">
            <v>0</v>
          </cell>
        </row>
        <row r="63">
          <cell r="G63">
            <v>0</v>
          </cell>
          <cell r="H63">
            <v>0</v>
          </cell>
          <cell r="J63">
            <v>0</v>
          </cell>
        </row>
        <row r="64">
          <cell r="G64">
            <v>0</v>
          </cell>
          <cell r="H64">
            <v>0</v>
          </cell>
          <cell r="J64">
            <v>0</v>
          </cell>
        </row>
        <row r="65">
          <cell r="G65">
            <v>0</v>
          </cell>
          <cell r="H65">
            <v>0</v>
          </cell>
          <cell r="J65">
            <v>0</v>
          </cell>
        </row>
        <row r="66">
          <cell r="G66">
            <v>0</v>
          </cell>
          <cell r="H66">
            <v>0</v>
          </cell>
          <cell r="J66">
            <v>0</v>
          </cell>
        </row>
        <row r="67">
          <cell r="G67">
            <v>0</v>
          </cell>
          <cell r="H67">
            <v>0</v>
          </cell>
          <cell r="J67">
            <v>0</v>
          </cell>
        </row>
        <row r="68">
          <cell r="G68">
            <v>0</v>
          </cell>
          <cell r="H68">
            <v>0</v>
          </cell>
          <cell r="J68">
            <v>0</v>
          </cell>
        </row>
        <row r="69">
          <cell r="G69">
            <v>0</v>
          </cell>
          <cell r="H69">
            <v>0</v>
          </cell>
          <cell r="J69">
            <v>0</v>
          </cell>
        </row>
        <row r="70">
          <cell r="G70">
            <v>0</v>
          </cell>
          <cell r="H70">
            <v>0</v>
          </cell>
          <cell r="J70">
            <v>0</v>
          </cell>
        </row>
        <row r="71">
          <cell r="G71">
            <v>0</v>
          </cell>
          <cell r="H71">
            <v>0</v>
          </cell>
          <cell r="J71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9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M13"/>
  <sheetViews>
    <sheetView tabSelected="1" zoomScale="75" workbookViewId="0">
      <selection activeCell="F6" sqref="F6"/>
    </sheetView>
  </sheetViews>
  <sheetFormatPr defaultColWidth="9.109375" defaultRowHeight="12.6"/>
  <cols>
    <col min="1" max="1" width="14.33203125" style="130" customWidth="1"/>
    <col min="2" max="2" width="13.109375" style="130" customWidth="1"/>
    <col min="3" max="3" width="33.109375" style="131" customWidth="1"/>
    <col min="4" max="4" width="22" style="130" customWidth="1"/>
    <col min="5" max="5" width="18" style="172" customWidth="1"/>
    <col min="6" max="6" width="36.109375" style="130" customWidth="1"/>
    <col min="7" max="16384" width="9.109375" style="130"/>
  </cols>
  <sheetData>
    <row r="2" spans="1:13" ht="15.6">
      <c r="A2" s="214" t="s">
        <v>152</v>
      </c>
      <c r="B2" s="290" t="s">
        <v>237</v>
      </c>
      <c r="C2" s="215"/>
    </row>
    <row r="3" spans="1:13" ht="15.6">
      <c r="A3" s="214" t="s">
        <v>153</v>
      </c>
      <c r="B3" s="280" t="s">
        <v>263</v>
      </c>
      <c r="C3" s="215"/>
    </row>
    <row r="4" spans="1:13">
      <c r="G4" s="314" t="s">
        <v>127</v>
      </c>
      <c r="H4" s="315"/>
      <c r="I4" s="316"/>
    </row>
    <row r="5" spans="1:13">
      <c r="A5" s="216" t="s">
        <v>124</v>
      </c>
      <c r="B5" s="216" t="s">
        <v>122</v>
      </c>
      <c r="C5" s="217" t="s">
        <v>123</v>
      </c>
      <c r="D5" s="216" t="s">
        <v>125</v>
      </c>
      <c r="E5" s="218" t="s">
        <v>143</v>
      </c>
      <c r="F5" s="216" t="s">
        <v>198</v>
      </c>
      <c r="G5" s="216" t="s">
        <v>42</v>
      </c>
      <c r="H5" s="216" t="s">
        <v>126</v>
      </c>
      <c r="I5" s="216" t="s">
        <v>101</v>
      </c>
    </row>
    <row r="6" spans="1:13">
      <c r="A6" s="171" t="str">
        <f>$B$2</f>
        <v>Nathan Creek</v>
      </c>
      <c r="B6" s="132">
        <v>1</v>
      </c>
      <c r="C6" s="281" t="s">
        <v>238</v>
      </c>
      <c r="D6" s="292"/>
      <c r="E6" s="219">
        <v>44837</v>
      </c>
      <c r="F6" s="282" t="s">
        <v>240</v>
      </c>
      <c r="G6" s="220">
        <v>12.5</v>
      </c>
      <c r="H6" s="171">
        <v>6.7</v>
      </c>
      <c r="I6" s="220">
        <f>(G6*H6)</f>
        <v>83.75</v>
      </c>
      <c r="J6" s="254"/>
      <c r="K6" s="255"/>
      <c r="L6" s="255"/>
      <c r="M6" s="255"/>
    </row>
    <row r="7" spans="1:13">
      <c r="A7" s="171" t="str">
        <f>$B$2</f>
        <v>Nathan Creek</v>
      </c>
      <c r="B7" s="132">
        <v>2</v>
      </c>
      <c r="C7" s="281" t="s">
        <v>239</v>
      </c>
      <c r="D7" s="292"/>
      <c r="E7" s="219">
        <v>44837</v>
      </c>
      <c r="F7" s="282" t="s">
        <v>241</v>
      </c>
      <c r="G7" s="171">
        <v>12.3</v>
      </c>
      <c r="H7" s="171">
        <v>6.2</v>
      </c>
      <c r="I7" s="220">
        <f>G7*H7</f>
        <v>76.260000000000005</v>
      </c>
      <c r="J7" s="255"/>
      <c r="K7" s="255"/>
      <c r="L7" s="255"/>
      <c r="M7" s="255"/>
    </row>
    <row r="8" spans="1:13">
      <c r="C8" s="130"/>
      <c r="E8" s="255"/>
      <c r="F8" s="255"/>
      <c r="G8" s="255"/>
      <c r="H8" s="255"/>
      <c r="I8" s="256"/>
      <c r="J8" s="255"/>
      <c r="K8" s="255"/>
      <c r="L8" s="255"/>
      <c r="M8" s="255"/>
    </row>
    <row r="9" spans="1:13">
      <c r="C9" s="130"/>
      <c r="E9" s="255"/>
      <c r="F9" s="255"/>
      <c r="G9" s="255"/>
      <c r="H9" s="255"/>
      <c r="I9" s="256"/>
      <c r="J9" s="255"/>
      <c r="K9" s="255"/>
      <c r="L9" s="255"/>
      <c r="M9" s="255"/>
    </row>
    <row r="10" spans="1:13">
      <c r="B10" s="221"/>
      <c r="C10" s="130"/>
      <c r="E10" s="255"/>
      <c r="F10" s="255"/>
      <c r="G10" s="255"/>
      <c r="H10" s="255"/>
      <c r="I10" s="255"/>
      <c r="J10" s="255"/>
      <c r="K10" s="255"/>
      <c r="L10" s="255"/>
      <c r="M10" s="255"/>
    </row>
    <row r="11" spans="1:13">
      <c r="C11" s="130"/>
      <c r="E11" s="130"/>
    </row>
    <row r="12" spans="1:13">
      <c r="C12" s="130"/>
      <c r="E12" s="130"/>
    </row>
    <row r="13" spans="1:13">
      <c r="D13" s="133"/>
      <c r="E13" s="173"/>
    </row>
  </sheetData>
  <mergeCells count="1">
    <mergeCell ref="G4:I4"/>
  </mergeCells>
  <phoneticPr fontId="25" type="noConversion"/>
  <pageMargins left="0.75" right="0.75" top="1" bottom="1" header="0.5" footer="0.5"/>
  <pageSetup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F22"/>
  <sheetViews>
    <sheetView workbookViewId="0">
      <selection activeCell="F3" sqref="F3"/>
    </sheetView>
  </sheetViews>
  <sheetFormatPr defaultRowHeight="12.6"/>
  <cols>
    <col min="1" max="1" width="13.5546875" customWidth="1"/>
  </cols>
  <sheetData>
    <row r="1" spans="1:6">
      <c r="A1" t="s">
        <v>250</v>
      </c>
    </row>
    <row r="2" spans="1:6">
      <c r="A2" t="s">
        <v>264</v>
      </c>
    </row>
    <row r="3" spans="1:6" ht="37.799999999999997">
      <c r="A3" s="311" t="s">
        <v>251</v>
      </c>
      <c r="B3" t="s">
        <v>252</v>
      </c>
      <c r="C3" t="s">
        <v>253</v>
      </c>
      <c r="D3" t="s">
        <v>254</v>
      </c>
    </row>
    <row r="4" spans="1:6">
      <c r="A4">
        <v>1</v>
      </c>
      <c r="B4">
        <v>0</v>
      </c>
      <c r="C4">
        <v>0</v>
      </c>
      <c r="D4">
        <v>0</v>
      </c>
      <c r="F4" t="s">
        <v>255</v>
      </c>
    </row>
    <row r="5" spans="1:6">
      <c r="A5">
        <v>1</v>
      </c>
      <c r="B5">
        <v>0.5</v>
      </c>
      <c r="C5">
        <v>0.19</v>
      </c>
      <c r="D5">
        <v>5.0000000000000001E-4</v>
      </c>
      <c r="F5" t="s">
        <v>256</v>
      </c>
    </row>
    <row r="6" spans="1:6">
      <c r="A6">
        <v>1</v>
      </c>
      <c r="B6">
        <v>1</v>
      </c>
      <c r="C6">
        <v>0.35</v>
      </c>
      <c r="D6">
        <v>5.0000000000000001E-4</v>
      </c>
      <c r="F6" t="s">
        <v>257</v>
      </c>
    </row>
    <row r="7" spans="1:6">
      <c r="A7">
        <v>1</v>
      </c>
      <c r="B7">
        <v>1.5</v>
      </c>
      <c r="C7">
        <v>0.44</v>
      </c>
      <c r="D7">
        <v>2E-3</v>
      </c>
      <c r="F7" t="s">
        <v>258</v>
      </c>
    </row>
    <row r="8" spans="1:6">
      <c r="A8">
        <v>1</v>
      </c>
      <c r="B8">
        <v>2</v>
      </c>
      <c r="C8">
        <v>0.64</v>
      </c>
      <c r="D8">
        <v>3.6999999999999998E-2</v>
      </c>
    </row>
    <row r="9" spans="1:6">
      <c r="A9">
        <v>1</v>
      </c>
      <c r="B9">
        <v>2.5</v>
      </c>
      <c r="C9">
        <v>0.71</v>
      </c>
      <c r="D9">
        <v>4.8000000000000001E-2</v>
      </c>
      <c r="F9" t="s">
        <v>259</v>
      </c>
    </row>
    <row r="10" spans="1:6">
      <c r="A10">
        <v>1</v>
      </c>
      <c r="B10">
        <v>3</v>
      </c>
      <c r="C10">
        <v>0.67</v>
      </c>
      <c r="D10">
        <v>5.0000000000000001E-4</v>
      </c>
      <c r="F10" t="s">
        <v>260</v>
      </c>
    </row>
    <row r="11" spans="1:6">
      <c r="A11">
        <v>1</v>
      </c>
      <c r="B11">
        <v>3.5</v>
      </c>
      <c r="C11">
        <v>0.39</v>
      </c>
      <c r="D11">
        <v>5.0000000000000001E-4</v>
      </c>
    </row>
    <row r="12" spans="1:6">
      <c r="A12" t="s">
        <v>261</v>
      </c>
    </row>
    <row r="13" spans="1:6">
      <c r="A13">
        <v>2</v>
      </c>
      <c r="B13">
        <v>0</v>
      </c>
      <c r="C13">
        <v>0</v>
      </c>
      <c r="D13">
        <v>0</v>
      </c>
      <c r="F13" t="s">
        <v>262</v>
      </c>
    </row>
    <row r="14" spans="1:6">
      <c r="A14">
        <v>2</v>
      </c>
      <c r="B14">
        <v>0.5</v>
      </c>
      <c r="C14">
        <v>0.04</v>
      </c>
      <c r="D14">
        <v>5.0000000000000001E-4</v>
      </c>
      <c r="F14">
        <v>5.27</v>
      </c>
    </row>
    <row r="15" spans="1:6">
      <c r="A15">
        <v>2</v>
      </c>
      <c r="B15">
        <v>1</v>
      </c>
      <c r="C15">
        <v>0.09</v>
      </c>
      <c r="D15">
        <v>6.5000000000000002E-2</v>
      </c>
      <c r="F15" t="s">
        <v>257</v>
      </c>
    </row>
    <row r="16" spans="1:6">
      <c r="A16">
        <v>2</v>
      </c>
      <c r="B16">
        <v>1.5</v>
      </c>
      <c r="C16">
        <v>0.11</v>
      </c>
      <c r="D16">
        <v>8.2000000000000003E-2</v>
      </c>
      <c r="F16">
        <v>8.14</v>
      </c>
    </row>
    <row r="17" spans="1:4">
      <c r="A17">
        <v>2</v>
      </c>
      <c r="B17">
        <v>2</v>
      </c>
      <c r="C17">
        <v>0.14000000000000001</v>
      </c>
      <c r="D17">
        <v>0.14799999999999999</v>
      </c>
    </row>
    <row r="18" spans="1:4">
      <c r="A18">
        <v>2</v>
      </c>
      <c r="B18">
        <v>2.5</v>
      </c>
      <c r="C18">
        <v>0.15</v>
      </c>
      <c r="D18">
        <v>9.5000000000000001E-2</v>
      </c>
    </row>
    <row r="19" spans="1:4">
      <c r="A19">
        <v>2</v>
      </c>
      <c r="B19">
        <v>3</v>
      </c>
      <c r="C19">
        <v>0.14000000000000001</v>
      </c>
      <c r="D19">
        <v>7.6999999999999999E-2</v>
      </c>
    </row>
    <row r="20" spans="1:4">
      <c r="A20">
        <v>2</v>
      </c>
      <c r="B20">
        <v>3.5</v>
      </c>
      <c r="C20">
        <v>0.14000000000000001</v>
      </c>
      <c r="D20">
        <v>8.3000000000000004E-2</v>
      </c>
    </row>
    <row r="21" spans="1:4">
      <c r="A21">
        <v>2</v>
      </c>
      <c r="B21">
        <v>4</v>
      </c>
      <c r="C21">
        <v>0.13</v>
      </c>
      <c r="D21">
        <v>0.08</v>
      </c>
    </row>
    <row r="22" spans="1:4">
      <c r="A22">
        <v>2</v>
      </c>
      <c r="B22">
        <v>4.5</v>
      </c>
      <c r="C22">
        <v>0.11</v>
      </c>
      <c r="D22">
        <v>0.108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IV408"/>
  <sheetViews>
    <sheetView topLeftCell="A34" zoomScale="112" zoomScaleNormal="112" workbookViewId="0">
      <selection activeCell="B12" sqref="B12"/>
    </sheetView>
  </sheetViews>
  <sheetFormatPr defaultColWidth="11.44140625" defaultRowHeight="12" customHeight="1"/>
  <cols>
    <col min="1" max="1" width="19.88671875" style="60" customWidth="1"/>
    <col min="2" max="2" width="8.88671875" style="60" customWidth="1"/>
    <col min="3" max="3" width="6.88671875" style="68" customWidth="1"/>
    <col min="4" max="4" width="10.5546875" style="60" customWidth="1"/>
    <col min="5" max="5" width="4.6640625" style="60" customWidth="1"/>
    <col min="6" max="6" width="7" style="60" customWidth="1"/>
    <col min="7" max="7" width="7.88671875" style="60" customWidth="1"/>
    <col min="8" max="8" width="4.33203125" style="60" customWidth="1"/>
    <col min="9" max="9" width="4.6640625" style="60" customWidth="1"/>
    <col min="10" max="11" width="4.44140625" style="60" customWidth="1"/>
    <col min="12" max="12" width="4.44140625" style="65" customWidth="1"/>
    <col min="13" max="14" width="4.33203125" style="65" customWidth="1"/>
    <col min="15" max="15" width="4.44140625" style="65" customWidth="1"/>
    <col min="16" max="17" width="4.44140625" style="60" customWidth="1"/>
    <col min="18" max="18" width="4.5546875" style="60" customWidth="1"/>
    <col min="19" max="19" width="4.33203125" style="60" customWidth="1"/>
    <col min="20" max="23" width="1.6640625" style="60" hidden="1" customWidth="1"/>
    <col min="24" max="24" width="4.6640625" style="60" customWidth="1"/>
    <col min="25" max="25" width="7" style="60" customWidth="1"/>
    <col min="26" max="26" width="9.88671875" style="60" customWidth="1"/>
    <col min="27" max="27" width="7.5546875" style="60" customWidth="1"/>
    <col min="28" max="28" width="7.88671875" style="60" customWidth="1"/>
    <col min="29" max="47" width="10.33203125" style="60" customWidth="1"/>
    <col min="48" max="106" width="10.6640625" style="60" customWidth="1"/>
    <col min="107" max="236" width="10.6640625" customWidth="1"/>
  </cols>
  <sheetData>
    <row r="1" spans="1:256" ht="12" customHeight="1">
      <c r="B1" s="61" t="s">
        <v>44</v>
      </c>
      <c r="C1" s="62"/>
      <c r="D1" s="63"/>
      <c r="E1" s="63"/>
      <c r="F1" s="63"/>
      <c r="G1" s="64"/>
      <c r="H1" s="63"/>
      <c r="I1" s="63"/>
      <c r="Z1" s="66"/>
      <c r="AA1" s="66"/>
      <c r="AB1" s="66"/>
      <c r="AC1" s="178" t="s">
        <v>146</v>
      </c>
      <c r="AD1" s="179"/>
      <c r="AE1" s="180"/>
      <c r="AF1" s="179"/>
      <c r="AG1" s="179"/>
      <c r="AH1" s="181"/>
      <c r="AI1" s="181"/>
      <c r="AJ1" s="182"/>
      <c r="AK1" s="181"/>
      <c r="AL1" s="181"/>
      <c r="AM1" s="181"/>
      <c r="AN1" s="181"/>
      <c r="AO1" s="181"/>
      <c r="AP1" s="181"/>
      <c r="AQ1" s="181"/>
      <c r="AR1" s="181"/>
      <c r="AS1" s="181"/>
      <c r="AT1" s="181"/>
      <c r="AU1" s="181"/>
      <c r="AW1" s="186"/>
      <c r="AX1" s="186"/>
      <c r="AY1" s="186"/>
      <c r="AZ1" s="186"/>
      <c r="BA1" s="186"/>
      <c r="BB1" s="186"/>
      <c r="BC1" s="186"/>
      <c r="BD1" s="186"/>
    </row>
    <row r="2" spans="1:256" ht="12" customHeight="1">
      <c r="A2" s="67" t="s">
        <v>45</v>
      </c>
      <c r="Z2" s="64"/>
      <c r="AA2" s="64"/>
      <c r="AB2" s="64"/>
      <c r="AC2" s="183"/>
      <c r="AD2" s="183"/>
      <c r="AE2" s="184"/>
      <c r="AF2" s="183"/>
      <c r="AG2" s="183"/>
      <c r="AH2" s="181"/>
      <c r="AI2" s="181"/>
      <c r="AJ2" s="182"/>
      <c r="AK2" s="181"/>
      <c r="AL2" s="181"/>
      <c r="AM2" s="181"/>
      <c r="AN2" s="181"/>
      <c r="AO2" s="181"/>
      <c r="AP2" s="181"/>
      <c r="AQ2" s="181"/>
      <c r="AR2" s="181"/>
      <c r="AS2" s="181"/>
      <c r="AT2" s="181"/>
      <c r="AU2" s="181"/>
      <c r="AW2" s="69"/>
      <c r="AX2" s="70"/>
      <c r="AY2" s="70" t="s">
        <v>46</v>
      </c>
      <c r="AZ2" s="70"/>
      <c r="BA2" s="70"/>
      <c r="BB2" s="70"/>
      <c r="BC2" s="70"/>
      <c r="BD2" s="71"/>
    </row>
    <row r="3" spans="1:256" ht="12" customHeight="1" thickBot="1">
      <c r="A3" s="60" t="s">
        <v>47</v>
      </c>
      <c r="Z3" s="64"/>
      <c r="AA3" s="64"/>
      <c r="AB3" s="64"/>
      <c r="AC3" s="183"/>
      <c r="AD3" s="183"/>
      <c r="AE3" s="184"/>
      <c r="AF3" s="183"/>
      <c r="AG3" s="183"/>
      <c r="AH3" s="181"/>
      <c r="AI3" s="181"/>
      <c r="AJ3" s="182"/>
      <c r="AK3" s="181"/>
      <c r="AL3" s="181"/>
      <c r="AM3" s="181"/>
      <c r="AN3" s="181"/>
      <c r="AO3" s="181"/>
      <c r="AP3" s="181"/>
      <c r="AQ3" s="181"/>
      <c r="AR3" s="181"/>
      <c r="AS3" s="181"/>
      <c r="AT3" s="181"/>
      <c r="AU3" s="181"/>
      <c r="AW3" s="72"/>
      <c r="BD3" s="73"/>
    </row>
    <row r="4" spans="1:256" ht="12" customHeight="1">
      <c r="Z4" s="64"/>
      <c r="AA4" s="64"/>
      <c r="AB4" s="64"/>
      <c r="AC4" s="317" t="s">
        <v>147</v>
      </c>
      <c r="AD4" s="318"/>
      <c r="AE4" s="318"/>
      <c r="AF4" s="319"/>
      <c r="AG4" s="185"/>
      <c r="AH4" s="317" t="s">
        <v>148</v>
      </c>
      <c r="AI4" s="318"/>
      <c r="AJ4" s="318"/>
      <c r="AK4" s="319"/>
      <c r="AL4" s="186"/>
      <c r="AM4" s="317" t="s">
        <v>149</v>
      </c>
      <c r="AN4" s="318"/>
      <c r="AO4" s="318"/>
      <c r="AP4" s="319"/>
      <c r="AQ4" s="186"/>
      <c r="AR4" s="317" t="s">
        <v>150</v>
      </c>
      <c r="AS4" s="318"/>
      <c r="AT4" s="318"/>
      <c r="AU4" s="319"/>
      <c r="AW4" s="72"/>
      <c r="BD4" s="73"/>
    </row>
    <row r="5" spans="1:256" ht="12" customHeight="1">
      <c r="A5" s="60" t="s">
        <v>0</v>
      </c>
      <c r="B5" s="74" t="str">
        <f>'Site Summary'!A6</f>
        <v>Nathan Creek</v>
      </c>
      <c r="D5" s="60" t="s">
        <v>48</v>
      </c>
      <c r="F5" s="75" t="str">
        <f>'Site Summary'!F6</f>
        <v>49.06.22.00 N 122.26.53.62 W</v>
      </c>
      <c r="G5" s="75"/>
      <c r="H5" s="76"/>
      <c r="I5" s="76"/>
      <c r="J5" s="76"/>
      <c r="K5" s="76"/>
      <c r="Z5" s="64"/>
      <c r="AA5" s="64"/>
      <c r="AB5" s="64"/>
      <c r="AC5" s="187"/>
      <c r="AD5" s="188"/>
      <c r="AE5" s="189"/>
      <c r="AF5" s="190"/>
      <c r="AG5" s="183"/>
      <c r="AH5" s="187"/>
      <c r="AI5" s="188"/>
      <c r="AJ5" s="189"/>
      <c r="AK5" s="190"/>
      <c r="AL5" s="181"/>
      <c r="AM5" s="191"/>
      <c r="AN5" s="183"/>
      <c r="AO5" s="183"/>
      <c r="AP5" s="192"/>
      <c r="AQ5" s="181"/>
      <c r="AR5" s="191"/>
      <c r="AS5" s="183"/>
      <c r="AT5" s="183"/>
      <c r="AU5" s="192"/>
      <c r="AW5" s="72" t="s">
        <v>49</v>
      </c>
      <c r="AX5" s="60" t="s">
        <v>50</v>
      </c>
      <c r="AY5" s="60" t="s">
        <v>51</v>
      </c>
      <c r="AZ5" s="60" t="s">
        <v>50</v>
      </c>
      <c r="BA5" s="60" t="s">
        <v>49</v>
      </c>
      <c r="BB5" s="60" t="s">
        <v>52</v>
      </c>
      <c r="BC5" s="60" t="s">
        <v>51</v>
      </c>
      <c r="BD5" s="73" t="s">
        <v>52</v>
      </c>
    </row>
    <row r="6" spans="1:256" ht="12" customHeight="1">
      <c r="A6" s="60" t="s">
        <v>25</v>
      </c>
      <c r="B6" s="169">
        <f>'Site Summary'!E6</f>
        <v>44837</v>
      </c>
      <c r="C6" s="77"/>
      <c r="D6" s="60" t="s">
        <v>53</v>
      </c>
      <c r="F6" s="76" t="str">
        <f>'Site Summary'!B3</f>
        <v>100-043700</v>
      </c>
      <c r="G6" s="76"/>
      <c r="H6" s="76"/>
      <c r="I6" s="76"/>
      <c r="J6" s="76"/>
      <c r="K6" s="78"/>
      <c r="L6" s="79"/>
      <c r="M6" s="79"/>
      <c r="N6" s="79"/>
      <c r="O6" s="79"/>
      <c r="P6" s="78"/>
      <c r="Q6" s="78"/>
      <c r="R6" s="78"/>
      <c r="S6" s="78"/>
      <c r="T6" s="78"/>
      <c r="U6" s="78"/>
      <c r="V6" s="78"/>
      <c r="W6" s="78"/>
      <c r="X6" s="78"/>
      <c r="Y6" s="78"/>
      <c r="Z6" s="64"/>
      <c r="AA6" s="64"/>
      <c r="AB6" s="64"/>
      <c r="AC6" s="193" t="s">
        <v>49</v>
      </c>
      <c r="AD6" s="194" t="s">
        <v>55</v>
      </c>
      <c r="AE6" s="195" t="s">
        <v>51</v>
      </c>
      <c r="AF6" s="196" t="s">
        <v>55</v>
      </c>
      <c r="AG6" s="183"/>
      <c r="AH6" s="191" t="s">
        <v>49</v>
      </c>
      <c r="AI6" s="194" t="s">
        <v>151</v>
      </c>
      <c r="AJ6" s="184" t="s">
        <v>51</v>
      </c>
      <c r="AK6" s="196" t="s">
        <v>55</v>
      </c>
      <c r="AL6" s="181"/>
      <c r="AM6" s="193" t="s">
        <v>49</v>
      </c>
      <c r="AN6" s="194" t="s">
        <v>151</v>
      </c>
      <c r="AO6" s="197" t="s">
        <v>51</v>
      </c>
      <c r="AP6" s="196" t="s">
        <v>55</v>
      </c>
      <c r="AQ6" s="181"/>
      <c r="AR6" s="193" t="s">
        <v>49</v>
      </c>
      <c r="AS6" s="194" t="s">
        <v>55</v>
      </c>
      <c r="AT6" s="197" t="s">
        <v>51</v>
      </c>
      <c r="AU6" s="196" t="s">
        <v>55</v>
      </c>
      <c r="AW6" s="72" t="s">
        <v>54</v>
      </c>
      <c r="AX6" s="60" t="s">
        <v>55</v>
      </c>
      <c r="AY6" s="60" t="s">
        <v>54</v>
      </c>
      <c r="AZ6" s="60" t="s">
        <v>55</v>
      </c>
      <c r="BA6" s="60" t="s">
        <v>54</v>
      </c>
      <c r="BB6" s="60" t="s">
        <v>55</v>
      </c>
      <c r="BC6" s="60" t="s">
        <v>54</v>
      </c>
      <c r="BD6" s="73" t="s">
        <v>55</v>
      </c>
    </row>
    <row r="7" spans="1:256" ht="12" customHeight="1">
      <c r="A7" s="60" t="s">
        <v>56</v>
      </c>
      <c r="B7" s="80" t="s">
        <v>57</v>
      </c>
      <c r="C7" s="77"/>
      <c r="D7" s="60" t="s">
        <v>58</v>
      </c>
      <c r="F7" s="74">
        <f>'Site Summary'!D6</f>
        <v>0</v>
      </c>
      <c r="G7" s="81"/>
      <c r="H7" s="3"/>
      <c r="I7" s="66"/>
      <c r="J7" s="82"/>
      <c r="K7" s="82"/>
      <c r="L7" s="79"/>
      <c r="M7" s="79"/>
      <c r="N7" s="79"/>
      <c r="O7" s="79"/>
      <c r="P7" s="82"/>
      <c r="Q7" s="82"/>
      <c r="R7" s="78"/>
      <c r="S7" s="78"/>
      <c r="T7" s="78"/>
      <c r="U7" s="78"/>
      <c r="V7" s="78"/>
      <c r="W7" s="78"/>
      <c r="X7" s="78"/>
      <c r="Y7" s="78"/>
      <c r="Z7" s="64"/>
      <c r="AA7" s="64"/>
      <c r="AB7" s="64"/>
      <c r="AC7" s="187" t="s">
        <v>103</v>
      </c>
      <c r="AD7" s="198" t="s">
        <v>14</v>
      </c>
      <c r="AE7" s="189" t="s">
        <v>104</v>
      </c>
      <c r="AF7" s="199" t="s">
        <v>14</v>
      </c>
      <c r="AG7" s="183"/>
      <c r="AH7" s="187" t="s">
        <v>103</v>
      </c>
      <c r="AI7" s="198" t="s">
        <v>14</v>
      </c>
      <c r="AJ7" s="189" t="s">
        <v>104</v>
      </c>
      <c r="AK7" s="199" t="s">
        <v>14</v>
      </c>
      <c r="AL7" s="181"/>
      <c r="AM7" s="187" t="s">
        <v>103</v>
      </c>
      <c r="AN7" s="198" t="s">
        <v>14</v>
      </c>
      <c r="AO7" s="188" t="s">
        <v>104</v>
      </c>
      <c r="AP7" s="199" t="s">
        <v>14</v>
      </c>
      <c r="AQ7" s="181"/>
      <c r="AR7" s="187" t="s">
        <v>103</v>
      </c>
      <c r="AS7" s="198" t="s">
        <v>14</v>
      </c>
      <c r="AT7" s="188" t="s">
        <v>104</v>
      </c>
      <c r="AU7" s="199" t="s">
        <v>14</v>
      </c>
      <c r="AW7" s="72" t="s">
        <v>59</v>
      </c>
      <c r="AX7" s="60" t="s">
        <v>59</v>
      </c>
      <c r="AY7" s="60" t="s">
        <v>59</v>
      </c>
      <c r="AZ7" s="60" t="s">
        <v>59</v>
      </c>
      <c r="BA7" s="60" t="s">
        <v>59</v>
      </c>
      <c r="BB7" s="60" t="s">
        <v>59</v>
      </c>
      <c r="BC7" s="60" t="s">
        <v>59</v>
      </c>
      <c r="BD7" s="73" t="s">
        <v>59</v>
      </c>
    </row>
    <row r="8" spans="1:256" ht="12" customHeight="1">
      <c r="A8" s="60" t="s">
        <v>60</v>
      </c>
      <c r="B8" s="80" t="s">
        <v>57</v>
      </c>
      <c r="C8" s="77"/>
      <c r="D8" s="60" t="s">
        <v>61</v>
      </c>
      <c r="F8" s="80">
        <v>1</v>
      </c>
      <c r="G8" s="64"/>
      <c r="H8" s="64"/>
      <c r="I8" s="66"/>
      <c r="J8" s="64"/>
      <c r="K8" s="64"/>
      <c r="L8" s="83"/>
      <c r="M8" s="83"/>
      <c r="N8" s="83"/>
      <c r="O8" s="83"/>
      <c r="P8" s="64"/>
      <c r="Q8" s="64"/>
      <c r="R8" s="78"/>
      <c r="S8" s="78"/>
      <c r="T8" s="78"/>
      <c r="U8" s="78"/>
      <c r="V8" s="78"/>
      <c r="W8" s="78"/>
      <c r="X8" s="78"/>
      <c r="Y8" s="78"/>
      <c r="Z8" s="64"/>
      <c r="AA8" s="64"/>
      <c r="AB8" s="64"/>
      <c r="AC8" s="191">
        <v>0</v>
      </c>
      <c r="AD8" s="200">
        <v>0</v>
      </c>
      <c r="AE8" s="184">
        <v>0</v>
      </c>
      <c r="AF8" s="201">
        <v>0.2</v>
      </c>
      <c r="AG8" s="183"/>
      <c r="AH8" s="191">
        <v>0</v>
      </c>
      <c r="AI8" s="200">
        <v>0</v>
      </c>
      <c r="AJ8" s="184">
        <v>0</v>
      </c>
      <c r="AK8" s="201">
        <v>0</v>
      </c>
      <c r="AL8" s="181"/>
      <c r="AM8" s="191">
        <v>0</v>
      </c>
      <c r="AN8" s="200">
        <v>0</v>
      </c>
      <c r="AO8" s="183">
        <v>0</v>
      </c>
      <c r="AP8" s="201">
        <v>1</v>
      </c>
      <c r="AQ8" s="181"/>
      <c r="AR8" s="191">
        <v>0</v>
      </c>
      <c r="AS8" s="200">
        <v>0</v>
      </c>
      <c r="AT8" s="183">
        <v>0</v>
      </c>
      <c r="AU8" s="201">
        <v>0</v>
      </c>
      <c r="AW8" s="72">
        <v>0</v>
      </c>
      <c r="AX8" s="60">
        <v>0</v>
      </c>
      <c r="AY8" s="60">
        <v>0</v>
      </c>
      <c r="AZ8" s="60">
        <v>1</v>
      </c>
      <c r="BA8" s="60">
        <v>0</v>
      </c>
      <c r="BB8" s="60">
        <v>0</v>
      </c>
      <c r="BC8" s="60">
        <v>0</v>
      </c>
      <c r="BD8" s="73">
        <v>1</v>
      </c>
    </row>
    <row r="9" spans="1:256" ht="12" customHeight="1">
      <c r="A9" s="60" t="s">
        <v>62</v>
      </c>
      <c r="B9" s="80" t="s">
        <v>57</v>
      </c>
      <c r="C9" s="77"/>
      <c r="D9" s="60" t="s">
        <v>144</v>
      </c>
      <c r="F9" s="80">
        <v>1</v>
      </c>
      <c r="G9" s="64"/>
      <c r="H9" s="76" t="str">
        <f>'Site Summary'!C6</f>
        <v>Riffle Site</v>
      </c>
      <c r="I9" s="84"/>
      <c r="J9" s="85"/>
      <c r="K9" s="85"/>
      <c r="L9" s="86"/>
      <c r="M9" s="83"/>
      <c r="N9" s="83"/>
      <c r="O9" s="83"/>
      <c r="Q9" s="64"/>
      <c r="R9" s="64"/>
      <c r="S9" s="64"/>
      <c r="T9" s="64"/>
      <c r="U9" s="64"/>
      <c r="V9" s="64"/>
      <c r="W9" s="64"/>
      <c r="Z9" s="64"/>
      <c r="AA9" s="64"/>
      <c r="AB9" s="64"/>
      <c r="AC9" s="191">
        <v>0.01</v>
      </c>
      <c r="AD9" s="200">
        <v>0.2</v>
      </c>
      <c r="AE9" s="184">
        <v>9.9934426229508211E-3</v>
      </c>
      <c r="AF9" s="201">
        <v>0.5</v>
      </c>
      <c r="AG9" s="183"/>
      <c r="AH9" s="191">
        <v>0.01</v>
      </c>
      <c r="AI9" s="200">
        <v>0</v>
      </c>
      <c r="AJ9" s="184">
        <v>9.9934426229508211E-3</v>
      </c>
      <c r="AK9" s="201">
        <v>0.05</v>
      </c>
      <c r="AL9" s="181"/>
      <c r="AM9" s="191">
        <v>0.01</v>
      </c>
      <c r="AN9" s="200">
        <v>0.05</v>
      </c>
      <c r="AO9" s="183">
        <v>0.01</v>
      </c>
      <c r="AP9" s="201">
        <v>1</v>
      </c>
      <c r="AQ9" s="181"/>
      <c r="AR9" s="191">
        <v>0.01</v>
      </c>
      <c r="AS9" s="200">
        <v>0.03</v>
      </c>
      <c r="AT9" s="183">
        <v>0.01</v>
      </c>
      <c r="AU9" s="201">
        <v>0.08</v>
      </c>
      <c r="AW9" s="72">
        <v>5.1000000000000004E-3</v>
      </c>
      <c r="AX9" s="60">
        <v>1</v>
      </c>
      <c r="AY9" s="60">
        <v>0.2001</v>
      </c>
      <c r="AZ9" s="60">
        <v>0.9</v>
      </c>
      <c r="BA9" s="60">
        <v>5.1000000000000004E-3</v>
      </c>
      <c r="BB9" s="60">
        <v>0.03</v>
      </c>
      <c r="BC9" s="60">
        <v>0.28010000000000002</v>
      </c>
      <c r="BD9" s="73">
        <v>0.99</v>
      </c>
    </row>
    <row r="10" spans="1:256" ht="12" customHeight="1">
      <c r="A10" s="60" t="s">
        <v>63</v>
      </c>
      <c r="B10" s="87">
        <f>$A$75-$A$76</f>
        <v>4.45</v>
      </c>
      <c r="C10" s="77" t="s">
        <v>57</v>
      </c>
      <c r="D10" s="60" t="s">
        <v>64</v>
      </c>
      <c r="F10" s="147" t="s">
        <v>246</v>
      </c>
      <c r="G10" s="88"/>
      <c r="H10" s="64"/>
      <c r="I10" s="64"/>
      <c r="J10" s="64"/>
      <c r="K10" s="64"/>
      <c r="L10" s="83"/>
      <c r="M10" s="83"/>
      <c r="N10" s="83"/>
      <c r="O10" s="83"/>
      <c r="P10" s="64"/>
      <c r="Q10" s="64"/>
      <c r="R10" s="64"/>
      <c r="S10" s="64"/>
      <c r="T10" s="64"/>
      <c r="U10" s="64"/>
      <c r="V10" s="64"/>
      <c r="W10" s="64"/>
      <c r="Z10" s="64"/>
      <c r="AA10" s="64"/>
      <c r="AB10" s="64"/>
      <c r="AC10" s="191">
        <v>0.02</v>
      </c>
      <c r="AD10" s="200">
        <v>0.4</v>
      </c>
      <c r="AE10" s="184">
        <v>1.9986885245901642E-2</v>
      </c>
      <c r="AF10" s="201">
        <v>0.7</v>
      </c>
      <c r="AG10" s="183"/>
      <c r="AH10" s="191">
        <v>0.02</v>
      </c>
      <c r="AI10" s="200">
        <v>0</v>
      </c>
      <c r="AJ10" s="184">
        <v>1.9986885245901642E-2</v>
      </c>
      <c r="AK10" s="201">
        <v>0.11</v>
      </c>
      <c r="AL10" s="181"/>
      <c r="AM10" s="191">
        <v>0.02</v>
      </c>
      <c r="AN10" s="200">
        <v>0.12</v>
      </c>
      <c r="AO10" s="183">
        <v>0.02</v>
      </c>
      <c r="AP10" s="201">
        <v>1</v>
      </c>
      <c r="AQ10" s="181"/>
      <c r="AR10" s="191">
        <v>0.02</v>
      </c>
      <c r="AS10" s="200">
        <v>0.05</v>
      </c>
      <c r="AT10" s="183">
        <v>0.02</v>
      </c>
      <c r="AU10" s="201">
        <v>0.15</v>
      </c>
      <c r="AW10" s="72">
        <v>0.18010000000000001</v>
      </c>
      <c r="AX10" s="60">
        <v>0.98</v>
      </c>
      <c r="AY10" s="60">
        <v>0.24010000000000001</v>
      </c>
      <c r="AZ10" s="60">
        <v>0.75</v>
      </c>
      <c r="BA10" s="60">
        <v>4.0099999999999997E-2</v>
      </c>
      <c r="BB10" s="60">
        <v>0.13</v>
      </c>
      <c r="BC10" s="60">
        <v>0.30009999999999998</v>
      </c>
      <c r="BD10" s="73">
        <v>0.98</v>
      </c>
    </row>
    <row r="11" spans="1:256" ht="12" customHeight="1">
      <c r="B11" s="89"/>
      <c r="C11" s="77"/>
      <c r="D11" s="60" t="s">
        <v>65</v>
      </c>
      <c r="F11" s="89">
        <f>$B$10/$B$17</f>
        <v>82.899005756148611</v>
      </c>
      <c r="G11" s="88"/>
      <c r="H11" s="177" t="s">
        <v>145</v>
      </c>
      <c r="I11" s="91"/>
      <c r="J11" s="91"/>
      <c r="K11" s="91"/>
      <c r="L11" s="92"/>
      <c r="M11" s="83"/>
      <c r="N11" s="83"/>
      <c r="O11" s="83"/>
      <c r="P11" s="64"/>
      <c r="Q11" s="64"/>
      <c r="R11" s="64"/>
      <c r="S11" s="64"/>
      <c r="T11" s="64"/>
      <c r="U11" s="64"/>
      <c r="V11" s="64"/>
      <c r="W11" s="64"/>
      <c r="Z11" s="64"/>
      <c r="AA11" s="64"/>
      <c r="AB11" s="64"/>
      <c r="AC11" s="191">
        <v>0.03</v>
      </c>
      <c r="AD11" s="200">
        <v>0.6</v>
      </c>
      <c r="AE11" s="184">
        <v>2.998032786885246E-2</v>
      </c>
      <c r="AF11" s="201">
        <v>0.8</v>
      </c>
      <c r="AG11" s="183"/>
      <c r="AH11" s="191">
        <v>0.03</v>
      </c>
      <c r="AI11" s="200">
        <v>0.04</v>
      </c>
      <c r="AJ11" s="184">
        <v>2.998032786885246E-2</v>
      </c>
      <c r="AK11" s="201">
        <v>0.18</v>
      </c>
      <c r="AL11" s="181"/>
      <c r="AM11" s="191">
        <v>0.03</v>
      </c>
      <c r="AN11" s="200">
        <v>0.2</v>
      </c>
      <c r="AO11" s="183">
        <v>0.03</v>
      </c>
      <c r="AP11" s="201">
        <v>1</v>
      </c>
      <c r="AQ11" s="181"/>
      <c r="AR11" s="191">
        <v>0.03</v>
      </c>
      <c r="AS11" s="200">
        <v>0.08</v>
      </c>
      <c r="AT11" s="183">
        <v>0.03</v>
      </c>
      <c r="AU11" s="201">
        <v>0.22</v>
      </c>
      <c r="AW11" s="72">
        <v>0.30009999999999998</v>
      </c>
      <c r="AX11" s="60">
        <v>0.85</v>
      </c>
      <c r="AY11" s="60">
        <v>0.2601</v>
      </c>
      <c r="AZ11" s="60">
        <v>0.55000000000000004</v>
      </c>
      <c r="BA11" s="60">
        <v>6.0100000000000001E-2</v>
      </c>
      <c r="BB11" s="60">
        <v>0.22</v>
      </c>
      <c r="BC11" s="60">
        <v>0.3201</v>
      </c>
      <c r="BD11" s="73">
        <v>0.95</v>
      </c>
    </row>
    <row r="12" spans="1:256" ht="12" customHeight="1">
      <c r="A12" s="60" t="s">
        <v>66</v>
      </c>
      <c r="B12" s="93">
        <f>'Site Summary'!H6</f>
        <v>6.7</v>
      </c>
      <c r="C12" s="77" t="s">
        <v>57</v>
      </c>
      <c r="D12" s="60" t="s">
        <v>67</v>
      </c>
      <c r="F12" s="147" t="s">
        <v>154</v>
      </c>
      <c r="G12" s="88"/>
      <c r="Z12" s="64"/>
      <c r="AA12" s="64"/>
      <c r="AB12" s="64"/>
      <c r="AC12" s="191">
        <v>0.04</v>
      </c>
      <c r="AD12" s="200">
        <v>0.8</v>
      </c>
      <c r="AE12" s="184">
        <v>3.9973770491803284E-2</v>
      </c>
      <c r="AF12" s="201">
        <v>0.85</v>
      </c>
      <c r="AG12" s="183"/>
      <c r="AH12" s="191">
        <v>0.04</v>
      </c>
      <c r="AI12" s="200">
        <v>0.09</v>
      </c>
      <c r="AJ12" s="184">
        <v>3.9973770491803284E-2</v>
      </c>
      <c r="AK12" s="201">
        <v>0.25</v>
      </c>
      <c r="AL12" s="181"/>
      <c r="AM12" s="191">
        <v>0.04</v>
      </c>
      <c r="AN12" s="200">
        <v>0.27</v>
      </c>
      <c r="AO12" s="183">
        <v>0.04</v>
      </c>
      <c r="AP12" s="201">
        <v>1</v>
      </c>
      <c r="AQ12" s="181"/>
      <c r="AR12" s="191">
        <v>0.04</v>
      </c>
      <c r="AS12" s="200">
        <v>0.1</v>
      </c>
      <c r="AT12" s="183">
        <v>0.04</v>
      </c>
      <c r="AU12" s="201">
        <v>0.28000000000000003</v>
      </c>
      <c r="AW12" s="72">
        <v>0.35010000000000002</v>
      </c>
      <c r="AX12" s="60">
        <v>0.66</v>
      </c>
      <c r="AY12" s="60">
        <v>0.28010000000000002</v>
      </c>
      <c r="AZ12" s="60">
        <v>0.35</v>
      </c>
      <c r="BA12" s="60">
        <v>8.0100000000000005E-2</v>
      </c>
      <c r="BB12" s="60">
        <v>0.27</v>
      </c>
      <c r="BC12" s="60">
        <v>0.34010000000000001</v>
      </c>
      <c r="BD12" s="73">
        <v>0.92</v>
      </c>
    </row>
    <row r="13" spans="1:256" ht="12" customHeight="1">
      <c r="A13" s="60" t="s">
        <v>68</v>
      </c>
      <c r="B13" s="94">
        <f>'Site Summary'!G6</f>
        <v>12.5</v>
      </c>
      <c r="C13" s="77" t="s">
        <v>57</v>
      </c>
      <c r="D13" s="60" t="s">
        <v>69</v>
      </c>
      <c r="F13" s="87">
        <f>$A$75-$A$76</f>
        <v>4.45</v>
      </c>
      <c r="G13" s="88" t="s">
        <v>57</v>
      </c>
      <c r="Z13" s="64"/>
      <c r="AA13" s="64"/>
      <c r="AB13" s="64"/>
      <c r="AC13" s="191">
        <v>0.05</v>
      </c>
      <c r="AD13" s="200">
        <v>1</v>
      </c>
      <c r="AE13" s="184">
        <v>4.9967213114754098E-2</v>
      </c>
      <c r="AF13" s="201">
        <v>0.9</v>
      </c>
      <c r="AG13" s="183"/>
      <c r="AH13" s="191">
        <v>0.05</v>
      </c>
      <c r="AI13" s="200">
        <v>0.13</v>
      </c>
      <c r="AJ13" s="184">
        <v>4.9967213114754098E-2</v>
      </c>
      <c r="AK13" s="201">
        <v>0.3</v>
      </c>
      <c r="AL13" s="181"/>
      <c r="AM13" s="191">
        <v>0.05</v>
      </c>
      <c r="AN13" s="200">
        <v>0.34</v>
      </c>
      <c r="AO13" s="183">
        <v>0.05</v>
      </c>
      <c r="AP13" s="201">
        <v>1</v>
      </c>
      <c r="AQ13" s="181"/>
      <c r="AR13" s="191">
        <v>0.05</v>
      </c>
      <c r="AS13" s="200">
        <v>0.12</v>
      </c>
      <c r="AT13" s="183">
        <v>0.05</v>
      </c>
      <c r="AU13" s="201">
        <v>0.35</v>
      </c>
      <c r="AW13" s="72">
        <v>0.40010000000000001</v>
      </c>
      <c r="AX13" s="60">
        <v>0.5</v>
      </c>
      <c r="AY13" s="60">
        <v>0.30009999999999998</v>
      </c>
      <c r="AZ13" s="60">
        <v>0.25</v>
      </c>
      <c r="BA13" s="60">
        <v>0.1101</v>
      </c>
      <c r="BB13" s="60">
        <v>0.36</v>
      </c>
      <c r="BC13" s="60">
        <v>0.36009999999999998</v>
      </c>
      <c r="BD13" s="73">
        <v>0.87</v>
      </c>
    </row>
    <row r="14" spans="1:256" ht="12" customHeight="1">
      <c r="A14" s="88" t="s">
        <v>70</v>
      </c>
      <c r="B14" s="87">
        <f>'Site Summary'!I6</f>
        <v>83.75</v>
      </c>
      <c r="C14" s="77" t="s">
        <v>71</v>
      </c>
      <c r="D14" s="60" t="s">
        <v>72</v>
      </c>
      <c r="F14" s="95">
        <f>COUNTA(A30:A71)</f>
        <v>5</v>
      </c>
      <c r="Z14" s="64"/>
      <c r="AA14" s="64"/>
      <c r="AB14" s="64"/>
      <c r="AC14" s="191">
        <v>0.06</v>
      </c>
      <c r="AD14" s="200">
        <v>1</v>
      </c>
      <c r="AE14" s="184">
        <v>5.996065573770492E-2</v>
      </c>
      <c r="AF14" s="201">
        <v>0.95</v>
      </c>
      <c r="AG14" s="183"/>
      <c r="AH14" s="191">
        <v>0.06</v>
      </c>
      <c r="AI14" s="200">
        <v>0.17</v>
      </c>
      <c r="AJ14" s="184">
        <v>5.996065573770492E-2</v>
      </c>
      <c r="AK14" s="201">
        <v>0.35</v>
      </c>
      <c r="AL14" s="181"/>
      <c r="AM14" s="191">
        <v>0.06</v>
      </c>
      <c r="AN14" s="200">
        <v>0.4</v>
      </c>
      <c r="AO14" s="183">
        <v>0.06</v>
      </c>
      <c r="AP14" s="201">
        <v>1</v>
      </c>
      <c r="AQ14" s="181"/>
      <c r="AR14" s="191">
        <v>0.06</v>
      </c>
      <c r="AS14" s="200">
        <v>0.15</v>
      </c>
      <c r="AT14" s="183">
        <v>0.06</v>
      </c>
      <c r="AU14" s="201">
        <v>0.41</v>
      </c>
      <c r="AW14" s="72">
        <v>0.4501</v>
      </c>
      <c r="AX14" s="60">
        <v>0.4</v>
      </c>
      <c r="AY14" s="60">
        <v>0.3201</v>
      </c>
      <c r="AZ14" s="60">
        <v>0.18</v>
      </c>
      <c r="BA14" s="60">
        <v>0.13009999999999999</v>
      </c>
      <c r="BB14" s="60">
        <v>0.5</v>
      </c>
      <c r="BC14" s="60">
        <v>0.38009999999999999</v>
      </c>
      <c r="BD14" s="73">
        <v>0.8</v>
      </c>
    </row>
    <row r="15" spans="1:256" ht="12" customHeight="1">
      <c r="A15" s="60" t="s">
        <v>73</v>
      </c>
      <c r="B15" s="96">
        <f>SUM($Y$30:$Y$70)</f>
        <v>1.8075000000000001E-2</v>
      </c>
      <c r="C15" s="77" t="s">
        <v>74</v>
      </c>
      <c r="D15" s="88"/>
      <c r="E15" s="88"/>
      <c r="F15" s="88"/>
      <c r="G15" s="88"/>
      <c r="Z15" s="64"/>
      <c r="AA15" s="64"/>
      <c r="AB15" s="64"/>
      <c r="AC15" s="191">
        <v>7.0000000000000007E-2</v>
      </c>
      <c r="AD15" s="200">
        <v>1</v>
      </c>
      <c r="AE15" s="184">
        <v>6.9954098360655748E-2</v>
      </c>
      <c r="AF15" s="201">
        <v>1</v>
      </c>
      <c r="AG15" s="183"/>
      <c r="AH15" s="191">
        <v>7.0000000000000007E-2</v>
      </c>
      <c r="AI15" s="200">
        <v>0.21</v>
      </c>
      <c r="AJ15" s="184">
        <v>6.9954098360655748E-2</v>
      </c>
      <c r="AK15" s="201">
        <v>0.4</v>
      </c>
      <c r="AL15" s="181"/>
      <c r="AM15" s="191">
        <v>7.0000000000000007E-2</v>
      </c>
      <c r="AN15" s="200">
        <v>0.45</v>
      </c>
      <c r="AO15" s="183">
        <v>7.0000000000000007E-2</v>
      </c>
      <c r="AP15" s="201">
        <v>1</v>
      </c>
      <c r="AQ15" s="181"/>
      <c r="AR15" s="191">
        <v>7.0000000000000007E-2</v>
      </c>
      <c r="AS15" s="200">
        <v>0.18</v>
      </c>
      <c r="AT15" s="183">
        <v>7.0000000000000007E-2</v>
      </c>
      <c r="AU15" s="201">
        <v>0.46</v>
      </c>
      <c r="AW15" s="72">
        <v>0.50009999999999999</v>
      </c>
      <c r="AX15" s="60">
        <v>0.28999999999999998</v>
      </c>
      <c r="AY15" s="60">
        <v>0.34010000000000001</v>
      </c>
      <c r="AZ15" s="60">
        <v>0.13</v>
      </c>
      <c r="BA15" s="60">
        <v>0.15010000000000001</v>
      </c>
      <c r="BB15" s="60">
        <v>0.71</v>
      </c>
      <c r="BC15" s="60">
        <v>0.40010000000000001</v>
      </c>
      <c r="BD15" s="73">
        <v>0.7</v>
      </c>
    </row>
    <row r="16" spans="1:256" s="67" customFormat="1" ht="12" customHeight="1">
      <c r="A16" s="63" t="s">
        <v>75</v>
      </c>
      <c r="B16" s="97"/>
      <c r="C16" s="62"/>
      <c r="D16" s="63" t="s">
        <v>76</v>
      </c>
      <c r="E16" s="63"/>
      <c r="F16" s="63"/>
      <c r="G16" s="63"/>
      <c r="H16" s="63"/>
      <c r="I16" s="63"/>
      <c r="J16" s="63"/>
      <c r="K16" s="63"/>
      <c r="L16" s="98"/>
      <c r="M16" s="98"/>
      <c r="N16" s="98"/>
      <c r="O16" s="98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4"/>
      <c r="AA16" s="64"/>
      <c r="AB16" s="64"/>
      <c r="AC16" s="191">
        <v>0.08</v>
      </c>
      <c r="AD16" s="200">
        <v>1</v>
      </c>
      <c r="AE16" s="184">
        <v>7.9947540983606569E-2</v>
      </c>
      <c r="AF16" s="201">
        <v>1</v>
      </c>
      <c r="AG16" s="183"/>
      <c r="AH16" s="191">
        <v>0.08</v>
      </c>
      <c r="AI16" s="200">
        <v>0.25</v>
      </c>
      <c r="AJ16" s="184">
        <v>7.9947540983606569E-2</v>
      </c>
      <c r="AK16" s="201">
        <v>0.45</v>
      </c>
      <c r="AL16" s="181"/>
      <c r="AM16" s="191">
        <v>0.08</v>
      </c>
      <c r="AN16" s="200">
        <v>0.51</v>
      </c>
      <c r="AO16" s="183">
        <v>0.08</v>
      </c>
      <c r="AP16" s="201">
        <v>1</v>
      </c>
      <c r="AQ16" s="181"/>
      <c r="AR16" s="191">
        <v>0.08</v>
      </c>
      <c r="AS16" s="200">
        <v>0.22</v>
      </c>
      <c r="AT16" s="183">
        <v>0.08</v>
      </c>
      <c r="AU16" s="201">
        <v>0.52</v>
      </c>
      <c r="AW16" s="72">
        <v>0.55010000000000003</v>
      </c>
      <c r="AX16" s="60">
        <v>0.21</v>
      </c>
      <c r="AY16" s="60">
        <v>0.36009999999999998</v>
      </c>
      <c r="AZ16" s="60">
        <v>0.08</v>
      </c>
      <c r="BA16" s="60">
        <v>0.1701</v>
      </c>
      <c r="BB16" s="60">
        <v>0.85</v>
      </c>
      <c r="BC16" s="60">
        <v>0.42009999999999997</v>
      </c>
      <c r="BD16" s="73">
        <v>0.6</v>
      </c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</row>
    <row r="17" spans="1:56" ht="12" customHeight="1">
      <c r="A17" s="60" t="s">
        <v>77</v>
      </c>
      <c r="B17" s="99">
        <f>SUM($X$30:$X$70)/$B$10</f>
        <v>5.367977528089888E-2</v>
      </c>
      <c r="C17" s="77" t="s">
        <v>57</v>
      </c>
      <c r="D17" s="100" t="s">
        <v>78</v>
      </c>
      <c r="E17" s="100"/>
      <c r="F17" s="101">
        <f>100*SUM($I$30:$I$71)/$F$13</f>
        <v>72.898876404494388</v>
      </c>
      <c r="G17" s="78" t="s">
        <v>79</v>
      </c>
      <c r="Z17" s="64"/>
      <c r="AA17" s="64"/>
      <c r="AB17" s="64"/>
      <c r="AC17" s="191">
        <v>0.09</v>
      </c>
      <c r="AD17" s="200">
        <v>1</v>
      </c>
      <c r="AE17" s="184">
        <v>8.9940983606557376E-2</v>
      </c>
      <c r="AF17" s="201">
        <v>1</v>
      </c>
      <c r="AG17" s="183"/>
      <c r="AH17" s="191">
        <v>0.09</v>
      </c>
      <c r="AI17" s="200">
        <v>0.28999999999999998</v>
      </c>
      <c r="AJ17" s="184">
        <v>8.9940983606557376E-2</v>
      </c>
      <c r="AK17" s="201">
        <v>0.5</v>
      </c>
      <c r="AL17" s="181"/>
      <c r="AM17" s="191">
        <v>0.09</v>
      </c>
      <c r="AN17" s="200">
        <v>0.56000000000000005</v>
      </c>
      <c r="AO17" s="183">
        <v>0.09</v>
      </c>
      <c r="AP17" s="201">
        <v>1</v>
      </c>
      <c r="AQ17" s="181"/>
      <c r="AR17" s="191">
        <v>0.09</v>
      </c>
      <c r="AS17" s="200">
        <v>0.26</v>
      </c>
      <c r="AT17" s="183">
        <v>0.09</v>
      </c>
      <c r="AU17" s="201">
        <v>0.56999999999999995</v>
      </c>
      <c r="AW17" s="72">
        <v>0.60009999999999997</v>
      </c>
      <c r="AX17" s="60">
        <v>0.15</v>
      </c>
      <c r="AY17" s="60">
        <v>0.38009999999999999</v>
      </c>
      <c r="AZ17" s="60">
        <v>0.06</v>
      </c>
      <c r="BA17" s="60">
        <v>0.2001</v>
      </c>
      <c r="BB17" s="60">
        <v>0.98</v>
      </c>
      <c r="BC17" s="60">
        <v>0.44009999999999999</v>
      </c>
      <c r="BD17" s="73">
        <v>0.5</v>
      </c>
    </row>
    <row r="18" spans="1:56" ht="12" customHeight="1">
      <c r="A18" s="60" t="s">
        <v>80</v>
      </c>
      <c r="B18" s="99">
        <f>$B$15/$B$19</f>
        <v>7.5667189952904237E-2</v>
      </c>
      <c r="C18" s="77" t="s">
        <v>81</v>
      </c>
      <c r="D18" s="102" t="s">
        <v>82</v>
      </c>
      <c r="E18" s="102"/>
      <c r="F18" s="101">
        <f>100*SUM($K$30:$K$71)/$F$13</f>
        <v>6.0185393258426974</v>
      </c>
      <c r="G18" s="60" t="s">
        <v>79</v>
      </c>
      <c r="Z18" s="64"/>
      <c r="AA18" s="64"/>
      <c r="AB18" s="64"/>
      <c r="AC18" s="191">
        <v>0.1</v>
      </c>
      <c r="AD18" s="200">
        <v>1</v>
      </c>
      <c r="AE18" s="184">
        <v>9.9934426229508197E-2</v>
      </c>
      <c r="AF18" s="201">
        <v>1</v>
      </c>
      <c r="AG18" s="183"/>
      <c r="AH18" s="191">
        <v>0.1</v>
      </c>
      <c r="AI18" s="200">
        <v>0.33</v>
      </c>
      <c r="AJ18" s="184">
        <v>9.9934426229508197E-2</v>
      </c>
      <c r="AK18" s="201">
        <v>0.55000000000000004</v>
      </c>
      <c r="AL18" s="181"/>
      <c r="AM18" s="191">
        <v>0.1</v>
      </c>
      <c r="AN18" s="200">
        <v>0.61</v>
      </c>
      <c r="AO18" s="183">
        <v>0.1</v>
      </c>
      <c r="AP18" s="201">
        <v>1</v>
      </c>
      <c r="AQ18" s="181"/>
      <c r="AR18" s="191">
        <v>0.1</v>
      </c>
      <c r="AS18" s="200">
        <v>0.3</v>
      </c>
      <c r="AT18" s="183">
        <v>0.1</v>
      </c>
      <c r="AU18" s="201">
        <v>0.63</v>
      </c>
      <c r="AW18" s="72">
        <v>0.65010000000000001</v>
      </c>
      <c r="AX18" s="60">
        <v>0.1</v>
      </c>
      <c r="AY18" s="60">
        <v>0.40010000000000001</v>
      </c>
      <c r="AZ18" s="60">
        <v>0.04</v>
      </c>
      <c r="BA18" s="60">
        <v>0.2301</v>
      </c>
      <c r="BB18" s="60">
        <v>1</v>
      </c>
      <c r="BC18" s="60">
        <v>0.46010000000000001</v>
      </c>
      <c r="BD18" s="73">
        <v>0.4</v>
      </c>
    </row>
    <row r="19" spans="1:56" ht="12" customHeight="1">
      <c r="A19" s="60" t="s">
        <v>83</v>
      </c>
      <c r="B19" s="99">
        <f>SUM($X$30:$X$70)</f>
        <v>0.23887500000000003</v>
      </c>
      <c r="C19" s="77" t="s">
        <v>84</v>
      </c>
      <c r="D19" s="102" t="s">
        <v>85</v>
      </c>
      <c r="E19" s="102"/>
      <c r="F19" s="101">
        <f>100*SUM($M$30:$M$71)/$F$13</f>
        <v>100</v>
      </c>
      <c r="G19" s="60" t="s">
        <v>79</v>
      </c>
      <c r="Z19" s="64"/>
      <c r="AA19" s="64"/>
      <c r="AB19" s="64"/>
      <c r="AC19" s="191">
        <v>0.11</v>
      </c>
      <c r="AD19" s="200">
        <v>1</v>
      </c>
      <c r="AE19" s="184">
        <v>0.10992786885245903</v>
      </c>
      <c r="AF19" s="201">
        <v>1</v>
      </c>
      <c r="AG19" s="183"/>
      <c r="AH19" s="191">
        <v>0.11</v>
      </c>
      <c r="AI19" s="200">
        <v>0.37</v>
      </c>
      <c r="AJ19" s="184">
        <v>0.10992786885245903</v>
      </c>
      <c r="AK19" s="201">
        <v>0.59</v>
      </c>
      <c r="AL19" s="181"/>
      <c r="AM19" s="191">
        <v>0.11</v>
      </c>
      <c r="AN19" s="200">
        <v>0.66</v>
      </c>
      <c r="AO19" s="183">
        <v>0.11</v>
      </c>
      <c r="AP19" s="201">
        <v>1</v>
      </c>
      <c r="AQ19" s="181"/>
      <c r="AR19" s="191">
        <v>0.11</v>
      </c>
      <c r="AS19" s="200">
        <v>0.37</v>
      </c>
      <c r="AT19" s="183">
        <v>0.11</v>
      </c>
      <c r="AU19" s="201">
        <v>0.67</v>
      </c>
      <c r="AW19" s="72">
        <v>0.70009999999999994</v>
      </c>
      <c r="AX19" s="60">
        <v>0.06</v>
      </c>
      <c r="AY19" s="60">
        <v>0.42009999999999997</v>
      </c>
      <c r="AZ19" s="60">
        <v>0.01</v>
      </c>
      <c r="BA19" s="60" t="s">
        <v>86</v>
      </c>
      <c r="BB19" s="60" t="s">
        <v>86</v>
      </c>
      <c r="BC19" s="60">
        <v>0.48010000000000003</v>
      </c>
      <c r="BD19" s="73">
        <v>0.33</v>
      </c>
    </row>
    <row r="20" spans="1:56" ht="12" customHeight="1">
      <c r="B20" s="103"/>
      <c r="C20" s="104"/>
      <c r="D20" s="105" t="s">
        <v>87</v>
      </c>
      <c r="E20" s="105"/>
      <c r="F20" s="101">
        <f>100*SUM($O$30:$O$71)/$F$13</f>
        <v>12.988764044943821</v>
      </c>
      <c r="G20" s="60" t="s">
        <v>79</v>
      </c>
      <c r="Z20" s="64"/>
      <c r="AA20" s="64"/>
      <c r="AB20" s="64"/>
      <c r="AC20" s="191">
        <v>0.12</v>
      </c>
      <c r="AD20" s="200">
        <v>1</v>
      </c>
      <c r="AE20" s="184">
        <v>0.11992131147540984</v>
      </c>
      <c r="AF20" s="201">
        <v>1</v>
      </c>
      <c r="AG20" s="183"/>
      <c r="AH20" s="191">
        <v>0.12</v>
      </c>
      <c r="AI20" s="200">
        <v>0.42</v>
      </c>
      <c r="AJ20" s="184">
        <v>0.11992131147540984</v>
      </c>
      <c r="AK20" s="201">
        <v>0.63</v>
      </c>
      <c r="AL20" s="181"/>
      <c r="AM20" s="191">
        <v>0.12</v>
      </c>
      <c r="AN20" s="200">
        <v>0.7</v>
      </c>
      <c r="AO20" s="183">
        <v>0.12</v>
      </c>
      <c r="AP20" s="201">
        <v>1</v>
      </c>
      <c r="AQ20" s="181"/>
      <c r="AR20" s="191">
        <v>0.12</v>
      </c>
      <c r="AS20" s="200">
        <v>0.42</v>
      </c>
      <c r="AT20" s="183">
        <v>0.12</v>
      </c>
      <c r="AU20" s="201">
        <v>0.71</v>
      </c>
      <c r="AW20" s="72">
        <v>0.75009999999999999</v>
      </c>
      <c r="AX20" s="60">
        <v>0.04</v>
      </c>
      <c r="AY20" s="60">
        <v>0.50009999999999999</v>
      </c>
      <c r="AZ20" s="60">
        <v>0</v>
      </c>
      <c r="BA20" s="60" t="s">
        <v>86</v>
      </c>
      <c r="BB20" s="60" t="s">
        <v>86</v>
      </c>
      <c r="BC20" s="60">
        <v>0.50009999999999999</v>
      </c>
      <c r="BD20" s="73">
        <v>0.23</v>
      </c>
    </row>
    <row r="21" spans="1:56" ht="12" customHeight="1">
      <c r="B21" s="103"/>
      <c r="D21" s="106" t="s">
        <v>88</v>
      </c>
      <c r="E21" s="106"/>
      <c r="F21" s="107">
        <f>100*SUM($Q$30:$Q$71)/$F$13</f>
        <v>6.1223595505617974</v>
      </c>
      <c r="G21" s="66" t="s">
        <v>79</v>
      </c>
      <c r="Z21" s="64"/>
      <c r="AA21" s="64"/>
      <c r="AB21" s="64"/>
      <c r="AC21" s="191">
        <v>0.13</v>
      </c>
      <c r="AD21" s="200">
        <v>1</v>
      </c>
      <c r="AE21" s="184">
        <v>0.12991475409836065</v>
      </c>
      <c r="AF21" s="201">
        <v>1</v>
      </c>
      <c r="AG21" s="183"/>
      <c r="AH21" s="191">
        <v>0.13</v>
      </c>
      <c r="AI21" s="200">
        <v>0.46</v>
      </c>
      <c r="AJ21" s="184">
        <v>0.12991475409836065</v>
      </c>
      <c r="AK21" s="201">
        <v>0.67</v>
      </c>
      <c r="AL21" s="181"/>
      <c r="AM21" s="191">
        <v>0.13</v>
      </c>
      <c r="AN21" s="200">
        <v>0.74</v>
      </c>
      <c r="AO21" s="183">
        <v>0.13</v>
      </c>
      <c r="AP21" s="201">
        <v>0.96</v>
      </c>
      <c r="AQ21" s="181"/>
      <c r="AR21" s="191">
        <v>0.13</v>
      </c>
      <c r="AS21" s="200">
        <v>0.5</v>
      </c>
      <c r="AT21" s="183">
        <v>0.13</v>
      </c>
      <c r="AU21" s="201">
        <v>0.74</v>
      </c>
      <c r="AW21" s="72">
        <v>0.80010000000000003</v>
      </c>
      <c r="AX21" s="60">
        <v>0.02</v>
      </c>
      <c r="AY21" s="60">
        <v>10</v>
      </c>
      <c r="AZ21" s="60">
        <v>0</v>
      </c>
      <c r="BA21" s="60" t="s">
        <v>86</v>
      </c>
      <c r="BB21" s="60" t="s">
        <v>86</v>
      </c>
      <c r="BC21" s="60">
        <v>0.55010000000000003</v>
      </c>
      <c r="BD21" s="73">
        <v>0.14000000000000001</v>
      </c>
    </row>
    <row r="22" spans="1:56" ht="12" customHeight="1">
      <c r="B22" s="108"/>
      <c r="D22" s="102" t="s">
        <v>89</v>
      </c>
      <c r="E22" s="102"/>
      <c r="F22" s="101">
        <f>100*SUM($S$30:$S$71)/$F$13</f>
        <v>34.820224719101134</v>
      </c>
      <c r="G22" s="60" t="s">
        <v>79</v>
      </c>
      <c r="Z22" s="64"/>
      <c r="AA22" s="64"/>
      <c r="AB22" s="64"/>
      <c r="AC22" s="191">
        <v>0.14000000000000001</v>
      </c>
      <c r="AD22" s="200">
        <v>1</v>
      </c>
      <c r="AE22" s="184">
        <v>0.1399081967213115</v>
      </c>
      <c r="AF22" s="201">
        <v>1</v>
      </c>
      <c r="AG22" s="183"/>
      <c r="AH22" s="191">
        <v>0.14000000000000001</v>
      </c>
      <c r="AI22" s="200">
        <v>0.51</v>
      </c>
      <c r="AJ22" s="184">
        <v>0.1399081967213115</v>
      </c>
      <c r="AK22" s="201">
        <v>0.71</v>
      </c>
      <c r="AL22" s="181"/>
      <c r="AM22" s="191">
        <v>0.14000000000000001</v>
      </c>
      <c r="AN22" s="200">
        <v>0.78</v>
      </c>
      <c r="AO22" s="183">
        <v>0.14000000000000001</v>
      </c>
      <c r="AP22" s="201">
        <v>0.94</v>
      </c>
      <c r="AQ22" s="181"/>
      <c r="AR22" s="191">
        <v>0.14000000000000001</v>
      </c>
      <c r="AS22" s="200">
        <v>0.57999999999999996</v>
      </c>
      <c r="AT22" s="183">
        <v>0.14000000000000001</v>
      </c>
      <c r="AU22" s="201">
        <v>0.78</v>
      </c>
      <c r="AW22" s="72" t="s">
        <v>86</v>
      </c>
      <c r="AX22" s="60" t="s">
        <v>86</v>
      </c>
      <c r="AY22" s="60" t="s">
        <v>86</v>
      </c>
      <c r="AZ22" s="60" t="s">
        <v>86</v>
      </c>
      <c r="BA22" s="60" t="s">
        <v>86</v>
      </c>
      <c r="BB22" s="60" t="s">
        <v>86</v>
      </c>
      <c r="BC22" s="60">
        <v>0.60009999999999997</v>
      </c>
      <c r="BD22" s="73">
        <v>0.04</v>
      </c>
    </row>
    <row r="23" spans="1:56" ht="12" customHeight="1">
      <c r="Z23" s="64"/>
      <c r="AA23" s="64"/>
      <c r="AB23" s="64"/>
      <c r="AC23" s="191">
        <v>0.15</v>
      </c>
      <c r="AD23" s="200">
        <v>1</v>
      </c>
      <c r="AE23" s="184">
        <v>0.14990163934426229</v>
      </c>
      <c r="AF23" s="201">
        <v>1</v>
      </c>
      <c r="AG23" s="183"/>
      <c r="AH23" s="191">
        <v>0.15</v>
      </c>
      <c r="AI23" s="200">
        <v>0.55000000000000004</v>
      </c>
      <c r="AJ23" s="184">
        <v>0.14990163934426229</v>
      </c>
      <c r="AK23" s="201">
        <v>0.75</v>
      </c>
      <c r="AL23" s="181"/>
      <c r="AM23" s="191">
        <v>0.15</v>
      </c>
      <c r="AN23" s="200">
        <v>0.81</v>
      </c>
      <c r="AO23" s="183">
        <v>0.15</v>
      </c>
      <c r="AP23" s="201">
        <v>0.91</v>
      </c>
      <c r="AQ23" s="181"/>
      <c r="AR23" s="191">
        <v>0.15</v>
      </c>
      <c r="AS23" s="200">
        <v>0.63</v>
      </c>
      <c r="AT23" s="183">
        <v>0.15</v>
      </c>
      <c r="AU23" s="201">
        <v>0.82</v>
      </c>
      <c r="AW23" s="109" t="s">
        <v>86</v>
      </c>
      <c r="AX23" s="110" t="s">
        <v>86</v>
      </c>
      <c r="AY23" s="110" t="s">
        <v>86</v>
      </c>
      <c r="AZ23" s="110" t="s">
        <v>86</v>
      </c>
      <c r="BA23" s="110" t="s">
        <v>86</v>
      </c>
      <c r="BB23" s="110" t="s">
        <v>86</v>
      </c>
      <c r="BC23" s="110">
        <v>0.70009999999999994</v>
      </c>
      <c r="BD23" s="111">
        <v>0</v>
      </c>
    </row>
    <row r="24" spans="1:56" ht="12" customHeight="1">
      <c r="A24" s="112" t="s">
        <v>90</v>
      </c>
      <c r="B24" s="112"/>
      <c r="C24" s="113"/>
      <c r="D24" s="112"/>
      <c r="E24" s="112"/>
      <c r="F24" s="112"/>
      <c r="G24" s="112"/>
      <c r="H24" s="63"/>
      <c r="I24" s="63"/>
      <c r="J24" s="63"/>
      <c r="K24" s="63"/>
      <c r="L24" s="98"/>
      <c r="M24" s="98"/>
      <c r="N24" s="98"/>
      <c r="O24" s="98"/>
      <c r="P24" s="63"/>
      <c r="Q24" s="63"/>
      <c r="R24" s="63"/>
      <c r="S24" s="63"/>
      <c r="T24" s="63"/>
      <c r="U24" s="63"/>
      <c r="V24" s="63"/>
      <c r="W24" s="63"/>
      <c r="X24" s="63"/>
      <c r="Y24" s="63"/>
      <c r="Z24" s="64"/>
      <c r="AA24" s="64"/>
      <c r="AB24" s="64"/>
      <c r="AC24" s="191">
        <v>0.16</v>
      </c>
      <c r="AD24" s="200">
        <v>1</v>
      </c>
      <c r="AE24" s="184">
        <v>0.15989508196721314</v>
      </c>
      <c r="AF24" s="201">
        <v>1</v>
      </c>
      <c r="AG24" s="183"/>
      <c r="AH24" s="191">
        <v>0.16</v>
      </c>
      <c r="AI24" s="200">
        <v>0.59</v>
      </c>
      <c r="AJ24" s="184">
        <v>0.15989508196721314</v>
      </c>
      <c r="AK24" s="201">
        <v>0.78</v>
      </c>
      <c r="AL24" s="181"/>
      <c r="AM24" s="191">
        <v>0.16</v>
      </c>
      <c r="AN24" s="200">
        <v>0.84</v>
      </c>
      <c r="AO24" s="183">
        <v>0.16</v>
      </c>
      <c r="AP24" s="201">
        <v>0.88</v>
      </c>
      <c r="AQ24" s="181"/>
      <c r="AR24" s="191">
        <v>0.16</v>
      </c>
      <c r="AS24" s="200">
        <v>0.72</v>
      </c>
      <c r="AT24" s="183">
        <v>0.16</v>
      </c>
      <c r="AU24" s="201">
        <v>0.84</v>
      </c>
    </row>
    <row r="25" spans="1:56" ht="12" customHeight="1">
      <c r="Z25" s="64"/>
      <c r="AA25" s="64"/>
      <c r="AB25" s="64"/>
      <c r="AC25" s="191">
        <v>0.17</v>
      </c>
      <c r="AD25" s="200">
        <v>1</v>
      </c>
      <c r="AE25" s="184">
        <v>0.16988852459016393</v>
      </c>
      <c r="AF25" s="201">
        <v>1</v>
      </c>
      <c r="AG25" s="183"/>
      <c r="AH25" s="191">
        <v>0.17</v>
      </c>
      <c r="AI25" s="200">
        <v>0.63</v>
      </c>
      <c r="AJ25" s="184">
        <v>0.16988852459016393</v>
      </c>
      <c r="AK25" s="201">
        <v>0.81</v>
      </c>
      <c r="AL25" s="181"/>
      <c r="AM25" s="191">
        <v>0.17</v>
      </c>
      <c r="AN25" s="200">
        <v>0.87</v>
      </c>
      <c r="AO25" s="183">
        <v>0.17</v>
      </c>
      <c r="AP25" s="201">
        <v>0.84</v>
      </c>
      <c r="AQ25" s="181"/>
      <c r="AR25" s="191">
        <v>0.17</v>
      </c>
      <c r="AS25" s="200">
        <v>0.78</v>
      </c>
      <c r="AT25" s="183">
        <v>0.17</v>
      </c>
      <c r="AU25" s="201">
        <v>0.87</v>
      </c>
    </row>
    <row r="26" spans="1:56" ht="12" customHeight="1">
      <c r="A26" s="114"/>
      <c r="B26" s="115" t="s">
        <v>91</v>
      </c>
      <c r="C26" s="116"/>
      <c r="D26" s="71"/>
      <c r="E26" s="83" t="s">
        <v>92</v>
      </c>
      <c r="F26" s="65" t="s">
        <v>93</v>
      </c>
      <c r="G26" s="65" t="s">
        <v>93</v>
      </c>
      <c r="H26" s="65" t="s">
        <v>93</v>
      </c>
      <c r="I26" s="65" t="s">
        <v>94</v>
      </c>
      <c r="J26" s="65" t="s">
        <v>93</v>
      </c>
      <c r="K26" s="65" t="s">
        <v>94</v>
      </c>
      <c r="L26" s="65" t="s">
        <v>93</v>
      </c>
      <c r="M26" s="65" t="s">
        <v>94</v>
      </c>
      <c r="N26" s="65" t="s">
        <v>93</v>
      </c>
      <c r="O26" s="65" t="s">
        <v>94</v>
      </c>
      <c r="P26" s="65" t="s">
        <v>93</v>
      </c>
      <c r="Q26" s="65" t="s">
        <v>94</v>
      </c>
      <c r="R26" s="65" t="s">
        <v>93</v>
      </c>
      <c r="S26" s="65" t="s">
        <v>94</v>
      </c>
      <c r="T26" s="65"/>
      <c r="U26" s="65"/>
      <c r="V26" s="65"/>
      <c r="W26" s="65"/>
      <c r="X26" s="65" t="s">
        <v>92</v>
      </c>
      <c r="Y26" s="65" t="s">
        <v>92</v>
      </c>
      <c r="Z26" s="64"/>
      <c r="AA26" s="64"/>
      <c r="AB26" s="64"/>
      <c r="AC26" s="191">
        <v>0.18</v>
      </c>
      <c r="AD26" s="200">
        <v>1</v>
      </c>
      <c r="AE26" s="184">
        <v>0.17988196721311475</v>
      </c>
      <c r="AF26" s="201">
        <v>1</v>
      </c>
      <c r="AG26" s="183"/>
      <c r="AH26" s="191">
        <v>0.18</v>
      </c>
      <c r="AI26" s="200">
        <v>0.67</v>
      </c>
      <c r="AJ26" s="184">
        <v>0.17988196721311475</v>
      </c>
      <c r="AK26" s="201">
        <v>0.84</v>
      </c>
      <c r="AL26" s="181"/>
      <c r="AM26" s="191">
        <v>0.18</v>
      </c>
      <c r="AN26" s="200">
        <v>0.89</v>
      </c>
      <c r="AO26" s="183">
        <v>0.18</v>
      </c>
      <c r="AP26" s="201">
        <v>0.8</v>
      </c>
      <c r="AQ26" s="181"/>
      <c r="AR26" s="191">
        <v>0.18</v>
      </c>
      <c r="AS26" s="200">
        <v>0.85</v>
      </c>
      <c r="AT26" s="183">
        <v>0.18</v>
      </c>
      <c r="AU26" s="201">
        <v>0.89</v>
      </c>
    </row>
    <row r="27" spans="1:56" ht="12" customHeight="1">
      <c r="A27" s="117" t="s">
        <v>95</v>
      </c>
      <c r="B27" s="65" t="s">
        <v>49</v>
      </c>
      <c r="C27" s="118" t="s">
        <v>51</v>
      </c>
      <c r="D27" s="119" t="s">
        <v>96</v>
      </c>
      <c r="E27" s="83" t="s">
        <v>97</v>
      </c>
      <c r="F27" s="65" t="s">
        <v>98</v>
      </c>
      <c r="G27" s="65" t="s">
        <v>98</v>
      </c>
      <c r="H27" s="65" t="s">
        <v>99</v>
      </c>
      <c r="I27" s="65" t="s">
        <v>97</v>
      </c>
      <c r="J27" s="65" t="s">
        <v>99</v>
      </c>
      <c r="K27" s="65" t="s">
        <v>97</v>
      </c>
      <c r="L27" s="65" t="s">
        <v>99</v>
      </c>
      <c r="M27" s="65" t="s">
        <v>97</v>
      </c>
      <c r="N27" s="65" t="s">
        <v>100</v>
      </c>
      <c r="O27" s="65" t="s">
        <v>97</v>
      </c>
      <c r="P27" s="65" t="s">
        <v>99</v>
      </c>
      <c r="Q27" s="65" t="s">
        <v>97</v>
      </c>
      <c r="R27" s="65" t="s">
        <v>99</v>
      </c>
      <c r="S27" s="65" t="s">
        <v>97</v>
      </c>
      <c r="T27" s="65"/>
      <c r="U27" s="65"/>
      <c r="V27" s="65"/>
      <c r="W27" s="65"/>
      <c r="X27" s="65" t="s">
        <v>101</v>
      </c>
      <c r="Y27" s="65" t="s">
        <v>102</v>
      </c>
      <c r="Z27" s="64"/>
      <c r="AA27" s="64"/>
      <c r="AB27" s="64"/>
      <c r="AC27" s="191">
        <v>0.19</v>
      </c>
      <c r="AD27" s="200">
        <v>1</v>
      </c>
      <c r="AE27" s="184">
        <v>0.1898754098360656</v>
      </c>
      <c r="AF27" s="201">
        <v>1</v>
      </c>
      <c r="AG27" s="183"/>
      <c r="AH27" s="191">
        <v>0.19</v>
      </c>
      <c r="AI27" s="200">
        <v>0.71</v>
      </c>
      <c r="AJ27" s="184">
        <v>0.1898754098360656</v>
      </c>
      <c r="AK27" s="201">
        <v>0.87</v>
      </c>
      <c r="AL27" s="181"/>
      <c r="AM27" s="191">
        <v>0.19</v>
      </c>
      <c r="AN27" s="200">
        <v>0.92</v>
      </c>
      <c r="AO27" s="183">
        <v>0.19</v>
      </c>
      <c r="AP27" s="201">
        <v>0.76</v>
      </c>
      <c r="AQ27" s="181"/>
      <c r="AR27" s="191">
        <v>0.19</v>
      </c>
      <c r="AS27" s="200">
        <v>0.91</v>
      </c>
      <c r="AT27" s="183">
        <v>0.19</v>
      </c>
      <c r="AU27" s="201">
        <v>0.92</v>
      </c>
    </row>
    <row r="28" spans="1:56" ht="12" customHeight="1">
      <c r="A28" s="117" t="s">
        <v>103</v>
      </c>
      <c r="B28" s="65" t="s">
        <v>103</v>
      </c>
      <c r="C28" s="118" t="s">
        <v>104</v>
      </c>
      <c r="D28" s="119"/>
      <c r="E28" s="83"/>
      <c r="F28" s="65" t="s">
        <v>49</v>
      </c>
      <c r="G28" s="65" t="s">
        <v>51</v>
      </c>
      <c r="H28" s="65" t="s">
        <v>105</v>
      </c>
      <c r="I28" s="65" t="s">
        <v>106</v>
      </c>
      <c r="J28" s="65" t="s">
        <v>107</v>
      </c>
      <c r="K28" s="65" t="s">
        <v>108</v>
      </c>
      <c r="L28" s="65" t="s">
        <v>109</v>
      </c>
      <c r="M28" s="65" t="s">
        <v>109</v>
      </c>
      <c r="N28" s="65" t="s">
        <v>109</v>
      </c>
      <c r="O28" s="65" t="s">
        <v>109</v>
      </c>
      <c r="P28" s="65" t="s">
        <v>110</v>
      </c>
      <c r="Q28" s="65" t="s">
        <v>110</v>
      </c>
      <c r="R28" s="65" t="s">
        <v>111</v>
      </c>
      <c r="S28" s="65" t="s">
        <v>112</v>
      </c>
      <c r="T28" s="65"/>
      <c r="U28" s="65"/>
      <c r="V28" s="65"/>
      <c r="W28" s="65"/>
      <c r="X28" s="65"/>
      <c r="Y28" s="65"/>
      <c r="Z28" s="64"/>
      <c r="AA28" s="64"/>
      <c r="AB28" s="64"/>
      <c r="AC28" s="191">
        <v>0.2</v>
      </c>
      <c r="AD28" s="200">
        <v>1</v>
      </c>
      <c r="AE28" s="184">
        <v>0.19986885245901639</v>
      </c>
      <c r="AF28" s="201">
        <v>1</v>
      </c>
      <c r="AG28" s="183"/>
      <c r="AH28" s="191">
        <v>0.2</v>
      </c>
      <c r="AI28" s="200">
        <v>0.75</v>
      </c>
      <c r="AJ28" s="184">
        <v>0.19986885245901639</v>
      </c>
      <c r="AK28" s="201">
        <v>0.9</v>
      </c>
      <c r="AL28" s="181"/>
      <c r="AM28" s="191">
        <v>0.2</v>
      </c>
      <c r="AN28" s="200">
        <v>0.94</v>
      </c>
      <c r="AO28" s="183">
        <v>0.2</v>
      </c>
      <c r="AP28" s="201">
        <v>0.72</v>
      </c>
      <c r="AQ28" s="181"/>
      <c r="AR28" s="191">
        <v>0.2</v>
      </c>
      <c r="AS28" s="200">
        <v>0.96</v>
      </c>
      <c r="AT28" s="183">
        <v>0.2</v>
      </c>
      <c r="AU28" s="201">
        <v>0.94</v>
      </c>
    </row>
    <row r="29" spans="1:56" ht="12" customHeight="1">
      <c r="A29" s="120"/>
      <c r="D29" s="73"/>
      <c r="E29" s="64" t="s">
        <v>113</v>
      </c>
      <c r="F29" s="60" t="s">
        <v>114</v>
      </c>
      <c r="G29" s="60" t="s">
        <v>115</v>
      </c>
      <c r="H29" s="60" t="s">
        <v>116</v>
      </c>
      <c r="I29" s="60" t="s">
        <v>103</v>
      </c>
      <c r="J29" s="65" t="s">
        <v>117</v>
      </c>
      <c r="K29" s="65" t="s">
        <v>117</v>
      </c>
      <c r="L29" s="65" t="s">
        <v>50</v>
      </c>
      <c r="M29" s="65" t="s">
        <v>50</v>
      </c>
      <c r="N29" s="65" t="s">
        <v>52</v>
      </c>
      <c r="O29" s="65" t="s">
        <v>52</v>
      </c>
      <c r="P29" s="60" t="s">
        <v>118</v>
      </c>
      <c r="Q29" s="60" t="s">
        <v>103</v>
      </c>
      <c r="R29" s="60" t="s">
        <v>59</v>
      </c>
      <c r="S29" s="60" t="s">
        <v>103</v>
      </c>
      <c r="X29" s="60" t="s">
        <v>119</v>
      </c>
      <c r="Y29" s="60" t="s">
        <v>120</v>
      </c>
      <c r="Z29" s="64"/>
      <c r="AA29" s="64"/>
      <c r="AB29" s="64"/>
      <c r="AC29" s="191">
        <v>0.21</v>
      </c>
      <c r="AD29" s="200">
        <v>1</v>
      </c>
      <c r="AE29" s="184">
        <v>0.20986229508196722</v>
      </c>
      <c r="AF29" s="201">
        <v>0.97</v>
      </c>
      <c r="AG29" s="183"/>
      <c r="AH29" s="191">
        <v>0.21</v>
      </c>
      <c r="AI29" s="200">
        <v>0.78</v>
      </c>
      <c r="AJ29" s="184">
        <v>0.20986229508196722</v>
      </c>
      <c r="AK29" s="201">
        <v>0.92</v>
      </c>
      <c r="AL29" s="181"/>
      <c r="AM29" s="191">
        <v>0.21</v>
      </c>
      <c r="AN29" s="200">
        <v>0.95</v>
      </c>
      <c r="AO29" s="183">
        <v>0.21</v>
      </c>
      <c r="AP29" s="201">
        <v>0.68</v>
      </c>
      <c r="AQ29" s="181"/>
      <c r="AR29" s="191">
        <v>0.21</v>
      </c>
      <c r="AS29" s="200">
        <v>0.99</v>
      </c>
      <c r="AT29" s="183">
        <v>0.21</v>
      </c>
      <c r="AU29" s="201">
        <v>0.95</v>
      </c>
    </row>
    <row r="30" spans="1:56" ht="12" customHeight="1">
      <c r="A30" s="121">
        <v>0</v>
      </c>
      <c r="B30" s="74">
        <v>0</v>
      </c>
      <c r="C30" s="122">
        <v>0</v>
      </c>
      <c r="D30" s="123"/>
      <c r="E30" s="65">
        <f>IF(A31&gt;0,ABS(A30-A31)/2,0)</f>
        <v>0.25</v>
      </c>
      <c r="F30" s="65">
        <f>(B30+B31)/4</f>
        <v>0.01</v>
      </c>
      <c r="G30" s="118">
        <f>ABS((C30+C31)/2)</f>
        <v>4.0000000000000001E-3</v>
      </c>
      <c r="H30" s="181">
        <f>VLOOKUP(F30,$AC$8:$AD$408,2)*VLOOKUP(G30,$AE$8:$AF$408,2)</f>
        <v>4.0000000000000008E-2</v>
      </c>
      <c r="I30" s="212">
        <f t="shared" ref="I30:I71" si="0">E30*H30</f>
        <v>1.0000000000000002E-2</v>
      </c>
      <c r="J30" s="182">
        <f>VLOOKUP(F30,$AH$8:$AI$408,2)*VLOOKUP(G30,$AJ$8:$AK$408,2)</f>
        <v>0</v>
      </c>
      <c r="K30" s="213">
        <f>E30*J30</f>
        <v>0</v>
      </c>
      <c r="L30" s="181">
        <f>VLOOKUP(F30,$AW$8:$AX$21,2)*VLOOKUP(G30,$AY$8:$AZ$21,2)</f>
        <v>1</v>
      </c>
      <c r="M30" s="213">
        <f>E30*L30</f>
        <v>0.25</v>
      </c>
      <c r="N30" s="182">
        <f>VLOOKUP(F30,$BA$8:$BB$18,2)*VLOOKUP(G30,$BC$8:$BD$23,2)</f>
        <v>0.03</v>
      </c>
      <c r="O30" s="213">
        <f>E30*N30</f>
        <v>7.4999999999999997E-3</v>
      </c>
      <c r="P30" s="182">
        <f>VLOOKUP(F30,$AR$8:$AS$408,2)*VLOOKUP(G30,$AT$8:$AU$408,2)</f>
        <v>0</v>
      </c>
      <c r="Q30" s="182">
        <f>E30*P30</f>
        <v>0</v>
      </c>
      <c r="R30" s="182">
        <f>VLOOKUP(F30,$AM$8:$AN$408,2)*VLOOKUP(G30,$AO$8:$AP$408,2)</f>
        <v>0.05</v>
      </c>
      <c r="S30" s="182">
        <f>E30*R30</f>
        <v>1.2500000000000001E-2</v>
      </c>
      <c r="T30" s="65"/>
      <c r="U30" s="65"/>
      <c r="V30" s="65"/>
      <c r="W30" s="65"/>
      <c r="X30" s="65">
        <f t="shared" ref="X30:X71" si="1">E30*F30</f>
        <v>2.5000000000000001E-3</v>
      </c>
      <c r="Y30" s="65">
        <f t="shared" ref="Y30:Y71" si="2">X30*G30</f>
        <v>1.0000000000000001E-5</v>
      </c>
      <c r="Z30" s="64"/>
      <c r="AA30" s="64"/>
      <c r="AB30" s="64"/>
      <c r="AC30" s="191">
        <v>0.22</v>
      </c>
      <c r="AD30" s="200">
        <v>1</v>
      </c>
      <c r="AE30" s="184">
        <v>0.21985573770491806</v>
      </c>
      <c r="AF30" s="201">
        <v>0.94</v>
      </c>
      <c r="AG30" s="183"/>
      <c r="AH30" s="191">
        <v>0.22</v>
      </c>
      <c r="AI30" s="200">
        <v>0.81</v>
      </c>
      <c r="AJ30" s="184">
        <v>0.21985573770491806</v>
      </c>
      <c r="AK30" s="201">
        <v>0.94</v>
      </c>
      <c r="AL30" s="181"/>
      <c r="AM30" s="191">
        <v>0.22</v>
      </c>
      <c r="AN30" s="200">
        <v>0.97</v>
      </c>
      <c r="AO30" s="183">
        <v>0.22</v>
      </c>
      <c r="AP30" s="201">
        <v>0.64</v>
      </c>
      <c r="AQ30" s="181"/>
      <c r="AR30" s="191">
        <v>0.22</v>
      </c>
      <c r="AS30" s="200">
        <v>1</v>
      </c>
      <c r="AT30" s="183">
        <v>0.22</v>
      </c>
      <c r="AU30" s="201">
        <v>0.96</v>
      </c>
    </row>
    <row r="31" spans="1:56" ht="12" customHeight="1">
      <c r="A31" s="121">
        <v>0.5</v>
      </c>
      <c r="B31" s="74">
        <v>0.04</v>
      </c>
      <c r="C31" s="122">
        <v>8.0000000000000002E-3</v>
      </c>
      <c r="D31" s="123"/>
      <c r="E31" s="65">
        <f t="shared" ref="E31:E71" si="3">IF(AND(A32=0,A31=0),0,(IF(AND(A32&gt;0,A31&gt;0),ABS(A30-A32)/2,ABS(A30-A31)/2)))</f>
        <v>0.92500000000000004</v>
      </c>
      <c r="F31" s="65">
        <f t="shared" ref="F31:F71" si="4">IF(AND(A32=0,A31=0),0,(IF(AND(A32&gt;0,A31&gt;0),B31,(B31+B30)/2)))</f>
        <v>0.04</v>
      </c>
      <c r="G31" s="65">
        <f t="shared" ref="G31:G71" si="5">IF(AND(A32=0,A31=0),0,(IF(AND(A32&gt;0,A31&gt;0),ABS(C31),(ABS(C30)+ABS(C31))/2)))</f>
        <v>8.0000000000000002E-3</v>
      </c>
      <c r="H31" s="181">
        <f>VLOOKUP(F31,$AC$8:$AD$408,2)*VLOOKUP(G31,$AE$8:$AF$408,2)</f>
        <v>0.16000000000000003</v>
      </c>
      <c r="I31" s="181">
        <f t="shared" si="0"/>
        <v>0.14800000000000005</v>
      </c>
      <c r="J31" s="182">
        <f t="shared" ref="J31:J71" si="6">VLOOKUP(F31,$AH$8:$AI$408,2)*VLOOKUP(G31,$AJ$8:$AK$408,2)</f>
        <v>0</v>
      </c>
      <c r="K31" s="213">
        <f t="shared" ref="K31:K71" si="7">E31*J31</f>
        <v>0</v>
      </c>
      <c r="L31" s="181">
        <f t="shared" ref="L31:L71" si="8">VLOOKUP(F31,$AW$8:$AX$21,2)*VLOOKUP(G31,$AY$8:$AZ$21,2)</f>
        <v>1</v>
      </c>
      <c r="M31" s="213">
        <f t="shared" ref="M31:M71" si="9">E31*L31</f>
        <v>0.92500000000000004</v>
      </c>
      <c r="N31" s="182">
        <f t="shared" ref="N31:N71" si="10">VLOOKUP(F31,$BA$8:$BB$18,2)*VLOOKUP(G31,$BC$8:$BD$23,2)</f>
        <v>0.03</v>
      </c>
      <c r="O31" s="213">
        <f t="shared" ref="O31:O71" si="11">E31*N31</f>
        <v>2.775E-2</v>
      </c>
      <c r="P31" s="182">
        <f t="shared" ref="P31:P71" si="12">VLOOKUP(F31,$AR$8:$AS$408,2)*VLOOKUP(G31,$AT$8:$AU$408,2)</f>
        <v>0</v>
      </c>
      <c r="Q31" s="182">
        <f t="shared" ref="Q31:Q71" si="13">E31*P31</f>
        <v>0</v>
      </c>
      <c r="R31" s="182">
        <f t="shared" ref="R31:R71" si="14">VLOOKUP(F31,$AM$8:$AN$408,2)*VLOOKUP(G31,$AO$8:$AP$408,2)</f>
        <v>0.27</v>
      </c>
      <c r="S31" s="182">
        <f t="shared" ref="S31:S71" si="15">E31*R31</f>
        <v>0.24975000000000003</v>
      </c>
      <c r="T31" s="65"/>
      <c r="U31" s="65"/>
      <c r="V31" s="65"/>
      <c r="W31" s="65"/>
      <c r="X31" s="65">
        <f t="shared" si="1"/>
        <v>3.7000000000000005E-2</v>
      </c>
      <c r="Y31" s="65">
        <f t="shared" si="2"/>
        <v>2.9600000000000004E-4</v>
      </c>
      <c r="Z31" s="64"/>
      <c r="AA31" s="64"/>
      <c r="AB31" s="64"/>
      <c r="AC31" s="191">
        <v>0.23</v>
      </c>
      <c r="AD31" s="200">
        <v>1</v>
      </c>
      <c r="AE31" s="184">
        <v>0.22984918032786886</v>
      </c>
      <c r="AF31" s="201">
        <v>0.92</v>
      </c>
      <c r="AG31" s="183"/>
      <c r="AH31" s="191">
        <v>0.23</v>
      </c>
      <c r="AI31" s="200">
        <v>0.85</v>
      </c>
      <c r="AJ31" s="184">
        <v>0.22984918032786886</v>
      </c>
      <c r="AK31" s="201">
        <v>0.96</v>
      </c>
      <c r="AL31" s="181"/>
      <c r="AM31" s="191">
        <v>0.23</v>
      </c>
      <c r="AN31" s="200">
        <v>0.98</v>
      </c>
      <c r="AO31" s="183">
        <v>0.23</v>
      </c>
      <c r="AP31" s="201">
        <v>0.6</v>
      </c>
      <c r="AQ31" s="181"/>
      <c r="AR31" s="191">
        <v>0.23</v>
      </c>
      <c r="AS31" s="200">
        <v>1</v>
      </c>
      <c r="AT31" s="183">
        <v>0.23</v>
      </c>
      <c r="AU31" s="201">
        <v>0.97</v>
      </c>
    </row>
    <row r="32" spans="1:56" ht="12" customHeight="1">
      <c r="A32" s="121">
        <v>1.85</v>
      </c>
      <c r="B32" s="74">
        <v>0.06</v>
      </c>
      <c r="C32" s="122">
        <v>8.6999999999999994E-2</v>
      </c>
      <c r="D32" s="123"/>
      <c r="E32" s="65">
        <f t="shared" si="3"/>
        <v>1.3</v>
      </c>
      <c r="F32" s="65">
        <f t="shared" si="4"/>
        <v>0.06</v>
      </c>
      <c r="G32" s="65">
        <f t="shared" si="5"/>
        <v>8.6999999999999994E-2</v>
      </c>
      <c r="H32" s="181">
        <f t="shared" ref="H32:H71" si="16">VLOOKUP(F32,$AC$8:$AD$408,2)*VLOOKUP(G32,$AE$8:$AF$408,2)</f>
        <v>1</v>
      </c>
      <c r="I32" s="181">
        <f t="shared" si="0"/>
        <v>1.3</v>
      </c>
      <c r="J32" s="182">
        <f t="shared" si="6"/>
        <v>7.6500000000000012E-2</v>
      </c>
      <c r="K32" s="213">
        <f t="shared" si="7"/>
        <v>9.9450000000000024E-2</v>
      </c>
      <c r="L32" s="181">
        <f t="shared" si="8"/>
        <v>1</v>
      </c>
      <c r="M32" s="213">
        <f t="shared" si="9"/>
        <v>1.3</v>
      </c>
      <c r="N32" s="182">
        <f t="shared" si="10"/>
        <v>0.13</v>
      </c>
      <c r="O32" s="213">
        <f t="shared" si="11"/>
        <v>0.16900000000000001</v>
      </c>
      <c r="P32" s="182">
        <f t="shared" si="12"/>
        <v>7.8E-2</v>
      </c>
      <c r="Q32" s="182">
        <f t="shared" si="13"/>
        <v>0.1014</v>
      </c>
      <c r="R32" s="182">
        <f t="shared" si="14"/>
        <v>0.4</v>
      </c>
      <c r="S32" s="182">
        <f t="shared" si="15"/>
        <v>0.52</v>
      </c>
      <c r="T32" s="65"/>
      <c r="U32" s="65"/>
      <c r="V32" s="65"/>
      <c r="W32" s="65"/>
      <c r="X32" s="65">
        <f t="shared" si="1"/>
        <v>7.8E-2</v>
      </c>
      <c r="Y32" s="65">
        <f t="shared" si="2"/>
        <v>6.7859999999999995E-3</v>
      </c>
      <c r="Z32" s="64"/>
      <c r="AA32" s="64"/>
      <c r="AB32" s="64"/>
      <c r="AC32" s="191">
        <v>0.24</v>
      </c>
      <c r="AD32" s="200">
        <v>1</v>
      </c>
      <c r="AE32" s="184">
        <v>0.23984262295081968</v>
      </c>
      <c r="AF32" s="201">
        <v>0.89</v>
      </c>
      <c r="AG32" s="183"/>
      <c r="AH32" s="191">
        <v>0.24</v>
      </c>
      <c r="AI32" s="200">
        <v>0.88</v>
      </c>
      <c r="AJ32" s="184">
        <v>0.23984262295081968</v>
      </c>
      <c r="AK32" s="201">
        <v>0.98</v>
      </c>
      <c r="AL32" s="181"/>
      <c r="AM32" s="191">
        <v>0.24</v>
      </c>
      <c r="AN32" s="200">
        <v>0.99</v>
      </c>
      <c r="AO32" s="183">
        <v>0.24</v>
      </c>
      <c r="AP32" s="201">
        <v>0.56000000000000005</v>
      </c>
      <c r="AQ32" s="181"/>
      <c r="AR32" s="191">
        <v>0.24</v>
      </c>
      <c r="AS32" s="200">
        <v>1</v>
      </c>
      <c r="AT32" s="183">
        <v>0.24</v>
      </c>
      <c r="AU32" s="201">
        <v>0.98</v>
      </c>
    </row>
    <row r="33" spans="1:47" ht="12" customHeight="1">
      <c r="A33" s="121">
        <v>3.1</v>
      </c>
      <c r="B33" s="74">
        <v>7.0000000000000007E-2</v>
      </c>
      <c r="C33" s="122">
        <v>0.10199999999999999</v>
      </c>
      <c r="D33" s="123"/>
      <c r="E33" s="65">
        <f t="shared" si="3"/>
        <v>1.3</v>
      </c>
      <c r="F33" s="65">
        <f t="shared" si="4"/>
        <v>7.0000000000000007E-2</v>
      </c>
      <c r="G33" s="65">
        <f t="shared" si="5"/>
        <v>0.10199999999999999</v>
      </c>
      <c r="H33" s="181">
        <f t="shared" si="16"/>
        <v>1</v>
      </c>
      <c r="I33" s="181">
        <f t="shared" si="0"/>
        <v>1.3</v>
      </c>
      <c r="J33" s="182">
        <f t="shared" si="6"/>
        <v>0.11550000000000001</v>
      </c>
      <c r="K33" s="213">
        <f t="shared" si="7"/>
        <v>0.15015000000000001</v>
      </c>
      <c r="L33" s="181">
        <f t="shared" si="8"/>
        <v>1</v>
      </c>
      <c r="M33" s="213">
        <f t="shared" si="9"/>
        <v>1.3</v>
      </c>
      <c r="N33" s="182">
        <f t="shared" si="10"/>
        <v>0.22</v>
      </c>
      <c r="O33" s="213">
        <f t="shared" si="11"/>
        <v>0.28600000000000003</v>
      </c>
      <c r="P33" s="182">
        <f t="shared" si="12"/>
        <v>0.1134</v>
      </c>
      <c r="Q33" s="182">
        <f t="shared" si="13"/>
        <v>0.14742</v>
      </c>
      <c r="R33" s="182">
        <f t="shared" si="14"/>
        <v>0.45</v>
      </c>
      <c r="S33" s="182">
        <f t="shared" si="15"/>
        <v>0.58500000000000008</v>
      </c>
      <c r="T33" s="65"/>
      <c r="U33" s="65"/>
      <c r="V33" s="65"/>
      <c r="W33" s="65"/>
      <c r="X33" s="65">
        <f t="shared" si="1"/>
        <v>9.1000000000000011E-2</v>
      </c>
      <c r="Y33" s="65">
        <f t="shared" si="2"/>
        <v>9.2820000000000003E-3</v>
      </c>
      <c r="Z33" s="64"/>
      <c r="AA33" s="64"/>
      <c r="AB33" s="64"/>
      <c r="AC33" s="191">
        <v>0.25</v>
      </c>
      <c r="AD33" s="200">
        <v>1</v>
      </c>
      <c r="AE33" s="184">
        <v>0.2498360655737705</v>
      </c>
      <c r="AF33" s="201">
        <v>0.86</v>
      </c>
      <c r="AG33" s="183"/>
      <c r="AH33" s="191">
        <v>0.25</v>
      </c>
      <c r="AI33" s="200">
        <v>0.91</v>
      </c>
      <c r="AJ33" s="184">
        <v>0.2498360655737705</v>
      </c>
      <c r="AK33" s="201">
        <v>1</v>
      </c>
      <c r="AL33" s="181"/>
      <c r="AM33" s="191">
        <v>0.25</v>
      </c>
      <c r="AN33" s="200">
        <v>1</v>
      </c>
      <c r="AO33" s="183">
        <v>0.25</v>
      </c>
      <c r="AP33" s="201">
        <v>0.52</v>
      </c>
      <c r="AQ33" s="181"/>
      <c r="AR33" s="191">
        <v>0.25</v>
      </c>
      <c r="AS33" s="200">
        <v>1</v>
      </c>
      <c r="AT33" s="183">
        <v>0.25</v>
      </c>
      <c r="AU33" s="201">
        <v>0.99</v>
      </c>
    </row>
    <row r="34" spans="1:47" ht="12" customHeight="1">
      <c r="A34" s="121">
        <v>4.45</v>
      </c>
      <c r="B34" s="74">
        <v>0.02</v>
      </c>
      <c r="C34" s="122">
        <v>0.01</v>
      </c>
      <c r="D34" s="123"/>
      <c r="E34" s="65">
        <f t="shared" si="3"/>
        <v>0.67500000000000004</v>
      </c>
      <c r="F34" s="65">
        <f t="shared" si="4"/>
        <v>4.5000000000000005E-2</v>
      </c>
      <c r="G34" s="65">
        <f t="shared" si="5"/>
        <v>5.5999999999999994E-2</v>
      </c>
      <c r="H34" s="181">
        <f t="shared" si="16"/>
        <v>0.72000000000000008</v>
      </c>
      <c r="I34" s="181">
        <f t="shared" si="0"/>
        <v>0.4860000000000001</v>
      </c>
      <c r="J34" s="182">
        <f t="shared" si="6"/>
        <v>2.7E-2</v>
      </c>
      <c r="K34" s="213">
        <f t="shared" si="7"/>
        <v>1.8225000000000002E-2</v>
      </c>
      <c r="L34" s="181">
        <f t="shared" si="8"/>
        <v>1</v>
      </c>
      <c r="M34" s="213">
        <f t="shared" si="9"/>
        <v>0.67500000000000004</v>
      </c>
      <c r="N34" s="182">
        <f t="shared" si="10"/>
        <v>0.13</v>
      </c>
      <c r="O34" s="213">
        <f t="shared" si="11"/>
        <v>8.7750000000000009E-2</v>
      </c>
      <c r="P34" s="182">
        <f t="shared" si="12"/>
        <v>3.4999999999999996E-2</v>
      </c>
      <c r="Q34" s="182">
        <f t="shared" si="13"/>
        <v>2.3625E-2</v>
      </c>
      <c r="R34" s="182">
        <f t="shared" si="14"/>
        <v>0.27</v>
      </c>
      <c r="S34" s="182">
        <f t="shared" si="15"/>
        <v>0.18225000000000002</v>
      </c>
      <c r="T34" s="65"/>
      <c r="U34" s="65"/>
      <c r="V34" s="65"/>
      <c r="W34" s="65"/>
      <c r="X34" s="65">
        <f t="shared" si="1"/>
        <v>3.0375000000000006E-2</v>
      </c>
      <c r="Y34" s="65">
        <f t="shared" si="2"/>
        <v>1.7010000000000003E-3</v>
      </c>
      <c r="Z34" s="64"/>
      <c r="AA34" s="64"/>
      <c r="AB34" s="64"/>
      <c r="AC34" s="191">
        <v>0.26</v>
      </c>
      <c r="AD34" s="200">
        <v>0.97</v>
      </c>
      <c r="AE34" s="184">
        <v>0.25982950819672129</v>
      </c>
      <c r="AF34" s="201">
        <v>0.82</v>
      </c>
      <c r="AG34" s="183"/>
      <c r="AH34" s="191">
        <v>0.26</v>
      </c>
      <c r="AI34" s="200">
        <v>0.92</v>
      </c>
      <c r="AJ34" s="184">
        <v>0.25982950819672129</v>
      </c>
      <c r="AK34" s="201">
        <v>1</v>
      </c>
      <c r="AL34" s="181"/>
      <c r="AM34" s="191">
        <v>0.26</v>
      </c>
      <c r="AN34" s="200">
        <v>1</v>
      </c>
      <c r="AO34" s="183">
        <v>0.26</v>
      </c>
      <c r="AP34" s="201">
        <v>0.48</v>
      </c>
      <c r="AQ34" s="181"/>
      <c r="AR34" s="191">
        <v>0.26</v>
      </c>
      <c r="AS34" s="200">
        <v>1</v>
      </c>
      <c r="AT34" s="183">
        <v>0.26</v>
      </c>
      <c r="AU34" s="201">
        <v>1</v>
      </c>
    </row>
    <row r="35" spans="1:47" ht="12" customHeight="1">
      <c r="A35" s="121"/>
      <c r="B35" s="74"/>
      <c r="C35" s="122"/>
      <c r="D35" s="123"/>
      <c r="E35" s="65">
        <f t="shared" si="3"/>
        <v>0</v>
      </c>
      <c r="F35" s="65">
        <f t="shared" si="4"/>
        <v>0</v>
      </c>
      <c r="G35" s="65">
        <f t="shared" si="5"/>
        <v>0</v>
      </c>
      <c r="H35" s="181">
        <f t="shared" si="16"/>
        <v>0</v>
      </c>
      <c r="I35" s="181">
        <f t="shared" si="0"/>
        <v>0</v>
      </c>
      <c r="J35" s="182">
        <f t="shared" si="6"/>
        <v>0</v>
      </c>
      <c r="K35" s="213">
        <f t="shared" si="7"/>
        <v>0</v>
      </c>
      <c r="L35" s="181">
        <f t="shared" si="8"/>
        <v>0</v>
      </c>
      <c r="M35" s="213">
        <f t="shared" si="9"/>
        <v>0</v>
      </c>
      <c r="N35" s="182">
        <f t="shared" si="10"/>
        <v>0</v>
      </c>
      <c r="O35" s="213">
        <f t="shared" si="11"/>
        <v>0</v>
      </c>
      <c r="P35" s="182">
        <f t="shared" si="12"/>
        <v>0</v>
      </c>
      <c r="Q35" s="182">
        <f t="shared" si="13"/>
        <v>0</v>
      </c>
      <c r="R35" s="182">
        <f t="shared" si="14"/>
        <v>0</v>
      </c>
      <c r="S35" s="182">
        <f t="shared" si="15"/>
        <v>0</v>
      </c>
      <c r="T35" s="65"/>
      <c r="U35" s="65"/>
      <c r="V35" s="65"/>
      <c r="W35" s="65"/>
      <c r="X35" s="65">
        <f t="shared" si="1"/>
        <v>0</v>
      </c>
      <c r="Y35" s="65">
        <f t="shared" si="2"/>
        <v>0</v>
      </c>
      <c r="Z35" s="64"/>
      <c r="AA35" s="64"/>
      <c r="AB35" s="64"/>
      <c r="AC35" s="191">
        <v>0.27</v>
      </c>
      <c r="AD35" s="200">
        <v>0.94</v>
      </c>
      <c r="AE35" s="184">
        <v>0.26982295081967211</v>
      </c>
      <c r="AF35" s="201">
        <v>0.79</v>
      </c>
      <c r="AG35" s="183"/>
      <c r="AH35" s="191">
        <v>0.27</v>
      </c>
      <c r="AI35" s="200">
        <v>0.94</v>
      </c>
      <c r="AJ35" s="184">
        <v>0.26982295081967211</v>
      </c>
      <c r="AK35" s="201">
        <v>1</v>
      </c>
      <c r="AL35" s="181"/>
      <c r="AM35" s="191">
        <v>0.27</v>
      </c>
      <c r="AN35" s="200">
        <v>1</v>
      </c>
      <c r="AO35" s="183">
        <v>0.27</v>
      </c>
      <c r="AP35" s="201">
        <v>0.44</v>
      </c>
      <c r="AQ35" s="181"/>
      <c r="AR35" s="191">
        <v>0.27</v>
      </c>
      <c r="AS35" s="200">
        <v>1</v>
      </c>
      <c r="AT35" s="183">
        <v>0.27</v>
      </c>
      <c r="AU35" s="201">
        <v>1</v>
      </c>
    </row>
    <row r="36" spans="1:47" ht="12" customHeight="1">
      <c r="A36" s="121"/>
      <c r="B36" s="74"/>
      <c r="C36" s="122"/>
      <c r="D36" s="123"/>
      <c r="E36" s="65">
        <f t="shared" si="3"/>
        <v>0</v>
      </c>
      <c r="F36" s="65">
        <f t="shared" si="4"/>
        <v>0</v>
      </c>
      <c r="G36" s="65">
        <f t="shared" si="5"/>
        <v>0</v>
      </c>
      <c r="H36" s="181">
        <f t="shared" si="16"/>
        <v>0</v>
      </c>
      <c r="I36" s="181">
        <f t="shared" si="0"/>
        <v>0</v>
      </c>
      <c r="J36" s="182">
        <f t="shared" si="6"/>
        <v>0</v>
      </c>
      <c r="K36" s="213">
        <f t="shared" si="7"/>
        <v>0</v>
      </c>
      <c r="L36" s="181">
        <f t="shared" si="8"/>
        <v>0</v>
      </c>
      <c r="M36" s="213">
        <f t="shared" si="9"/>
        <v>0</v>
      </c>
      <c r="N36" s="182">
        <f t="shared" si="10"/>
        <v>0</v>
      </c>
      <c r="O36" s="213">
        <f t="shared" si="11"/>
        <v>0</v>
      </c>
      <c r="P36" s="182">
        <f t="shared" si="12"/>
        <v>0</v>
      </c>
      <c r="Q36" s="182">
        <f t="shared" si="13"/>
        <v>0</v>
      </c>
      <c r="R36" s="182">
        <f t="shared" si="14"/>
        <v>0</v>
      </c>
      <c r="S36" s="182">
        <f t="shared" si="15"/>
        <v>0</v>
      </c>
      <c r="T36" s="65"/>
      <c r="U36" s="65"/>
      <c r="V36" s="65"/>
      <c r="W36" s="65"/>
      <c r="X36" s="65">
        <f t="shared" si="1"/>
        <v>0</v>
      </c>
      <c r="Y36" s="65">
        <f t="shared" si="2"/>
        <v>0</v>
      </c>
      <c r="Z36" s="64"/>
      <c r="AA36" s="64"/>
      <c r="AB36" s="64"/>
      <c r="AC36" s="191">
        <v>0.28000000000000003</v>
      </c>
      <c r="AD36" s="200">
        <v>0.91</v>
      </c>
      <c r="AE36" s="184">
        <v>0.27981639344262299</v>
      </c>
      <c r="AF36" s="201">
        <v>0.75</v>
      </c>
      <c r="AG36" s="183"/>
      <c r="AH36" s="191">
        <v>0.28000000000000003</v>
      </c>
      <c r="AI36" s="200">
        <v>0.95</v>
      </c>
      <c r="AJ36" s="184">
        <v>0.27981639344262299</v>
      </c>
      <c r="AK36" s="201">
        <v>1</v>
      </c>
      <c r="AL36" s="181"/>
      <c r="AM36" s="191">
        <v>0.28000000000000003</v>
      </c>
      <c r="AN36" s="200">
        <v>1</v>
      </c>
      <c r="AO36" s="183">
        <v>0.28000000000000003</v>
      </c>
      <c r="AP36" s="201">
        <v>0.4</v>
      </c>
      <c r="AQ36" s="181"/>
      <c r="AR36" s="191">
        <v>0.28000000000000003</v>
      </c>
      <c r="AS36" s="200">
        <v>1</v>
      </c>
      <c r="AT36" s="183">
        <v>0.28000000000000003</v>
      </c>
      <c r="AU36" s="201">
        <v>1</v>
      </c>
    </row>
    <row r="37" spans="1:47" ht="12" customHeight="1">
      <c r="A37" s="121"/>
      <c r="B37" s="74"/>
      <c r="C37" s="122"/>
      <c r="D37" s="123"/>
      <c r="E37" s="65">
        <f t="shared" si="3"/>
        <v>0</v>
      </c>
      <c r="F37" s="65">
        <f t="shared" si="4"/>
        <v>0</v>
      </c>
      <c r="G37" s="65">
        <f t="shared" si="5"/>
        <v>0</v>
      </c>
      <c r="H37" s="181">
        <f t="shared" si="16"/>
        <v>0</v>
      </c>
      <c r="I37" s="181">
        <f t="shared" si="0"/>
        <v>0</v>
      </c>
      <c r="J37" s="182">
        <f t="shared" si="6"/>
        <v>0</v>
      </c>
      <c r="K37" s="213">
        <f t="shared" si="7"/>
        <v>0</v>
      </c>
      <c r="L37" s="181">
        <f t="shared" si="8"/>
        <v>0</v>
      </c>
      <c r="M37" s="213">
        <f t="shared" si="9"/>
        <v>0</v>
      </c>
      <c r="N37" s="182">
        <f t="shared" si="10"/>
        <v>0</v>
      </c>
      <c r="O37" s="213">
        <f t="shared" si="11"/>
        <v>0</v>
      </c>
      <c r="P37" s="182">
        <f t="shared" si="12"/>
        <v>0</v>
      </c>
      <c r="Q37" s="182">
        <f t="shared" si="13"/>
        <v>0</v>
      </c>
      <c r="R37" s="182">
        <f t="shared" si="14"/>
        <v>0</v>
      </c>
      <c r="S37" s="182">
        <f t="shared" si="15"/>
        <v>0</v>
      </c>
      <c r="T37" s="65"/>
      <c r="U37" s="65"/>
      <c r="V37" s="65"/>
      <c r="W37" s="65"/>
      <c r="X37" s="65">
        <f t="shared" si="1"/>
        <v>0</v>
      </c>
      <c r="Y37" s="65">
        <f t="shared" si="2"/>
        <v>0</v>
      </c>
      <c r="Z37" s="64"/>
      <c r="AA37" s="64"/>
      <c r="AB37" s="64"/>
      <c r="AC37" s="191">
        <v>0.28999999999999998</v>
      </c>
      <c r="AD37" s="200">
        <v>0.88</v>
      </c>
      <c r="AE37" s="184">
        <v>0.28980983606557376</v>
      </c>
      <c r="AF37" s="201">
        <v>0.72</v>
      </c>
      <c r="AG37" s="183"/>
      <c r="AH37" s="191">
        <v>0.28999999999999998</v>
      </c>
      <c r="AI37" s="200">
        <v>0.97</v>
      </c>
      <c r="AJ37" s="184">
        <v>0.28980983606557376</v>
      </c>
      <c r="AK37" s="201">
        <v>1</v>
      </c>
      <c r="AL37" s="181"/>
      <c r="AM37" s="191">
        <v>0.28999999999999998</v>
      </c>
      <c r="AN37" s="200">
        <v>1</v>
      </c>
      <c r="AO37" s="183">
        <v>0.28999999999999998</v>
      </c>
      <c r="AP37" s="201">
        <v>0.36</v>
      </c>
      <c r="AQ37" s="181"/>
      <c r="AR37" s="191">
        <v>0.28999999999999998</v>
      </c>
      <c r="AS37" s="200">
        <v>1</v>
      </c>
      <c r="AT37" s="183">
        <v>0.28999999999999998</v>
      </c>
      <c r="AU37" s="201">
        <v>1</v>
      </c>
    </row>
    <row r="38" spans="1:47" ht="12" customHeight="1">
      <c r="A38" s="121"/>
      <c r="B38" s="74"/>
      <c r="C38" s="122"/>
      <c r="D38" s="123"/>
      <c r="E38" s="65">
        <f t="shared" si="3"/>
        <v>0</v>
      </c>
      <c r="F38" s="65">
        <f>IF(AND(A39=0,A38=0),0,(IF(AND(A39&gt;0,A38&gt;0),B38,(B38+B37)/4)))</f>
        <v>0</v>
      </c>
      <c r="G38" s="65">
        <f t="shared" si="5"/>
        <v>0</v>
      </c>
      <c r="H38" s="181">
        <f t="shared" si="16"/>
        <v>0</v>
      </c>
      <c r="I38" s="181">
        <f t="shared" si="0"/>
        <v>0</v>
      </c>
      <c r="J38" s="182">
        <f t="shared" si="6"/>
        <v>0</v>
      </c>
      <c r="K38" s="213">
        <f t="shared" si="7"/>
        <v>0</v>
      </c>
      <c r="L38" s="181">
        <f t="shared" si="8"/>
        <v>0</v>
      </c>
      <c r="M38" s="213">
        <f t="shared" si="9"/>
        <v>0</v>
      </c>
      <c r="N38" s="182">
        <f t="shared" si="10"/>
        <v>0</v>
      </c>
      <c r="O38" s="213">
        <f t="shared" si="11"/>
        <v>0</v>
      </c>
      <c r="P38" s="182">
        <f t="shared" si="12"/>
        <v>0</v>
      </c>
      <c r="Q38" s="182">
        <f t="shared" si="13"/>
        <v>0</v>
      </c>
      <c r="R38" s="182">
        <f t="shared" si="14"/>
        <v>0</v>
      </c>
      <c r="S38" s="182">
        <f t="shared" si="15"/>
        <v>0</v>
      </c>
      <c r="T38" s="65"/>
      <c r="U38" s="65"/>
      <c r="V38" s="65"/>
      <c r="W38" s="65"/>
      <c r="X38" s="65">
        <f t="shared" si="1"/>
        <v>0</v>
      </c>
      <c r="Y38" s="65">
        <f t="shared" si="2"/>
        <v>0</v>
      </c>
      <c r="Z38" s="64"/>
      <c r="AA38" s="64"/>
      <c r="AB38" s="64"/>
      <c r="AC38" s="191">
        <v>0.3</v>
      </c>
      <c r="AD38" s="200">
        <v>0.85</v>
      </c>
      <c r="AE38" s="184">
        <v>0.29980327868852458</v>
      </c>
      <c r="AF38" s="201">
        <v>0.68</v>
      </c>
      <c r="AG38" s="183"/>
      <c r="AH38" s="191">
        <v>0.3</v>
      </c>
      <c r="AI38" s="200">
        <v>0.98</v>
      </c>
      <c r="AJ38" s="184">
        <v>0.29980327868852458</v>
      </c>
      <c r="AK38" s="201">
        <v>1</v>
      </c>
      <c r="AL38" s="181"/>
      <c r="AM38" s="191">
        <v>0.3</v>
      </c>
      <c r="AN38" s="200">
        <v>1</v>
      </c>
      <c r="AO38" s="183">
        <v>0.3</v>
      </c>
      <c r="AP38" s="201">
        <v>0.33</v>
      </c>
      <c r="AQ38" s="181"/>
      <c r="AR38" s="191">
        <v>0.3</v>
      </c>
      <c r="AS38" s="200">
        <v>1</v>
      </c>
      <c r="AT38" s="183">
        <v>0.3</v>
      </c>
      <c r="AU38" s="201">
        <v>1</v>
      </c>
    </row>
    <row r="39" spans="1:47" ht="12" customHeight="1">
      <c r="A39" s="121"/>
      <c r="B39" s="74"/>
      <c r="C39" s="122"/>
      <c r="D39" s="123"/>
      <c r="E39" s="65">
        <f t="shared" si="3"/>
        <v>0</v>
      </c>
      <c r="F39" s="65">
        <f t="shared" si="4"/>
        <v>0</v>
      </c>
      <c r="G39" s="65">
        <f t="shared" si="5"/>
        <v>0</v>
      </c>
      <c r="H39" s="181">
        <f t="shared" si="16"/>
        <v>0</v>
      </c>
      <c r="I39" s="181">
        <f t="shared" si="0"/>
        <v>0</v>
      </c>
      <c r="J39" s="182">
        <f t="shared" si="6"/>
        <v>0</v>
      </c>
      <c r="K39" s="213">
        <f t="shared" si="7"/>
        <v>0</v>
      </c>
      <c r="L39" s="181">
        <f t="shared" si="8"/>
        <v>0</v>
      </c>
      <c r="M39" s="213">
        <f t="shared" si="9"/>
        <v>0</v>
      </c>
      <c r="N39" s="182">
        <f t="shared" si="10"/>
        <v>0</v>
      </c>
      <c r="O39" s="213">
        <f t="shared" si="11"/>
        <v>0</v>
      </c>
      <c r="P39" s="182">
        <f t="shared" si="12"/>
        <v>0</v>
      </c>
      <c r="Q39" s="182">
        <f t="shared" si="13"/>
        <v>0</v>
      </c>
      <c r="R39" s="182">
        <f t="shared" si="14"/>
        <v>0</v>
      </c>
      <c r="S39" s="182">
        <f t="shared" si="15"/>
        <v>0</v>
      </c>
      <c r="T39" s="65"/>
      <c r="U39" s="65"/>
      <c r="V39" s="65"/>
      <c r="W39" s="65"/>
      <c r="X39" s="65">
        <f t="shared" si="1"/>
        <v>0</v>
      </c>
      <c r="Y39" s="65">
        <f t="shared" si="2"/>
        <v>0</v>
      </c>
      <c r="Z39" s="64"/>
      <c r="AA39" s="64"/>
      <c r="AB39" s="64"/>
      <c r="AC39" s="191">
        <v>0.31</v>
      </c>
      <c r="AD39" s="200">
        <v>0.82</v>
      </c>
      <c r="AE39" s="184">
        <v>0.30979672131147545</v>
      </c>
      <c r="AF39" s="201">
        <v>0.65</v>
      </c>
      <c r="AG39" s="183"/>
      <c r="AH39" s="191">
        <v>0.31</v>
      </c>
      <c r="AI39" s="200">
        <v>0.98</v>
      </c>
      <c r="AJ39" s="184">
        <v>0.30979672131147545</v>
      </c>
      <c r="AK39" s="201">
        <v>1</v>
      </c>
      <c r="AL39" s="181"/>
      <c r="AM39" s="191">
        <v>0.31</v>
      </c>
      <c r="AN39" s="200">
        <v>1</v>
      </c>
      <c r="AO39" s="183">
        <v>0.31</v>
      </c>
      <c r="AP39" s="201">
        <v>0.3</v>
      </c>
      <c r="AQ39" s="181"/>
      <c r="AR39" s="191">
        <v>0.31</v>
      </c>
      <c r="AS39" s="200">
        <v>1</v>
      </c>
      <c r="AT39" s="183">
        <v>0.31</v>
      </c>
      <c r="AU39" s="201">
        <v>1</v>
      </c>
    </row>
    <row r="40" spans="1:47" ht="12" customHeight="1">
      <c r="A40" s="121"/>
      <c r="B40" s="257"/>
      <c r="C40" s="122"/>
      <c r="D40" s="123"/>
      <c r="E40" s="65">
        <f t="shared" si="3"/>
        <v>0</v>
      </c>
      <c r="F40" s="65">
        <f t="shared" si="4"/>
        <v>0</v>
      </c>
      <c r="G40" s="65">
        <f t="shared" si="5"/>
        <v>0</v>
      </c>
      <c r="H40" s="181">
        <f t="shared" si="16"/>
        <v>0</v>
      </c>
      <c r="I40" s="181">
        <f t="shared" si="0"/>
        <v>0</v>
      </c>
      <c r="J40" s="182">
        <f t="shared" si="6"/>
        <v>0</v>
      </c>
      <c r="K40" s="213">
        <f t="shared" si="7"/>
        <v>0</v>
      </c>
      <c r="L40" s="181">
        <f t="shared" si="8"/>
        <v>0</v>
      </c>
      <c r="M40" s="213">
        <f t="shared" si="9"/>
        <v>0</v>
      </c>
      <c r="N40" s="182">
        <f t="shared" si="10"/>
        <v>0</v>
      </c>
      <c r="O40" s="213">
        <f t="shared" si="11"/>
        <v>0</v>
      </c>
      <c r="P40" s="182">
        <f t="shared" si="12"/>
        <v>0</v>
      </c>
      <c r="Q40" s="182">
        <f t="shared" si="13"/>
        <v>0</v>
      </c>
      <c r="R40" s="182">
        <f t="shared" si="14"/>
        <v>0</v>
      </c>
      <c r="S40" s="182">
        <f t="shared" si="15"/>
        <v>0</v>
      </c>
      <c r="T40" s="65"/>
      <c r="U40" s="65"/>
      <c r="V40" s="65"/>
      <c r="W40" s="65"/>
      <c r="X40" s="65">
        <f t="shared" si="1"/>
        <v>0</v>
      </c>
      <c r="Y40" s="65">
        <f t="shared" si="2"/>
        <v>0</v>
      </c>
      <c r="Z40" s="64"/>
      <c r="AA40" s="64"/>
      <c r="AB40" s="64"/>
      <c r="AC40" s="191">
        <v>0.32</v>
      </c>
      <c r="AD40" s="200">
        <v>0.78</v>
      </c>
      <c r="AE40" s="184">
        <v>0.31979016393442627</v>
      </c>
      <c r="AF40" s="201">
        <v>0.62</v>
      </c>
      <c r="AG40" s="183"/>
      <c r="AH40" s="191">
        <v>0.32</v>
      </c>
      <c r="AI40" s="200">
        <v>0.99</v>
      </c>
      <c r="AJ40" s="184">
        <v>0.31979016393442627</v>
      </c>
      <c r="AK40" s="201">
        <v>1</v>
      </c>
      <c r="AL40" s="181"/>
      <c r="AM40" s="191">
        <v>0.32</v>
      </c>
      <c r="AN40" s="200">
        <v>1</v>
      </c>
      <c r="AO40" s="183">
        <v>0.32</v>
      </c>
      <c r="AP40" s="201">
        <v>0.26</v>
      </c>
      <c r="AQ40" s="181"/>
      <c r="AR40" s="191">
        <v>0.32</v>
      </c>
      <c r="AS40" s="200">
        <v>1</v>
      </c>
      <c r="AT40" s="183">
        <v>0.32</v>
      </c>
      <c r="AU40" s="201">
        <v>1</v>
      </c>
    </row>
    <row r="41" spans="1:47" ht="12" customHeight="1">
      <c r="A41" s="121"/>
      <c r="B41" s="74"/>
      <c r="C41" s="122"/>
      <c r="D41" s="123"/>
      <c r="E41" s="65">
        <f t="shared" si="3"/>
        <v>0</v>
      </c>
      <c r="F41" s="65">
        <f t="shared" si="4"/>
        <v>0</v>
      </c>
      <c r="G41" s="65">
        <f t="shared" si="5"/>
        <v>0</v>
      </c>
      <c r="H41" s="181">
        <f t="shared" si="16"/>
        <v>0</v>
      </c>
      <c r="I41" s="181">
        <f t="shared" si="0"/>
        <v>0</v>
      </c>
      <c r="J41" s="182">
        <f t="shared" si="6"/>
        <v>0</v>
      </c>
      <c r="K41" s="213">
        <f t="shared" si="7"/>
        <v>0</v>
      </c>
      <c r="L41" s="181">
        <f t="shared" si="8"/>
        <v>0</v>
      </c>
      <c r="M41" s="213">
        <f t="shared" si="9"/>
        <v>0</v>
      </c>
      <c r="N41" s="182">
        <f t="shared" si="10"/>
        <v>0</v>
      </c>
      <c r="O41" s="213">
        <f t="shared" si="11"/>
        <v>0</v>
      </c>
      <c r="P41" s="182">
        <f t="shared" si="12"/>
        <v>0</v>
      </c>
      <c r="Q41" s="182">
        <f t="shared" si="13"/>
        <v>0</v>
      </c>
      <c r="R41" s="182">
        <f t="shared" si="14"/>
        <v>0</v>
      </c>
      <c r="S41" s="182">
        <f t="shared" si="15"/>
        <v>0</v>
      </c>
      <c r="T41" s="65"/>
      <c r="U41" s="65"/>
      <c r="V41" s="65"/>
      <c r="W41" s="65"/>
      <c r="X41" s="65">
        <f t="shared" si="1"/>
        <v>0</v>
      </c>
      <c r="Y41" s="65">
        <f t="shared" si="2"/>
        <v>0</v>
      </c>
      <c r="Z41" s="64"/>
      <c r="AA41" s="64"/>
      <c r="AB41" s="64"/>
      <c r="AC41" s="191">
        <v>0.33</v>
      </c>
      <c r="AD41" s="200">
        <v>0.75</v>
      </c>
      <c r="AE41" s="184">
        <v>0.3297836065573771</v>
      </c>
      <c r="AF41" s="201">
        <v>0.57999999999999996</v>
      </c>
      <c r="AG41" s="183"/>
      <c r="AH41" s="191">
        <v>0.33</v>
      </c>
      <c r="AI41" s="200">
        <v>0.99</v>
      </c>
      <c r="AJ41" s="184">
        <v>0.3297836065573771</v>
      </c>
      <c r="AK41" s="201">
        <v>1</v>
      </c>
      <c r="AL41" s="181"/>
      <c r="AM41" s="191">
        <v>0.33</v>
      </c>
      <c r="AN41" s="200">
        <v>1</v>
      </c>
      <c r="AO41" s="183">
        <v>0.33</v>
      </c>
      <c r="AP41" s="201">
        <v>0.23</v>
      </c>
      <c r="AQ41" s="181"/>
      <c r="AR41" s="191">
        <v>0.33</v>
      </c>
      <c r="AS41" s="200">
        <v>1</v>
      </c>
      <c r="AT41" s="183">
        <v>0.33</v>
      </c>
      <c r="AU41" s="201">
        <v>1</v>
      </c>
    </row>
    <row r="42" spans="1:47" ht="12" customHeight="1">
      <c r="A42" s="121"/>
      <c r="B42" s="74"/>
      <c r="C42" s="122"/>
      <c r="D42" s="123"/>
      <c r="E42" s="65">
        <f t="shared" si="3"/>
        <v>0</v>
      </c>
      <c r="F42" s="65">
        <f t="shared" si="4"/>
        <v>0</v>
      </c>
      <c r="G42" s="65">
        <f t="shared" si="5"/>
        <v>0</v>
      </c>
      <c r="H42" s="181">
        <f t="shared" si="16"/>
        <v>0</v>
      </c>
      <c r="I42" s="181">
        <f t="shared" si="0"/>
        <v>0</v>
      </c>
      <c r="J42" s="182">
        <f t="shared" si="6"/>
        <v>0</v>
      </c>
      <c r="K42" s="213">
        <f t="shared" si="7"/>
        <v>0</v>
      </c>
      <c r="L42" s="181">
        <f t="shared" si="8"/>
        <v>0</v>
      </c>
      <c r="M42" s="213">
        <f t="shared" si="9"/>
        <v>0</v>
      </c>
      <c r="N42" s="182">
        <f t="shared" si="10"/>
        <v>0</v>
      </c>
      <c r="O42" s="213">
        <f t="shared" si="11"/>
        <v>0</v>
      </c>
      <c r="P42" s="182">
        <f t="shared" si="12"/>
        <v>0</v>
      </c>
      <c r="Q42" s="182">
        <f t="shared" si="13"/>
        <v>0</v>
      </c>
      <c r="R42" s="182">
        <f t="shared" si="14"/>
        <v>0</v>
      </c>
      <c r="S42" s="182">
        <f t="shared" si="15"/>
        <v>0</v>
      </c>
      <c r="T42" s="65"/>
      <c r="U42" s="65"/>
      <c r="V42" s="65"/>
      <c r="W42" s="65"/>
      <c r="X42" s="65">
        <f t="shared" si="1"/>
        <v>0</v>
      </c>
      <c r="Y42" s="65">
        <f t="shared" si="2"/>
        <v>0</v>
      </c>
      <c r="Z42" s="64"/>
      <c r="AA42" s="64"/>
      <c r="AB42" s="64"/>
      <c r="AC42" s="191">
        <v>0.34</v>
      </c>
      <c r="AD42" s="200">
        <v>0.71</v>
      </c>
      <c r="AE42" s="184">
        <v>0.33977704918032786</v>
      </c>
      <c r="AF42" s="201">
        <v>0.55000000000000004</v>
      </c>
      <c r="AG42" s="183"/>
      <c r="AH42" s="191">
        <v>0.34</v>
      </c>
      <c r="AI42" s="200">
        <v>1</v>
      </c>
      <c r="AJ42" s="184">
        <v>0.33977704918032786</v>
      </c>
      <c r="AK42" s="201">
        <v>1</v>
      </c>
      <c r="AL42" s="181"/>
      <c r="AM42" s="191">
        <v>0.34</v>
      </c>
      <c r="AN42" s="200">
        <v>1</v>
      </c>
      <c r="AO42" s="183">
        <v>0.34</v>
      </c>
      <c r="AP42" s="201">
        <v>0.2</v>
      </c>
      <c r="AQ42" s="181"/>
      <c r="AR42" s="191">
        <v>0.34</v>
      </c>
      <c r="AS42" s="200">
        <v>1</v>
      </c>
      <c r="AT42" s="183">
        <v>0.34</v>
      </c>
      <c r="AU42" s="201">
        <v>0.99</v>
      </c>
    </row>
    <row r="43" spans="1:47" ht="12" customHeight="1">
      <c r="A43" s="121"/>
      <c r="B43" s="74"/>
      <c r="C43" s="122"/>
      <c r="D43" s="123"/>
      <c r="E43" s="65">
        <f t="shared" si="3"/>
        <v>0</v>
      </c>
      <c r="F43" s="65">
        <f t="shared" si="4"/>
        <v>0</v>
      </c>
      <c r="G43" s="65">
        <f t="shared" si="5"/>
        <v>0</v>
      </c>
      <c r="H43" s="181">
        <f t="shared" si="16"/>
        <v>0</v>
      </c>
      <c r="I43" s="181">
        <f t="shared" si="0"/>
        <v>0</v>
      </c>
      <c r="J43" s="182">
        <f t="shared" si="6"/>
        <v>0</v>
      </c>
      <c r="K43" s="213">
        <f t="shared" si="7"/>
        <v>0</v>
      </c>
      <c r="L43" s="181">
        <f t="shared" si="8"/>
        <v>0</v>
      </c>
      <c r="M43" s="213">
        <f t="shared" si="9"/>
        <v>0</v>
      </c>
      <c r="N43" s="182">
        <f t="shared" si="10"/>
        <v>0</v>
      </c>
      <c r="O43" s="213">
        <f t="shared" si="11"/>
        <v>0</v>
      </c>
      <c r="P43" s="182">
        <f t="shared" si="12"/>
        <v>0</v>
      </c>
      <c r="Q43" s="182">
        <f t="shared" si="13"/>
        <v>0</v>
      </c>
      <c r="R43" s="182">
        <f t="shared" si="14"/>
        <v>0</v>
      </c>
      <c r="S43" s="182">
        <f t="shared" si="15"/>
        <v>0</v>
      </c>
      <c r="T43" s="65"/>
      <c r="U43" s="65"/>
      <c r="V43" s="65"/>
      <c r="W43" s="65"/>
      <c r="X43" s="65">
        <f t="shared" si="1"/>
        <v>0</v>
      </c>
      <c r="Y43" s="65">
        <f t="shared" si="2"/>
        <v>0</v>
      </c>
      <c r="Z43" s="64"/>
      <c r="AA43" s="64"/>
      <c r="AB43" s="64"/>
      <c r="AC43" s="191">
        <v>0.35</v>
      </c>
      <c r="AD43" s="200">
        <v>0.68</v>
      </c>
      <c r="AE43" s="184">
        <v>0.34977049180327868</v>
      </c>
      <c r="AF43" s="201">
        <v>0.52</v>
      </c>
      <c r="AG43" s="183"/>
      <c r="AH43" s="191">
        <v>0.35</v>
      </c>
      <c r="AI43" s="200">
        <v>1</v>
      </c>
      <c r="AJ43" s="184">
        <v>0.34977049180327868</v>
      </c>
      <c r="AK43" s="201">
        <v>1</v>
      </c>
      <c r="AL43" s="181"/>
      <c r="AM43" s="191">
        <v>0.35</v>
      </c>
      <c r="AN43" s="200">
        <v>1</v>
      </c>
      <c r="AO43" s="183">
        <v>0.35</v>
      </c>
      <c r="AP43" s="201">
        <v>0.18</v>
      </c>
      <c r="AQ43" s="181"/>
      <c r="AR43" s="191">
        <v>0.35</v>
      </c>
      <c r="AS43" s="200">
        <v>1</v>
      </c>
      <c r="AT43" s="183">
        <v>0.35</v>
      </c>
      <c r="AU43" s="201">
        <v>0.98</v>
      </c>
    </row>
    <row r="44" spans="1:47" ht="12" customHeight="1">
      <c r="A44" s="121"/>
      <c r="B44" s="74"/>
      <c r="C44" s="122"/>
      <c r="D44" s="123"/>
      <c r="E44" s="65">
        <f t="shared" si="3"/>
        <v>0</v>
      </c>
      <c r="F44" s="65">
        <f t="shared" si="4"/>
        <v>0</v>
      </c>
      <c r="G44" s="65">
        <f t="shared" si="5"/>
        <v>0</v>
      </c>
      <c r="H44" s="181">
        <f t="shared" si="16"/>
        <v>0</v>
      </c>
      <c r="I44" s="181">
        <f t="shared" si="0"/>
        <v>0</v>
      </c>
      <c r="J44" s="182">
        <f t="shared" si="6"/>
        <v>0</v>
      </c>
      <c r="K44" s="213">
        <f t="shared" si="7"/>
        <v>0</v>
      </c>
      <c r="L44" s="181">
        <f t="shared" si="8"/>
        <v>0</v>
      </c>
      <c r="M44" s="213">
        <f t="shared" si="9"/>
        <v>0</v>
      </c>
      <c r="N44" s="182">
        <f t="shared" si="10"/>
        <v>0</v>
      </c>
      <c r="O44" s="213">
        <f t="shared" si="11"/>
        <v>0</v>
      </c>
      <c r="P44" s="182">
        <f t="shared" si="12"/>
        <v>0</v>
      </c>
      <c r="Q44" s="182">
        <f t="shared" si="13"/>
        <v>0</v>
      </c>
      <c r="R44" s="182">
        <f t="shared" si="14"/>
        <v>0</v>
      </c>
      <c r="S44" s="182">
        <f t="shared" si="15"/>
        <v>0</v>
      </c>
      <c r="T44" s="65"/>
      <c r="U44" s="65"/>
      <c r="V44" s="65"/>
      <c r="W44" s="65"/>
      <c r="X44" s="65">
        <f t="shared" si="1"/>
        <v>0</v>
      </c>
      <c r="Y44" s="65">
        <f t="shared" si="2"/>
        <v>0</v>
      </c>
      <c r="Z44" s="64"/>
      <c r="AA44" s="64"/>
      <c r="AB44" s="64"/>
      <c r="AC44" s="191">
        <v>0.36</v>
      </c>
      <c r="AD44" s="200">
        <v>0.65</v>
      </c>
      <c r="AE44" s="184">
        <v>0.3597639344262295</v>
      </c>
      <c r="AF44" s="201">
        <v>0.49</v>
      </c>
      <c r="AG44" s="183"/>
      <c r="AH44" s="191">
        <v>0.36</v>
      </c>
      <c r="AI44" s="200">
        <v>1</v>
      </c>
      <c r="AJ44" s="184">
        <v>0.3597639344262295</v>
      </c>
      <c r="AK44" s="201">
        <v>1</v>
      </c>
      <c r="AL44" s="181"/>
      <c r="AM44" s="191">
        <v>0.36</v>
      </c>
      <c r="AN44" s="200">
        <v>1</v>
      </c>
      <c r="AO44" s="183">
        <v>0.36</v>
      </c>
      <c r="AP44" s="201">
        <v>0.14000000000000001</v>
      </c>
      <c r="AQ44" s="181"/>
      <c r="AR44" s="191">
        <v>0.36</v>
      </c>
      <c r="AS44" s="200">
        <v>1</v>
      </c>
      <c r="AT44" s="183">
        <v>0.36</v>
      </c>
      <c r="AU44" s="201">
        <v>0.97</v>
      </c>
    </row>
    <row r="45" spans="1:47" ht="12" customHeight="1">
      <c r="A45" s="121"/>
      <c r="B45" s="74"/>
      <c r="C45" s="122"/>
      <c r="D45" s="123"/>
      <c r="E45" s="65">
        <f t="shared" si="3"/>
        <v>0</v>
      </c>
      <c r="F45" s="65">
        <f t="shared" si="4"/>
        <v>0</v>
      </c>
      <c r="G45" s="65">
        <f t="shared" si="5"/>
        <v>0</v>
      </c>
      <c r="H45" s="181">
        <f t="shared" si="16"/>
        <v>0</v>
      </c>
      <c r="I45" s="181">
        <f t="shared" si="0"/>
        <v>0</v>
      </c>
      <c r="J45" s="182">
        <f t="shared" si="6"/>
        <v>0</v>
      </c>
      <c r="K45" s="213">
        <f t="shared" si="7"/>
        <v>0</v>
      </c>
      <c r="L45" s="181">
        <f t="shared" si="8"/>
        <v>0</v>
      </c>
      <c r="M45" s="213">
        <f t="shared" si="9"/>
        <v>0</v>
      </c>
      <c r="N45" s="182">
        <f t="shared" si="10"/>
        <v>0</v>
      </c>
      <c r="O45" s="213">
        <f t="shared" si="11"/>
        <v>0</v>
      </c>
      <c r="P45" s="182">
        <f t="shared" si="12"/>
        <v>0</v>
      </c>
      <c r="Q45" s="182">
        <f t="shared" si="13"/>
        <v>0</v>
      </c>
      <c r="R45" s="182">
        <f t="shared" si="14"/>
        <v>0</v>
      </c>
      <c r="S45" s="182">
        <f t="shared" si="15"/>
        <v>0</v>
      </c>
      <c r="T45" s="65"/>
      <c r="U45" s="65"/>
      <c r="V45" s="65"/>
      <c r="W45" s="65"/>
      <c r="X45" s="65">
        <f t="shared" si="1"/>
        <v>0</v>
      </c>
      <c r="Y45" s="65">
        <f t="shared" si="2"/>
        <v>0</v>
      </c>
      <c r="Z45" s="64"/>
      <c r="AA45" s="64"/>
      <c r="AB45" s="64"/>
      <c r="AC45" s="191">
        <v>0.37</v>
      </c>
      <c r="AD45" s="200">
        <v>0.62</v>
      </c>
      <c r="AE45" s="184">
        <v>0.36975737704918032</v>
      </c>
      <c r="AF45" s="201">
        <v>0.45</v>
      </c>
      <c r="AG45" s="183"/>
      <c r="AH45" s="191">
        <v>0.37</v>
      </c>
      <c r="AI45" s="200">
        <v>1</v>
      </c>
      <c r="AJ45" s="184">
        <v>0.36975737704918032</v>
      </c>
      <c r="AK45" s="201">
        <v>1</v>
      </c>
      <c r="AL45" s="181"/>
      <c r="AM45" s="191">
        <v>0.37</v>
      </c>
      <c r="AN45" s="200">
        <v>1</v>
      </c>
      <c r="AO45" s="183">
        <v>0.37</v>
      </c>
      <c r="AP45" s="201">
        <v>0.12</v>
      </c>
      <c r="AQ45" s="181"/>
      <c r="AR45" s="191">
        <v>0.37</v>
      </c>
      <c r="AS45" s="200">
        <v>1</v>
      </c>
      <c r="AT45" s="183">
        <v>0.37</v>
      </c>
      <c r="AU45" s="201">
        <v>0.96</v>
      </c>
    </row>
    <row r="46" spans="1:47" ht="12" customHeight="1">
      <c r="A46" s="121"/>
      <c r="B46" s="74"/>
      <c r="C46" s="122"/>
      <c r="D46" s="123"/>
      <c r="E46" s="65">
        <f t="shared" si="3"/>
        <v>0</v>
      </c>
      <c r="F46" s="65">
        <f t="shared" si="4"/>
        <v>0</v>
      </c>
      <c r="G46" s="65">
        <f t="shared" si="5"/>
        <v>0</v>
      </c>
      <c r="H46" s="181">
        <f t="shared" si="16"/>
        <v>0</v>
      </c>
      <c r="I46" s="181">
        <f t="shared" si="0"/>
        <v>0</v>
      </c>
      <c r="J46" s="182">
        <f t="shared" si="6"/>
        <v>0</v>
      </c>
      <c r="K46" s="213">
        <f t="shared" si="7"/>
        <v>0</v>
      </c>
      <c r="L46" s="181">
        <f t="shared" si="8"/>
        <v>0</v>
      </c>
      <c r="M46" s="213">
        <f t="shared" si="9"/>
        <v>0</v>
      </c>
      <c r="N46" s="182">
        <f t="shared" si="10"/>
        <v>0</v>
      </c>
      <c r="O46" s="213">
        <f t="shared" si="11"/>
        <v>0</v>
      </c>
      <c r="P46" s="182">
        <f t="shared" si="12"/>
        <v>0</v>
      </c>
      <c r="Q46" s="182">
        <f t="shared" si="13"/>
        <v>0</v>
      </c>
      <c r="R46" s="182">
        <f t="shared" si="14"/>
        <v>0</v>
      </c>
      <c r="S46" s="182">
        <f t="shared" si="15"/>
        <v>0</v>
      </c>
      <c r="T46" s="65"/>
      <c r="U46" s="65"/>
      <c r="V46" s="65"/>
      <c r="W46" s="65"/>
      <c r="X46" s="65">
        <f t="shared" si="1"/>
        <v>0</v>
      </c>
      <c r="Y46" s="65">
        <f t="shared" si="2"/>
        <v>0</v>
      </c>
      <c r="Z46" s="64"/>
      <c r="AA46" s="64"/>
      <c r="AB46" s="64"/>
      <c r="AC46" s="191">
        <v>0.38</v>
      </c>
      <c r="AD46" s="200">
        <v>0.57999999999999996</v>
      </c>
      <c r="AE46" s="184">
        <v>0.3797508196721312</v>
      </c>
      <c r="AF46" s="201">
        <v>0.42</v>
      </c>
      <c r="AG46" s="183"/>
      <c r="AH46" s="191">
        <v>0.38</v>
      </c>
      <c r="AI46" s="200">
        <v>1</v>
      </c>
      <c r="AJ46" s="184">
        <v>0.3797508196721312</v>
      </c>
      <c r="AK46" s="201">
        <v>1</v>
      </c>
      <c r="AL46" s="181"/>
      <c r="AM46" s="191">
        <v>0.38</v>
      </c>
      <c r="AN46" s="200">
        <v>1</v>
      </c>
      <c r="AO46" s="183">
        <v>0.38</v>
      </c>
      <c r="AP46" s="201">
        <v>0.1</v>
      </c>
      <c r="AQ46" s="181"/>
      <c r="AR46" s="191">
        <v>0.38</v>
      </c>
      <c r="AS46" s="200">
        <v>1</v>
      </c>
      <c r="AT46" s="183">
        <v>0.38</v>
      </c>
      <c r="AU46" s="201">
        <v>0.95</v>
      </c>
    </row>
    <row r="47" spans="1:47" ht="12" customHeight="1">
      <c r="A47" s="121"/>
      <c r="B47" s="74"/>
      <c r="C47" s="122"/>
      <c r="D47" s="123"/>
      <c r="E47" s="65">
        <f t="shared" si="3"/>
        <v>0</v>
      </c>
      <c r="F47" s="65">
        <f t="shared" si="4"/>
        <v>0</v>
      </c>
      <c r="G47" s="65">
        <f t="shared" si="5"/>
        <v>0</v>
      </c>
      <c r="H47" s="181">
        <f t="shared" si="16"/>
        <v>0</v>
      </c>
      <c r="I47" s="181">
        <f t="shared" si="0"/>
        <v>0</v>
      </c>
      <c r="J47" s="182">
        <f t="shared" si="6"/>
        <v>0</v>
      </c>
      <c r="K47" s="213">
        <f t="shared" si="7"/>
        <v>0</v>
      </c>
      <c r="L47" s="181">
        <f t="shared" si="8"/>
        <v>0</v>
      </c>
      <c r="M47" s="213">
        <f t="shared" si="9"/>
        <v>0</v>
      </c>
      <c r="N47" s="182">
        <f t="shared" si="10"/>
        <v>0</v>
      </c>
      <c r="O47" s="213">
        <f t="shared" si="11"/>
        <v>0</v>
      </c>
      <c r="P47" s="182">
        <f t="shared" si="12"/>
        <v>0</v>
      </c>
      <c r="Q47" s="182">
        <f t="shared" si="13"/>
        <v>0</v>
      </c>
      <c r="R47" s="182">
        <f t="shared" si="14"/>
        <v>0</v>
      </c>
      <c r="S47" s="182">
        <f t="shared" si="15"/>
        <v>0</v>
      </c>
      <c r="T47" s="65"/>
      <c r="U47" s="65"/>
      <c r="V47" s="65"/>
      <c r="W47" s="65"/>
      <c r="X47" s="65">
        <f t="shared" si="1"/>
        <v>0</v>
      </c>
      <c r="Y47" s="65">
        <f t="shared" si="2"/>
        <v>0</v>
      </c>
      <c r="Z47" s="64"/>
      <c r="AA47" s="64"/>
      <c r="AB47" s="64"/>
      <c r="AC47" s="191">
        <v>0.39</v>
      </c>
      <c r="AD47" s="200">
        <v>0.55000000000000004</v>
      </c>
      <c r="AE47" s="184">
        <v>0.38974426229508202</v>
      </c>
      <c r="AF47" s="201">
        <v>0.38</v>
      </c>
      <c r="AG47" s="183"/>
      <c r="AH47" s="191">
        <v>0.39</v>
      </c>
      <c r="AI47" s="200">
        <v>1</v>
      </c>
      <c r="AJ47" s="184">
        <v>0.38974426229508202</v>
      </c>
      <c r="AK47" s="201">
        <v>1</v>
      </c>
      <c r="AL47" s="181"/>
      <c r="AM47" s="191">
        <v>0.39</v>
      </c>
      <c r="AN47" s="200">
        <v>1</v>
      </c>
      <c r="AO47" s="183">
        <v>0.39</v>
      </c>
      <c r="AP47" s="201">
        <v>0.08</v>
      </c>
      <c r="AQ47" s="181"/>
      <c r="AR47" s="191">
        <v>0.39</v>
      </c>
      <c r="AS47" s="200">
        <v>1</v>
      </c>
      <c r="AT47" s="183">
        <v>0.39</v>
      </c>
      <c r="AU47" s="201">
        <v>0.94</v>
      </c>
    </row>
    <row r="48" spans="1:47" ht="12" customHeight="1">
      <c r="A48" s="121"/>
      <c r="B48" s="74"/>
      <c r="C48" s="122"/>
      <c r="D48" s="123"/>
      <c r="E48" s="65">
        <f t="shared" si="3"/>
        <v>0</v>
      </c>
      <c r="F48" s="65">
        <f t="shared" si="4"/>
        <v>0</v>
      </c>
      <c r="G48" s="65">
        <f t="shared" si="5"/>
        <v>0</v>
      </c>
      <c r="H48" s="181">
        <f t="shared" si="16"/>
        <v>0</v>
      </c>
      <c r="I48" s="181">
        <f t="shared" si="0"/>
        <v>0</v>
      </c>
      <c r="J48" s="182">
        <f t="shared" si="6"/>
        <v>0</v>
      </c>
      <c r="K48" s="213">
        <f t="shared" si="7"/>
        <v>0</v>
      </c>
      <c r="L48" s="181">
        <f t="shared" si="8"/>
        <v>0</v>
      </c>
      <c r="M48" s="213">
        <f t="shared" si="9"/>
        <v>0</v>
      </c>
      <c r="N48" s="182">
        <f t="shared" si="10"/>
        <v>0</v>
      </c>
      <c r="O48" s="213">
        <f t="shared" si="11"/>
        <v>0</v>
      </c>
      <c r="P48" s="182">
        <f t="shared" si="12"/>
        <v>0</v>
      </c>
      <c r="Q48" s="182">
        <f t="shared" si="13"/>
        <v>0</v>
      </c>
      <c r="R48" s="182">
        <f t="shared" si="14"/>
        <v>0</v>
      </c>
      <c r="S48" s="182">
        <f t="shared" si="15"/>
        <v>0</v>
      </c>
      <c r="T48" s="65"/>
      <c r="U48" s="65"/>
      <c r="V48" s="65"/>
      <c r="W48" s="65"/>
      <c r="X48" s="65">
        <f t="shared" si="1"/>
        <v>0</v>
      </c>
      <c r="Y48" s="65">
        <f t="shared" si="2"/>
        <v>0</v>
      </c>
      <c r="Z48" s="64"/>
      <c r="AA48" s="64"/>
      <c r="AB48" s="64"/>
      <c r="AC48" s="191">
        <v>0.4</v>
      </c>
      <c r="AD48" s="200">
        <v>0.52</v>
      </c>
      <c r="AE48" s="184">
        <v>0.39973770491803279</v>
      </c>
      <c r="AF48" s="201">
        <v>0.35</v>
      </c>
      <c r="AG48" s="183"/>
      <c r="AH48" s="191">
        <v>0.4</v>
      </c>
      <c r="AI48" s="200">
        <v>1</v>
      </c>
      <c r="AJ48" s="184">
        <v>0.39973770491803279</v>
      </c>
      <c r="AK48" s="201">
        <v>1</v>
      </c>
      <c r="AL48" s="181"/>
      <c r="AM48" s="191">
        <v>0.4</v>
      </c>
      <c r="AN48" s="200">
        <v>1</v>
      </c>
      <c r="AO48" s="183">
        <v>0.4</v>
      </c>
      <c r="AP48" s="201">
        <v>0.06</v>
      </c>
      <c r="AQ48" s="181"/>
      <c r="AR48" s="191">
        <v>0.4</v>
      </c>
      <c r="AS48" s="200">
        <v>1</v>
      </c>
      <c r="AT48" s="183">
        <v>0.4</v>
      </c>
      <c r="AU48" s="201">
        <v>0.93</v>
      </c>
    </row>
    <row r="49" spans="1:47" ht="12" customHeight="1">
      <c r="A49" s="121"/>
      <c r="B49" s="74"/>
      <c r="C49" s="122"/>
      <c r="D49" s="123"/>
      <c r="E49" s="65">
        <f t="shared" si="3"/>
        <v>0</v>
      </c>
      <c r="F49" s="65">
        <f t="shared" si="4"/>
        <v>0</v>
      </c>
      <c r="G49" s="65">
        <f t="shared" si="5"/>
        <v>0</v>
      </c>
      <c r="H49" s="181">
        <f t="shared" si="16"/>
        <v>0</v>
      </c>
      <c r="I49" s="181">
        <f t="shared" si="0"/>
        <v>0</v>
      </c>
      <c r="J49" s="182">
        <f t="shared" si="6"/>
        <v>0</v>
      </c>
      <c r="K49" s="213">
        <f t="shared" si="7"/>
        <v>0</v>
      </c>
      <c r="L49" s="181">
        <f t="shared" si="8"/>
        <v>0</v>
      </c>
      <c r="M49" s="213">
        <f t="shared" si="9"/>
        <v>0</v>
      </c>
      <c r="N49" s="182">
        <f t="shared" si="10"/>
        <v>0</v>
      </c>
      <c r="O49" s="213">
        <f t="shared" si="11"/>
        <v>0</v>
      </c>
      <c r="P49" s="182">
        <f t="shared" si="12"/>
        <v>0</v>
      </c>
      <c r="Q49" s="182">
        <f t="shared" si="13"/>
        <v>0</v>
      </c>
      <c r="R49" s="182">
        <f t="shared" si="14"/>
        <v>0</v>
      </c>
      <c r="S49" s="182">
        <f t="shared" si="15"/>
        <v>0</v>
      </c>
      <c r="T49" s="65"/>
      <c r="U49" s="65"/>
      <c r="V49" s="65"/>
      <c r="W49" s="65"/>
      <c r="X49" s="65">
        <f t="shared" si="1"/>
        <v>0</v>
      </c>
      <c r="Y49" s="65">
        <f t="shared" si="2"/>
        <v>0</v>
      </c>
      <c r="Z49" s="64"/>
      <c r="AA49" s="64"/>
      <c r="AB49" s="64"/>
      <c r="AC49" s="191">
        <v>0.41</v>
      </c>
      <c r="AD49" s="200">
        <v>0.48</v>
      </c>
      <c r="AE49" s="184">
        <v>0.40973114754098361</v>
      </c>
      <c r="AF49" s="201">
        <v>0.32</v>
      </c>
      <c r="AG49" s="183"/>
      <c r="AH49" s="191">
        <v>0.41</v>
      </c>
      <c r="AI49" s="200">
        <v>1</v>
      </c>
      <c r="AJ49" s="184">
        <v>0.40973114754098361</v>
      </c>
      <c r="AK49" s="201">
        <v>1</v>
      </c>
      <c r="AL49" s="181"/>
      <c r="AM49" s="191">
        <v>0.41</v>
      </c>
      <c r="AN49" s="200">
        <v>1</v>
      </c>
      <c r="AO49" s="183">
        <v>0.41</v>
      </c>
      <c r="AP49" s="201">
        <v>0.04</v>
      </c>
      <c r="AQ49" s="181"/>
      <c r="AR49" s="191">
        <v>0.41</v>
      </c>
      <c r="AS49" s="200">
        <v>1</v>
      </c>
      <c r="AT49" s="183">
        <v>0.41</v>
      </c>
      <c r="AU49" s="201">
        <v>0.91</v>
      </c>
    </row>
    <row r="50" spans="1:47" ht="12" customHeight="1">
      <c r="A50" s="121"/>
      <c r="B50" s="74"/>
      <c r="C50" s="122"/>
      <c r="D50" s="123"/>
      <c r="E50" s="65">
        <f t="shared" si="3"/>
        <v>0</v>
      </c>
      <c r="F50" s="65">
        <f t="shared" si="4"/>
        <v>0</v>
      </c>
      <c r="G50" s="65">
        <f t="shared" si="5"/>
        <v>0</v>
      </c>
      <c r="H50" s="181">
        <f t="shared" si="16"/>
        <v>0</v>
      </c>
      <c r="I50" s="181">
        <f t="shared" si="0"/>
        <v>0</v>
      </c>
      <c r="J50" s="182">
        <f t="shared" si="6"/>
        <v>0</v>
      </c>
      <c r="K50" s="213">
        <f t="shared" si="7"/>
        <v>0</v>
      </c>
      <c r="L50" s="181">
        <f t="shared" si="8"/>
        <v>0</v>
      </c>
      <c r="M50" s="213">
        <f t="shared" si="9"/>
        <v>0</v>
      </c>
      <c r="N50" s="182">
        <f t="shared" si="10"/>
        <v>0</v>
      </c>
      <c r="O50" s="213">
        <f t="shared" si="11"/>
        <v>0</v>
      </c>
      <c r="P50" s="182">
        <f t="shared" si="12"/>
        <v>0</v>
      </c>
      <c r="Q50" s="182">
        <f t="shared" si="13"/>
        <v>0</v>
      </c>
      <c r="R50" s="182">
        <f t="shared" si="14"/>
        <v>0</v>
      </c>
      <c r="S50" s="182">
        <f t="shared" si="15"/>
        <v>0</v>
      </c>
      <c r="T50" s="65"/>
      <c r="U50" s="65"/>
      <c r="V50" s="65"/>
      <c r="W50" s="65"/>
      <c r="X50" s="65">
        <f t="shared" si="1"/>
        <v>0</v>
      </c>
      <c r="Y50" s="65">
        <f t="shared" si="2"/>
        <v>0</v>
      </c>
      <c r="Z50" s="64"/>
      <c r="AA50" s="64"/>
      <c r="AB50" s="64"/>
      <c r="AC50" s="191">
        <v>0.42</v>
      </c>
      <c r="AD50" s="200">
        <v>0.46</v>
      </c>
      <c r="AE50" s="184">
        <v>0.41972459016393443</v>
      </c>
      <c r="AF50" s="201">
        <v>0.3</v>
      </c>
      <c r="AG50" s="183"/>
      <c r="AH50" s="191">
        <v>0.42</v>
      </c>
      <c r="AI50" s="200">
        <v>1</v>
      </c>
      <c r="AJ50" s="184">
        <v>0.41972459016393443</v>
      </c>
      <c r="AK50" s="201">
        <v>1</v>
      </c>
      <c r="AL50" s="181"/>
      <c r="AM50" s="191">
        <v>0.42</v>
      </c>
      <c r="AN50" s="200">
        <v>1</v>
      </c>
      <c r="AO50" s="183">
        <v>0.42</v>
      </c>
      <c r="AP50" s="201">
        <v>0.03</v>
      </c>
      <c r="AQ50" s="181"/>
      <c r="AR50" s="191">
        <v>0.42</v>
      </c>
      <c r="AS50" s="200">
        <v>1</v>
      </c>
      <c r="AT50" s="183">
        <v>0.42</v>
      </c>
      <c r="AU50" s="201">
        <v>0.9</v>
      </c>
    </row>
    <row r="51" spans="1:47" ht="12" customHeight="1">
      <c r="A51" s="121"/>
      <c r="B51" s="74"/>
      <c r="C51" s="122"/>
      <c r="D51" s="123"/>
      <c r="E51" s="65">
        <f t="shared" si="3"/>
        <v>0</v>
      </c>
      <c r="F51" s="65">
        <f t="shared" si="4"/>
        <v>0</v>
      </c>
      <c r="G51" s="65">
        <f t="shared" si="5"/>
        <v>0</v>
      </c>
      <c r="H51" s="181">
        <f t="shared" si="16"/>
        <v>0</v>
      </c>
      <c r="I51" s="181">
        <f t="shared" si="0"/>
        <v>0</v>
      </c>
      <c r="J51" s="182">
        <f t="shared" si="6"/>
        <v>0</v>
      </c>
      <c r="K51" s="213">
        <f t="shared" si="7"/>
        <v>0</v>
      </c>
      <c r="L51" s="181">
        <f t="shared" si="8"/>
        <v>0</v>
      </c>
      <c r="M51" s="213">
        <f t="shared" si="9"/>
        <v>0</v>
      </c>
      <c r="N51" s="182">
        <f t="shared" si="10"/>
        <v>0</v>
      </c>
      <c r="O51" s="213">
        <f t="shared" si="11"/>
        <v>0</v>
      </c>
      <c r="P51" s="182">
        <f t="shared" si="12"/>
        <v>0</v>
      </c>
      <c r="Q51" s="182">
        <f t="shared" si="13"/>
        <v>0</v>
      </c>
      <c r="R51" s="182">
        <f t="shared" si="14"/>
        <v>0</v>
      </c>
      <c r="S51" s="182">
        <f t="shared" si="15"/>
        <v>0</v>
      </c>
      <c r="T51" s="65"/>
      <c r="U51" s="65"/>
      <c r="V51" s="65"/>
      <c r="W51" s="65"/>
      <c r="X51" s="65">
        <f t="shared" si="1"/>
        <v>0</v>
      </c>
      <c r="Y51" s="65">
        <f t="shared" si="2"/>
        <v>0</v>
      </c>
      <c r="Z51" s="64"/>
      <c r="AA51" s="64"/>
      <c r="AB51" s="64"/>
      <c r="AC51" s="191">
        <v>0.43</v>
      </c>
      <c r="AD51" s="200">
        <v>0.43</v>
      </c>
      <c r="AE51" s="184">
        <v>0.42971803278688525</v>
      </c>
      <c r="AF51" s="201">
        <v>0.27</v>
      </c>
      <c r="AG51" s="183"/>
      <c r="AH51" s="191">
        <v>0.43</v>
      </c>
      <c r="AI51" s="200">
        <v>1</v>
      </c>
      <c r="AJ51" s="184">
        <v>0.42971803278688525</v>
      </c>
      <c r="AK51" s="201">
        <v>1</v>
      </c>
      <c r="AL51" s="181"/>
      <c r="AM51" s="191">
        <v>0.43</v>
      </c>
      <c r="AN51" s="200">
        <v>1</v>
      </c>
      <c r="AO51" s="183">
        <v>0.43</v>
      </c>
      <c r="AP51" s="201">
        <v>0.02</v>
      </c>
      <c r="AQ51" s="181"/>
      <c r="AR51" s="191">
        <v>0.43</v>
      </c>
      <c r="AS51" s="200">
        <v>1</v>
      </c>
      <c r="AT51" s="183">
        <v>0.43</v>
      </c>
      <c r="AU51" s="201">
        <v>0.88</v>
      </c>
    </row>
    <row r="52" spans="1:47" ht="12" customHeight="1">
      <c r="A52" s="121"/>
      <c r="B52" s="74"/>
      <c r="C52" s="122"/>
      <c r="D52" s="123"/>
      <c r="E52" s="65">
        <f t="shared" si="3"/>
        <v>0</v>
      </c>
      <c r="F52" s="65">
        <f t="shared" si="4"/>
        <v>0</v>
      </c>
      <c r="G52" s="65">
        <f t="shared" si="5"/>
        <v>0</v>
      </c>
      <c r="H52" s="181">
        <f t="shared" si="16"/>
        <v>0</v>
      </c>
      <c r="I52" s="181">
        <f t="shared" si="0"/>
        <v>0</v>
      </c>
      <c r="J52" s="182">
        <f t="shared" si="6"/>
        <v>0</v>
      </c>
      <c r="K52" s="213">
        <f t="shared" si="7"/>
        <v>0</v>
      </c>
      <c r="L52" s="181">
        <f t="shared" si="8"/>
        <v>0</v>
      </c>
      <c r="M52" s="213">
        <f t="shared" si="9"/>
        <v>0</v>
      </c>
      <c r="N52" s="182">
        <f t="shared" si="10"/>
        <v>0</v>
      </c>
      <c r="O52" s="213">
        <f t="shared" si="11"/>
        <v>0</v>
      </c>
      <c r="P52" s="182">
        <f t="shared" si="12"/>
        <v>0</v>
      </c>
      <c r="Q52" s="182">
        <f t="shared" si="13"/>
        <v>0</v>
      </c>
      <c r="R52" s="182">
        <f t="shared" si="14"/>
        <v>0</v>
      </c>
      <c r="S52" s="182">
        <f t="shared" si="15"/>
        <v>0</v>
      </c>
      <c r="T52" s="65"/>
      <c r="U52" s="65"/>
      <c r="V52" s="65"/>
      <c r="W52" s="65"/>
      <c r="X52" s="65">
        <f t="shared" si="1"/>
        <v>0</v>
      </c>
      <c r="Y52" s="65">
        <f t="shared" si="2"/>
        <v>0</v>
      </c>
      <c r="Z52" s="64"/>
      <c r="AA52" s="64"/>
      <c r="AB52" s="64"/>
      <c r="AC52" s="191">
        <v>0.44</v>
      </c>
      <c r="AD52" s="200">
        <v>0.4</v>
      </c>
      <c r="AE52" s="184">
        <v>0.43971147540983613</v>
      </c>
      <c r="AF52" s="201">
        <v>0.25</v>
      </c>
      <c r="AG52" s="183"/>
      <c r="AH52" s="191">
        <v>0.44</v>
      </c>
      <c r="AI52" s="200">
        <v>1</v>
      </c>
      <c r="AJ52" s="184">
        <v>0.43971147540983613</v>
      </c>
      <c r="AK52" s="201">
        <v>1</v>
      </c>
      <c r="AL52" s="181"/>
      <c r="AM52" s="191">
        <v>0.44</v>
      </c>
      <c r="AN52" s="200">
        <v>1</v>
      </c>
      <c r="AO52" s="183">
        <v>0.44</v>
      </c>
      <c r="AP52" s="201">
        <v>0.01</v>
      </c>
      <c r="AQ52" s="181"/>
      <c r="AR52" s="191">
        <v>0.44</v>
      </c>
      <c r="AS52" s="200">
        <v>1</v>
      </c>
      <c r="AT52" s="183">
        <v>0.44</v>
      </c>
      <c r="AU52" s="201">
        <v>0.87</v>
      </c>
    </row>
    <row r="53" spans="1:47" ht="12" customHeight="1">
      <c r="A53" s="121"/>
      <c r="B53" s="74"/>
      <c r="C53" s="122"/>
      <c r="D53" s="123"/>
      <c r="E53" s="65">
        <f t="shared" si="3"/>
        <v>0</v>
      </c>
      <c r="F53" s="65">
        <f t="shared" si="4"/>
        <v>0</v>
      </c>
      <c r="G53" s="65">
        <f t="shared" si="5"/>
        <v>0</v>
      </c>
      <c r="H53" s="181">
        <f t="shared" si="16"/>
        <v>0</v>
      </c>
      <c r="I53" s="181">
        <f t="shared" si="0"/>
        <v>0</v>
      </c>
      <c r="J53" s="182">
        <f t="shared" si="6"/>
        <v>0</v>
      </c>
      <c r="K53" s="213">
        <f t="shared" si="7"/>
        <v>0</v>
      </c>
      <c r="L53" s="181">
        <f t="shared" si="8"/>
        <v>0</v>
      </c>
      <c r="M53" s="213">
        <f t="shared" si="9"/>
        <v>0</v>
      </c>
      <c r="N53" s="182">
        <f t="shared" si="10"/>
        <v>0</v>
      </c>
      <c r="O53" s="213">
        <f t="shared" si="11"/>
        <v>0</v>
      </c>
      <c r="P53" s="182">
        <f t="shared" si="12"/>
        <v>0</v>
      </c>
      <c r="Q53" s="182">
        <f t="shared" si="13"/>
        <v>0</v>
      </c>
      <c r="R53" s="182">
        <f t="shared" si="14"/>
        <v>0</v>
      </c>
      <c r="S53" s="182">
        <f t="shared" si="15"/>
        <v>0</v>
      </c>
      <c r="T53" s="65"/>
      <c r="U53" s="65"/>
      <c r="V53" s="65"/>
      <c r="W53" s="65"/>
      <c r="X53" s="65">
        <f t="shared" si="1"/>
        <v>0</v>
      </c>
      <c r="Y53" s="65">
        <f t="shared" si="2"/>
        <v>0</v>
      </c>
      <c r="Z53" s="64"/>
      <c r="AA53" s="64"/>
      <c r="AB53" s="64"/>
      <c r="AC53" s="191">
        <v>0.45</v>
      </c>
      <c r="AD53" s="200">
        <v>0.38</v>
      </c>
      <c r="AE53" s="184">
        <v>0.44970491803278695</v>
      </c>
      <c r="AF53" s="201">
        <v>0.22</v>
      </c>
      <c r="AG53" s="183"/>
      <c r="AH53" s="191">
        <v>0.45</v>
      </c>
      <c r="AI53" s="200">
        <v>1</v>
      </c>
      <c r="AJ53" s="184">
        <v>0.44970491803278695</v>
      </c>
      <c r="AK53" s="201">
        <v>1</v>
      </c>
      <c r="AL53" s="181"/>
      <c r="AM53" s="191">
        <v>0.45</v>
      </c>
      <c r="AN53" s="200">
        <v>1</v>
      </c>
      <c r="AO53" s="183">
        <v>0.45</v>
      </c>
      <c r="AP53" s="201">
        <v>0</v>
      </c>
      <c r="AQ53" s="181"/>
      <c r="AR53" s="191">
        <v>0.45</v>
      </c>
      <c r="AS53" s="200">
        <v>1</v>
      </c>
      <c r="AT53" s="183">
        <v>0.45</v>
      </c>
      <c r="AU53" s="201">
        <v>0.85</v>
      </c>
    </row>
    <row r="54" spans="1:47" ht="12" customHeight="1">
      <c r="A54" s="121"/>
      <c r="B54" s="74"/>
      <c r="C54" s="122"/>
      <c r="D54" s="123"/>
      <c r="E54" s="65">
        <f t="shared" si="3"/>
        <v>0</v>
      </c>
      <c r="F54" s="65">
        <f t="shared" si="4"/>
        <v>0</v>
      </c>
      <c r="G54" s="65">
        <f t="shared" si="5"/>
        <v>0</v>
      </c>
      <c r="H54" s="181">
        <f t="shared" si="16"/>
        <v>0</v>
      </c>
      <c r="I54" s="181">
        <f t="shared" si="0"/>
        <v>0</v>
      </c>
      <c r="J54" s="182">
        <f t="shared" si="6"/>
        <v>0</v>
      </c>
      <c r="K54" s="213">
        <f t="shared" si="7"/>
        <v>0</v>
      </c>
      <c r="L54" s="181">
        <f t="shared" si="8"/>
        <v>0</v>
      </c>
      <c r="M54" s="213">
        <f t="shared" si="9"/>
        <v>0</v>
      </c>
      <c r="N54" s="182">
        <f t="shared" si="10"/>
        <v>0</v>
      </c>
      <c r="O54" s="213">
        <f t="shared" si="11"/>
        <v>0</v>
      </c>
      <c r="P54" s="182">
        <f t="shared" si="12"/>
        <v>0</v>
      </c>
      <c r="Q54" s="182">
        <f t="shared" si="13"/>
        <v>0</v>
      </c>
      <c r="R54" s="182">
        <f t="shared" si="14"/>
        <v>0</v>
      </c>
      <c r="S54" s="182">
        <f t="shared" si="15"/>
        <v>0</v>
      </c>
      <c r="T54" s="65"/>
      <c r="U54" s="65"/>
      <c r="V54" s="65"/>
      <c r="W54" s="65"/>
      <c r="X54" s="65">
        <f t="shared" si="1"/>
        <v>0</v>
      </c>
      <c r="Y54" s="65">
        <f t="shared" si="2"/>
        <v>0</v>
      </c>
      <c r="Z54" s="64"/>
      <c r="AA54" s="64"/>
      <c r="AB54" s="64"/>
      <c r="AC54" s="191">
        <v>0.46</v>
      </c>
      <c r="AD54" s="200">
        <v>0.36</v>
      </c>
      <c r="AE54" s="184">
        <v>0.45969836065573771</v>
      </c>
      <c r="AF54" s="201">
        <v>0.21</v>
      </c>
      <c r="AG54" s="183"/>
      <c r="AH54" s="191">
        <v>0.46</v>
      </c>
      <c r="AI54" s="200">
        <v>1</v>
      </c>
      <c r="AJ54" s="184">
        <v>0.45969836065573771</v>
      </c>
      <c r="AK54" s="201">
        <v>1</v>
      </c>
      <c r="AL54" s="181"/>
      <c r="AM54" s="191">
        <v>0.46</v>
      </c>
      <c r="AN54" s="200">
        <v>1</v>
      </c>
      <c r="AO54" s="183">
        <v>0.46</v>
      </c>
      <c r="AP54" s="201">
        <v>0</v>
      </c>
      <c r="AQ54" s="181"/>
      <c r="AR54" s="191">
        <v>0.46</v>
      </c>
      <c r="AS54" s="200">
        <v>1</v>
      </c>
      <c r="AT54" s="183">
        <v>0.46</v>
      </c>
      <c r="AU54" s="201">
        <v>0.83</v>
      </c>
    </row>
    <row r="55" spans="1:47" ht="12" customHeight="1">
      <c r="A55" s="121"/>
      <c r="B55" s="74"/>
      <c r="C55" s="122"/>
      <c r="D55" s="123"/>
      <c r="E55" s="65">
        <f t="shared" si="3"/>
        <v>0</v>
      </c>
      <c r="F55" s="65">
        <f t="shared" si="4"/>
        <v>0</v>
      </c>
      <c r="G55" s="65">
        <f t="shared" si="5"/>
        <v>0</v>
      </c>
      <c r="H55" s="181">
        <f t="shared" si="16"/>
        <v>0</v>
      </c>
      <c r="I55" s="181">
        <f t="shared" si="0"/>
        <v>0</v>
      </c>
      <c r="J55" s="182">
        <f t="shared" si="6"/>
        <v>0</v>
      </c>
      <c r="K55" s="213">
        <f t="shared" si="7"/>
        <v>0</v>
      </c>
      <c r="L55" s="181">
        <f t="shared" si="8"/>
        <v>0</v>
      </c>
      <c r="M55" s="213">
        <f t="shared" si="9"/>
        <v>0</v>
      </c>
      <c r="N55" s="182">
        <f t="shared" si="10"/>
        <v>0</v>
      </c>
      <c r="O55" s="213">
        <f t="shared" si="11"/>
        <v>0</v>
      </c>
      <c r="P55" s="182">
        <f t="shared" si="12"/>
        <v>0</v>
      </c>
      <c r="Q55" s="182">
        <f t="shared" si="13"/>
        <v>0</v>
      </c>
      <c r="R55" s="182">
        <f t="shared" si="14"/>
        <v>0</v>
      </c>
      <c r="S55" s="182">
        <f t="shared" si="15"/>
        <v>0</v>
      </c>
      <c r="T55" s="65"/>
      <c r="U55" s="65"/>
      <c r="V55" s="65"/>
      <c r="W55" s="65"/>
      <c r="X55" s="65">
        <f t="shared" si="1"/>
        <v>0</v>
      </c>
      <c r="Y55" s="65">
        <f t="shared" si="2"/>
        <v>0</v>
      </c>
      <c r="Z55" s="64"/>
      <c r="AA55" s="64"/>
      <c r="AB55" s="64"/>
      <c r="AC55" s="191">
        <v>0.47</v>
      </c>
      <c r="AD55" s="200">
        <v>0.34</v>
      </c>
      <c r="AE55" s="184">
        <v>0.46969180327868854</v>
      </c>
      <c r="AF55" s="201">
        <v>0.2</v>
      </c>
      <c r="AG55" s="183"/>
      <c r="AH55" s="191">
        <v>0.47</v>
      </c>
      <c r="AI55" s="200">
        <v>1</v>
      </c>
      <c r="AJ55" s="184">
        <v>0.46969180327868854</v>
      </c>
      <c r="AK55" s="201">
        <v>1</v>
      </c>
      <c r="AL55" s="181"/>
      <c r="AM55" s="191">
        <v>0.47</v>
      </c>
      <c r="AN55" s="200">
        <v>1</v>
      </c>
      <c r="AO55" s="183">
        <v>0.47</v>
      </c>
      <c r="AP55" s="201">
        <v>0</v>
      </c>
      <c r="AQ55" s="181"/>
      <c r="AR55" s="191">
        <v>0.47</v>
      </c>
      <c r="AS55" s="200">
        <v>1</v>
      </c>
      <c r="AT55" s="183">
        <v>0.47</v>
      </c>
      <c r="AU55" s="201">
        <v>0.82</v>
      </c>
    </row>
    <row r="56" spans="1:47" ht="12" customHeight="1">
      <c r="A56" s="121"/>
      <c r="B56" s="74"/>
      <c r="C56" s="122"/>
      <c r="D56" s="123"/>
      <c r="E56" s="65">
        <f t="shared" si="3"/>
        <v>0</v>
      </c>
      <c r="F56" s="65">
        <f t="shared" si="4"/>
        <v>0</v>
      </c>
      <c r="G56" s="65">
        <f t="shared" si="5"/>
        <v>0</v>
      </c>
      <c r="H56" s="181">
        <f t="shared" si="16"/>
        <v>0</v>
      </c>
      <c r="I56" s="181">
        <f t="shared" si="0"/>
        <v>0</v>
      </c>
      <c r="J56" s="182">
        <f t="shared" si="6"/>
        <v>0</v>
      </c>
      <c r="K56" s="213">
        <f t="shared" si="7"/>
        <v>0</v>
      </c>
      <c r="L56" s="181">
        <f t="shared" si="8"/>
        <v>0</v>
      </c>
      <c r="M56" s="213">
        <f t="shared" si="9"/>
        <v>0</v>
      </c>
      <c r="N56" s="182">
        <f t="shared" si="10"/>
        <v>0</v>
      </c>
      <c r="O56" s="213">
        <f t="shared" si="11"/>
        <v>0</v>
      </c>
      <c r="P56" s="182">
        <f t="shared" si="12"/>
        <v>0</v>
      </c>
      <c r="Q56" s="182">
        <f t="shared" si="13"/>
        <v>0</v>
      </c>
      <c r="R56" s="182">
        <f t="shared" si="14"/>
        <v>0</v>
      </c>
      <c r="S56" s="182">
        <f t="shared" si="15"/>
        <v>0</v>
      </c>
      <c r="T56" s="65"/>
      <c r="U56" s="65"/>
      <c r="V56" s="65"/>
      <c r="W56" s="65"/>
      <c r="X56" s="65">
        <f t="shared" si="1"/>
        <v>0</v>
      </c>
      <c r="Y56" s="65">
        <f t="shared" si="2"/>
        <v>0</v>
      </c>
      <c r="Z56" s="64"/>
      <c r="AA56" s="64"/>
      <c r="AB56" s="64"/>
      <c r="AC56" s="191">
        <v>0.48</v>
      </c>
      <c r="AD56" s="200">
        <v>0.31</v>
      </c>
      <c r="AE56" s="184">
        <v>0.47968524590163936</v>
      </c>
      <c r="AF56" s="201">
        <v>0.18</v>
      </c>
      <c r="AG56" s="183"/>
      <c r="AH56" s="191">
        <v>0.48</v>
      </c>
      <c r="AI56" s="200">
        <v>1</v>
      </c>
      <c r="AJ56" s="184">
        <v>0.47968524590163936</v>
      </c>
      <c r="AK56" s="201">
        <v>1</v>
      </c>
      <c r="AL56" s="181"/>
      <c r="AM56" s="191">
        <v>0.48</v>
      </c>
      <c r="AN56" s="200">
        <v>1</v>
      </c>
      <c r="AO56" s="183">
        <v>0.48</v>
      </c>
      <c r="AP56" s="201">
        <v>0</v>
      </c>
      <c r="AQ56" s="181"/>
      <c r="AR56" s="191">
        <v>0.48</v>
      </c>
      <c r="AS56" s="200">
        <v>1</v>
      </c>
      <c r="AT56" s="183">
        <v>0.48</v>
      </c>
      <c r="AU56" s="201">
        <v>0.8</v>
      </c>
    </row>
    <row r="57" spans="1:47" ht="12" customHeight="1">
      <c r="A57" s="121"/>
      <c r="B57" s="74"/>
      <c r="C57" s="122"/>
      <c r="D57" s="123"/>
      <c r="E57" s="65">
        <f t="shared" si="3"/>
        <v>0</v>
      </c>
      <c r="F57" s="65">
        <f t="shared" si="4"/>
        <v>0</v>
      </c>
      <c r="G57" s="65">
        <f t="shared" si="5"/>
        <v>0</v>
      </c>
      <c r="H57" s="181">
        <f t="shared" si="16"/>
        <v>0</v>
      </c>
      <c r="I57" s="181">
        <f t="shared" si="0"/>
        <v>0</v>
      </c>
      <c r="J57" s="182">
        <f t="shared" si="6"/>
        <v>0</v>
      </c>
      <c r="K57" s="213">
        <f t="shared" si="7"/>
        <v>0</v>
      </c>
      <c r="L57" s="181">
        <f t="shared" si="8"/>
        <v>0</v>
      </c>
      <c r="M57" s="213">
        <f t="shared" si="9"/>
        <v>0</v>
      </c>
      <c r="N57" s="182">
        <f t="shared" si="10"/>
        <v>0</v>
      </c>
      <c r="O57" s="213">
        <f t="shared" si="11"/>
        <v>0</v>
      </c>
      <c r="P57" s="182">
        <f t="shared" si="12"/>
        <v>0</v>
      </c>
      <c r="Q57" s="182">
        <f t="shared" si="13"/>
        <v>0</v>
      </c>
      <c r="R57" s="182">
        <f t="shared" si="14"/>
        <v>0</v>
      </c>
      <c r="S57" s="182">
        <f t="shared" si="15"/>
        <v>0</v>
      </c>
      <c r="T57" s="65"/>
      <c r="U57" s="65"/>
      <c r="V57" s="65"/>
      <c r="W57" s="65"/>
      <c r="X57" s="65">
        <f t="shared" si="1"/>
        <v>0</v>
      </c>
      <c r="Y57" s="65">
        <f t="shared" si="2"/>
        <v>0</v>
      </c>
      <c r="Z57" s="64"/>
      <c r="AA57" s="64"/>
      <c r="AB57" s="64"/>
      <c r="AC57" s="191">
        <v>0.49</v>
      </c>
      <c r="AD57" s="200">
        <v>0.28999999999999998</v>
      </c>
      <c r="AE57" s="184">
        <v>0.48967868852459018</v>
      </c>
      <c r="AF57" s="201">
        <v>0.17</v>
      </c>
      <c r="AG57" s="183"/>
      <c r="AH57" s="191">
        <v>0.49</v>
      </c>
      <c r="AI57" s="200">
        <v>1</v>
      </c>
      <c r="AJ57" s="184">
        <v>0.48967868852459018</v>
      </c>
      <c r="AK57" s="201">
        <v>1</v>
      </c>
      <c r="AL57" s="181"/>
      <c r="AM57" s="191">
        <v>0.49</v>
      </c>
      <c r="AN57" s="200">
        <v>1</v>
      </c>
      <c r="AO57" s="183">
        <v>0.49</v>
      </c>
      <c r="AP57" s="201">
        <v>0</v>
      </c>
      <c r="AQ57" s="181"/>
      <c r="AR57" s="191">
        <v>0.49</v>
      </c>
      <c r="AS57" s="200">
        <v>1</v>
      </c>
      <c r="AT57" s="183">
        <v>0.49</v>
      </c>
      <c r="AU57" s="201">
        <v>0.79</v>
      </c>
    </row>
    <row r="58" spans="1:47" ht="12" customHeight="1">
      <c r="A58" s="121"/>
      <c r="B58" s="74"/>
      <c r="C58" s="122"/>
      <c r="D58" s="123"/>
      <c r="E58" s="65">
        <f t="shared" si="3"/>
        <v>0</v>
      </c>
      <c r="F58" s="65">
        <f t="shared" si="4"/>
        <v>0</v>
      </c>
      <c r="G58" s="65">
        <f t="shared" si="5"/>
        <v>0</v>
      </c>
      <c r="H58" s="181">
        <f t="shared" si="16"/>
        <v>0</v>
      </c>
      <c r="I58" s="181">
        <f t="shared" si="0"/>
        <v>0</v>
      </c>
      <c r="J58" s="182">
        <f t="shared" si="6"/>
        <v>0</v>
      </c>
      <c r="K58" s="213">
        <f t="shared" si="7"/>
        <v>0</v>
      </c>
      <c r="L58" s="181">
        <f t="shared" si="8"/>
        <v>0</v>
      </c>
      <c r="M58" s="213">
        <f t="shared" si="9"/>
        <v>0</v>
      </c>
      <c r="N58" s="182">
        <f t="shared" si="10"/>
        <v>0</v>
      </c>
      <c r="O58" s="213">
        <f t="shared" si="11"/>
        <v>0</v>
      </c>
      <c r="P58" s="182">
        <f t="shared" si="12"/>
        <v>0</v>
      </c>
      <c r="Q58" s="182">
        <f t="shared" si="13"/>
        <v>0</v>
      </c>
      <c r="R58" s="182">
        <f t="shared" si="14"/>
        <v>0</v>
      </c>
      <c r="S58" s="182">
        <f t="shared" si="15"/>
        <v>0</v>
      </c>
      <c r="T58" s="65"/>
      <c r="U58" s="65"/>
      <c r="V58" s="65"/>
      <c r="W58" s="65"/>
      <c r="X58" s="65">
        <f t="shared" si="1"/>
        <v>0</v>
      </c>
      <c r="Y58" s="65">
        <f t="shared" si="2"/>
        <v>0</v>
      </c>
      <c r="Z58" s="64"/>
      <c r="AA58" s="64"/>
      <c r="AB58" s="64"/>
      <c r="AC58" s="191">
        <v>0.5</v>
      </c>
      <c r="AD58" s="200">
        <v>0.27</v>
      </c>
      <c r="AE58" s="184">
        <v>0.499672131147541</v>
      </c>
      <c r="AF58" s="201">
        <v>0.16</v>
      </c>
      <c r="AG58" s="183"/>
      <c r="AH58" s="191">
        <v>0.5</v>
      </c>
      <c r="AI58" s="200">
        <v>1</v>
      </c>
      <c r="AJ58" s="184">
        <v>0.499672131147541</v>
      </c>
      <c r="AK58" s="201">
        <v>1</v>
      </c>
      <c r="AL58" s="181"/>
      <c r="AM58" s="191">
        <v>0.5</v>
      </c>
      <c r="AN58" s="200">
        <v>1</v>
      </c>
      <c r="AO58" s="183">
        <v>0.5</v>
      </c>
      <c r="AP58" s="201">
        <v>0</v>
      </c>
      <c r="AQ58" s="181"/>
      <c r="AR58" s="191">
        <v>0.5</v>
      </c>
      <c r="AS58" s="200">
        <v>1</v>
      </c>
      <c r="AT58" s="183">
        <v>0.5</v>
      </c>
      <c r="AU58" s="201">
        <v>0.77</v>
      </c>
    </row>
    <row r="59" spans="1:47" ht="12" customHeight="1">
      <c r="A59" s="121"/>
      <c r="B59" s="74"/>
      <c r="C59" s="122"/>
      <c r="D59" s="123"/>
      <c r="E59" s="65">
        <f t="shared" si="3"/>
        <v>0</v>
      </c>
      <c r="F59" s="65">
        <f t="shared" si="4"/>
        <v>0</v>
      </c>
      <c r="G59" s="65">
        <f t="shared" si="5"/>
        <v>0</v>
      </c>
      <c r="H59" s="181">
        <f t="shared" si="16"/>
        <v>0</v>
      </c>
      <c r="I59" s="181">
        <f t="shared" si="0"/>
        <v>0</v>
      </c>
      <c r="J59" s="182">
        <f t="shared" si="6"/>
        <v>0</v>
      </c>
      <c r="K59" s="213">
        <f t="shared" si="7"/>
        <v>0</v>
      </c>
      <c r="L59" s="181">
        <f t="shared" si="8"/>
        <v>0</v>
      </c>
      <c r="M59" s="213">
        <f t="shared" si="9"/>
        <v>0</v>
      </c>
      <c r="N59" s="182">
        <f t="shared" si="10"/>
        <v>0</v>
      </c>
      <c r="O59" s="213">
        <f t="shared" si="11"/>
        <v>0</v>
      </c>
      <c r="P59" s="182">
        <f t="shared" si="12"/>
        <v>0</v>
      </c>
      <c r="Q59" s="182">
        <f t="shared" si="13"/>
        <v>0</v>
      </c>
      <c r="R59" s="182">
        <f t="shared" si="14"/>
        <v>0</v>
      </c>
      <c r="S59" s="182">
        <f t="shared" si="15"/>
        <v>0</v>
      </c>
      <c r="T59" s="65"/>
      <c r="U59" s="65"/>
      <c r="V59" s="65"/>
      <c r="W59" s="65"/>
      <c r="X59" s="65">
        <f t="shared" si="1"/>
        <v>0</v>
      </c>
      <c r="Y59" s="65">
        <f t="shared" si="2"/>
        <v>0</v>
      </c>
      <c r="Z59" s="64"/>
      <c r="AA59" s="64"/>
      <c r="AB59" s="64"/>
      <c r="AC59" s="191">
        <v>0.51</v>
      </c>
      <c r="AD59" s="200">
        <v>0.25</v>
      </c>
      <c r="AE59" s="184">
        <v>0.50966557377049182</v>
      </c>
      <c r="AF59" s="201">
        <v>0.15</v>
      </c>
      <c r="AG59" s="183"/>
      <c r="AH59" s="191">
        <v>0.51</v>
      </c>
      <c r="AI59" s="200">
        <v>1</v>
      </c>
      <c r="AJ59" s="184">
        <v>0.50966557377049182</v>
      </c>
      <c r="AK59" s="201">
        <v>1</v>
      </c>
      <c r="AL59" s="181"/>
      <c r="AM59" s="191">
        <v>0.51</v>
      </c>
      <c r="AN59" s="200">
        <v>1</v>
      </c>
      <c r="AO59" s="183">
        <v>0.51</v>
      </c>
      <c r="AP59" s="201">
        <v>0</v>
      </c>
      <c r="AQ59" s="181"/>
      <c r="AR59" s="191">
        <v>0.51</v>
      </c>
      <c r="AS59" s="200">
        <v>1</v>
      </c>
      <c r="AT59" s="183">
        <v>0.51</v>
      </c>
      <c r="AU59" s="201">
        <v>0.75</v>
      </c>
    </row>
    <row r="60" spans="1:47" ht="12" customHeight="1">
      <c r="A60" s="121"/>
      <c r="B60" s="74"/>
      <c r="C60" s="122"/>
      <c r="D60" s="123"/>
      <c r="E60" s="65">
        <f t="shared" si="3"/>
        <v>0</v>
      </c>
      <c r="F60" s="65">
        <f t="shared" si="4"/>
        <v>0</v>
      </c>
      <c r="G60" s="65">
        <f t="shared" si="5"/>
        <v>0</v>
      </c>
      <c r="H60" s="181">
        <f t="shared" si="16"/>
        <v>0</v>
      </c>
      <c r="I60" s="181">
        <f t="shared" si="0"/>
        <v>0</v>
      </c>
      <c r="J60" s="182">
        <f t="shared" si="6"/>
        <v>0</v>
      </c>
      <c r="K60" s="213">
        <f t="shared" si="7"/>
        <v>0</v>
      </c>
      <c r="L60" s="181">
        <f t="shared" si="8"/>
        <v>0</v>
      </c>
      <c r="M60" s="213">
        <f t="shared" si="9"/>
        <v>0</v>
      </c>
      <c r="N60" s="182">
        <f t="shared" si="10"/>
        <v>0</v>
      </c>
      <c r="O60" s="213">
        <f t="shared" si="11"/>
        <v>0</v>
      </c>
      <c r="P60" s="182">
        <f t="shared" si="12"/>
        <v>0</v>
      </c>
      <c r="Q60" s="182">
        <f t="shared" si="13"/>
        <v>0</v>
      </c>
      <c r="R60" s="182">
        <f t="shared" si="14"/>
        <v>0</v>
      </c>
      <c r="S60" s="182">
        <f t="shared" si="15"/>
        <v>0</v>
      </c>
      <c r="T60" s="65"/>
      <c r="U60" s="65"/>
      <c r="V60" s="65"/>
      <c r="W60" s="65"/>
      <c r="X60" s="65">
        <f t="shared" si="1"/>
        <v>0</v>
      </c>
      <c r="Y60" s="65">
        <f t="shared" si="2"/>
        <v>0</v>
      </c>
      <c r="Z60" s="64"/>
      <c r="AA60" s="64"/>
      <c r="AB60" s="64"/>
      <c r="AC60" s="191">
        <v>0.52</v>
      </c>
      <c r="AD60" s="200">
        <v>0.23</v>
      </c>
      <c r="AE60" s="184">
        <v>0.51965901639344259</v>
      </c>
      <c r="AF60" s="201">
        <v>0.14000000000000001</v>
      </c>
      <c r="AG60" s="183"/>
      <c r="AH60" s="191">
        <v>0.52</v>
      </c>
      <c r="AI60" s="200">
        <v>1</v>
      </c>
      <c r="AJ60" s="184">
        <v>0.51965901639344259</v>
      </c>
      <c r="AK60" s="201">
        <v>1</v>
      </c>
      <c r="AL60" s="181"/>
      <c r="AM60" s="191">
        <v>0.52</v>
      </c>
      <c r="AN60" s="200">
        <v>1</v>
      </c>
      <c r="AO60" s="183">
        <v>0.52</v>
      </c>
      <c r="AP60" s="201">
        <v>0</v>
      </c>
      <c r="AQ60" s="181"/>
      <c r="AR60" s="191">
        <v>0.52</v>
      </c>
      <c r="AS60" s="200">
        <v>1</v>
      </c>
      <c r="AT60" s="183">
        <v>0.52</v>
      </c>
      <c r="AU60" s="201">
        <v>0.73</v>
      </c>
    </row>
    <row r="61" spans="1:47" ht="12" customHeight="1">
      <c r="A61" s="121"/>
      <c r="B61" s="74"/>
      <c r="C61" s="122"/>
      <c r="D61" s="123"/>
      <c r="E61" s="65">
        <f t="shared" si="3"/>
        <v>0</v>
      </c>
      <c r="F61" s="65">
        <f t="shared" si="4"/>
        <v>0</v>
      </c>
      <c r="G61" s="65">
        <f t="shared" si="5"/>
        <v>0</v>
      </c>
      <c r="H61" s="181">
        <f t="shared" si="16"/>
        <v>0</v>
      </c>
      <c r="I61" s="181">
        <f t="shared" si="0"/>
        <v>0</v>
      </c>
      <c r="J61" s="182">
        <f t="shared" si="6"/>
        <v>0</v>
      </c>
      <c r="K61" s="213">
        <f t="shared" si="7"/>
        <v>0</v>
      </c>
      <c r="L61" s="181">
        <f t="shared" si="8"/>
        <v>0</v>
      </c>
      <c r="M61" s="213">
        <f t="shared" si="9"/>
        <v>0</v>
      </c>
      <c r="N61" s="182">
        <f t="shared" si="10"/>
        <v>0</v>
      </c>
      <c r="O61" s="213">
        <f t="shared" si="11"/>
        <v>0</v>
      </c>
      <c r="P61" s="182">
        <f t="shared" si="12"/>
        <v>0</v>
      </c>
      <c r="Q61" s="182">
        <f t="shared" si="13"/>
        <v>0</v>
      </c>
      <c r="R61" s="182">
        <f t="shared" si="14"/>
        <v>0</v>
      </c>
      <c r="S61" s="182">
        <f t="shared" si="15"/>
        <v>0</v>
      </c>
      <c r="T61" s="65"/>
      <c r="U61" s="65"/>
      <c r="V61" s="65"/>
      <c r="W61" s="65"/>
      <c r="X61" s="65">
        <f t="shared" si="1"/>
        <v>0</v>
      </c>
      <c r="Y61" s="65">
        <f t="shared" si="2"/>
        <v>0</v>
      </c>
      <c r="Z61" s="64"/>
      <c r="AA61" s="64"/>
      <c r="AB61" s="64"/>
      <c r="AC61" s="191">
        <v>0.53</v>
      </c>
      <c r="AD61" s="200">
        <v>0.22</v>
      </c>
      <c r="AE61" s="184">
        <v>0.52965245901639346</v>
      </c>
      <c r="AF61" s="201">
        <v>0.13</v>
      </c>
      <c r="AG61" s="183"/>
      <c r="AH61" s="191">
        <v>0.53</v>
      </c>
      <c r="AI61" s="200">
        <v>1</v>
      </c>
      <c r="AJ61" s="184">
        <v>0.52965245901639346</v>
      </c>
      <c r="AK61" s="201">
        <v>1</v>
      </c>
      <c r="AL61" s="181"/>
      <c r="AM61" s="191">
        <v>0.53</v>
      </c>
      <c r="AN61" s="200">
        <v>1</v>
      </c>
      <c r="AO61" s="183">
        <v>0.53</v>
      </c>
      <c r="AP61" s="201">
        <v>0</v>
      </c>
      <c r="AQ61" s="181"/>
      <c r="AR61" s="191">
        <v>0.53</v>
      </c>
      <c r="AS61" s="200">
        <v>1</v>
      </c>
      <c r="AT61" s="183">
        <v>0.53</v>
      </c>
      <c r="AU61" s="201">
        <v>0.71</v>
      </c>
    </row>
    <row r="62" spans="1:47" ht="12" customHeight="1">
      <c r="A62" s="121"/>
      <c r="B62" s="74"/>
      <c r="C62" s="122"/>
      <c r="D62" s="123"/>
      <c r="E62" s="65">
        <f t="shared" si="3"/>
        <v>0</v>
      </c>
      <c r="F62" s="65">
        <f t="shared" si="4"/>
        <v>0</v>
      </c>
      <c r="G62" s="65">
        <f t="shared" si="5"/>
        <v>0</v>
      </c>
      <c r="H62" s="181">
        <f t="shared" si="16"/>
        <v>0</v>
      </c>
      <c r="I62" s="181">
        <f t="shared" si="0"/>
        <v>0</v>
      </c>
      <c r="J62" s="182">
        <f t="shared" si="6"/>
        <v>0</v>
      </c>
      <c r="K62" s="213">
        <f t="shared" si="7"/>
        <v>0</v>
      </c>
      <c r="L62" s="181">
        <f t="shared" si="8"/>
        <v>0</v>
      </c>
      <c r="M62" s="213">
        <f t="shared" si="9"/>
        <v>0</v>
      </c>
      <c r="N62" s="182">
        <f t="shared" si="10"/>
        <v>0</v>
      </c>
      <c r="O62" s="213">
        <f t="shared" si="11"/>
        <v>0</v>
      </c>
      <c r="P62" s="182">
        <f t="shared" si="12"/>
        <v>0</v>
      </c>
      <c r="Q62" s="182">
        <f t="shared" si="13"/>
        <v>0</v>
      </c>
      <c r="R62" s="182">
        <f t="shared" si="14"/>
        <v>0</v>
      </c>
      <c r="S62" s="182">
        <f t="shared" si="15"/>
        <v>0</v>
      </c>
      <c r="T62" s="65"/>
      <c r="U62" s="65"/>
      <c r="V62" s="65"/>
      <c r="W62" s="65"/>
      <c r="X62" s="65">
        <f t="shared" si="1"/>
        <v>0</v>
      </c>
      <c r="Y62" s="65">
        <f t="shared" si="2"/>
        <v>0</v>
      </c>
      <c r="Z62" s="64"/>
      <c r="AA62" s="64"/>
      <c r="AB62" s="64"/>
      <c r="AC62" s="191">
        <v>0.54</v>
      </c>
      <c r="AD62" s="200">
        <v>0.2</v>
      </c>
      <c r="AE62" s="184">
        <v>0.53964590163934423</v>
      </c>
      <c r="AF62" s="201">
        <v>0.12</v>
      </c>
      <c r="AG62" s="183"/>
      <c r="AH62" s="191">
        <v>0.54</v>
      </c>
      <c r="AI62" s="200">
        <v>1</v>
      </c>
      <c r="AJ62" s="184">
        <v>0.53964590163934423</v>
      </c>
      <c r="AK62" s="201">
        <v>1</v>
      </c>
      <c r="AL62" s="181"/>
      <c r="AM62" s="191">
        <v>0.54</v>
      </c>
      <c r="AN62" s="200">
        <v>1</v>
      </c>
      <c r="AO62" s="183">
        <v>0.54</v>
      </c>
      <c r="AP62" s="201">
        <v>0</v>
      </c>
      <c r="AQ62" s="181"/>
      <c r="AR62" s="191">
        <v>0.54</v>
      </c>
      <c r="AS62" s="200">
        <v>1</v>
      </c>
      <c r="AT62" s="183">
        <v>0.54</v>
      </c>
      <c r="AU62" s="201">
        <v>0.69</v>
      </c>
    </row>
    <row r="63" spans="1:47" ht="12" customHeight="1">
      <c r="A63" s="121"/>
      <c r="B63" s="74"/>
      <c r="C63" s="122"/>
      <c r="D63" s="123"/>
      <c r="E63" s="65">
        <f t="shared" si="3"/>
        <v>0</v>
      </c>
      <c r="F63" s="65">
        <f t="shared" si="4"/>
        <v>0</v>
      </c>
      <c r="G63" s="65">
        <f t="shared" si="5"/>
        <v>0</v>
      </c>
      <c r="H63" s="181">
        <f t="shared" si="16"/>
        <v>0</v>
      </c>
      <c r="I63" s="181">
        <f t="shared" si="0"/>
        <v>0</v>
      </c>
      <c r="J63" s="182">
        <f t="shared" si="6"/>
        <v>0</v>
      </c>
      <c r="K63" s="213">
        <f t="shared" si="7"/>
        <v>0</v>
      </c>
      <c r="L63" s="181">
        <f t="shared" si="8"/>
        <v>0</v>
      </c>
      <c r="M63" s="213">
        <f t="shared" si="9"/>
        <v>0</v>
      </c>
      <c r="N63" s="182">
        <f t="shared" si="10"/>
        <v>0</v>
      </c>
      <c r="O63" s="213">
        <f t="shared" si="11"/>
        <v>0</v>
      </c>
      <c r="P63" s="182">
        <f t="shared" si="12"/>
        <v>0</v>
      </c>
      <c r="Q63" s="182">
        <f t="shared" si="13"/>
        <v>0</v>
      </c>
      <c r="R63" s="182">
        <f t="shared" si="14"/>
        <v>0</v>
      </c>
      <c r="S63" s="182">
        <f t="shared" si="15"/>
        <v>0</v>
      </c>
      <c r="T63" s="65"/>
      <c r="U63" s="65"/>
      <c r="V63" s="65"/>
      <c r="W63" s="65"/>
      <c r="X63" s="65">
        <f t="shared" si="1"/>
        <v>0</v>
      </c>
      <c r="Y63" s="65">
        <f t="shared" si="2"/>
        <v>0</v>
      </c>
      <c r="Z63" s="64"/>
      <c r="AA63" s="64"/>
      <c r="AB63" s="64"/>
      <c r="AC63" s="191">
        <v>0.55000000000000004</v>
      </c>
      <c r="AD63" s="200">
        <v>0.18</v>
      </c>
      <c r="AE63" s="184">
        <v>0.5496393442622951</v>
      </c>
      <c r="AF63" s="201">
        <v>0.11</v>
      </c>
      <c r="AG63" s="183"/>
      <c r="AH63" s="191">
        <v>0.55000000000000004</v>
      </c>
      <c r="AI63" s="200">
        <v>1</v>
      </c>
      <c r="AJ63" s="184">
        <v>0.5496393442622951</v>
      </c>
      <c r="AK63" s="201">
        <v>1</v>
      </c>
      <c r="AL63" s="181"/>
      <c r="AM63" s="191">
        <v>0.55000000000000004</v>
      </c>
      <c r="AN63" s="200">
        <v>1</v>
      </c>
      <c r="AO63" s="183">
        <v>0.55000000000000004</v>
      </c>
      <c r="AP63" s="201">
        <v>0</v>
      </c>
      <c r="AQ63" s="181"/>
      <c r="AR63" s="191">
        <v>0.55000000000000004</v>
      </c>
      <c r="AS63" s="200">
        <v>1</v>
      </c>
      <c r="AT63" s="183">
        <v>0.55000000000000004</v>
      </c>
      <c r="AU63" s="201">
        <v>0.68</v>
      </c>
    </row>
    <row r="64" spans="1:47" ht="12" customHeight="1">
      <c r="A64" s="121"/>
      <c r="B64" s="74"/>
      <c r="C64" s="122"/>
      <c r="D64" s="123"/>
      <c r="E64" s="65">
        <f t="shared" si="3"/>
        <v>0</v>
      </c>
      <c r="F64" s="65">
        <f t="shared" si="4"/>
        <v>0</v>
      </c>
      <c r="G64" s="65">
        <f t="shared" si="5"/>
        <v>0</v>
      </c>
      <c r="H64" s="181">
        <f t="shared" si="16"/>
        <v>0</v>
      </c>
      <c r="I64" s="181">
        <f t="shared" si="0"/>
        <v>0</v>
      </c>
      <c r="J64" s="182">
        <f t="shared" si="6"/>
        <v>0</v>
      </c>
      <c r="K64" s="213">
        <f t="shared" si="7"/>
        <v>0</v>
      </c>
      <c r="L64" s="181">
        <f t="shared" si="8"/>
        <v>0</v>
      </c>
      <c r="M64" s="213">
        <f t="shared" si="9"/>
        <v>0</v>
      </c>
      <c r="N64" s="182">
        <f t="shared" si="10"/>
        <v>0</v>
      </c>
      <c r="O64" s="213">
        <f t="shared" si="11"/>
        <v>0</v>
      </c>
      <c r="P64" s="182">
        <f t="shared" si="12"/>
        <v>0</v>
      </c>
      <c r="Q64" s="182">
        <f t="shared" si="13"/>
        <v>0</v>
      </c>
      <c r="R64" s="182">
        <f t="shared" si="14"/>
        <v>0</v>
      </c>
      <c r="S64" s="182">
        <f t="shared" si="15"/>
        <v>0</v>
      </c>
      <c r="T64" s="65"/>
      <c r="U64" s="65"/>
      <c r="V64" s="65"/>
      <c r="W64" s="65"/>
      <c r="X64" s="65">
        <f t="shared" si="1"/>
        <v>0</v>
      </c>
      <c r="Y64" s="65">
        <f t="shared" si="2"/>
        <v>0</v>
      </c>
      <c r="Z64" s="64"/>
      <c r="AA64" s="64"/>
      <c r="AB64" s="64"/>
      <c r="AC64" s="191">
        <v>0.56000000000000005</v>
      </c>
      <c r="AD64" s="200">
        <v>0.17</v>
      </c>
      <c r="AE64" s="184">
        <v>0.55963278688524598</v>
      </c>
      <c r="AF64" s="201">
        <v>0.1</v>
      </c>
      <c r="AG64" s="183"/>
      <c r="AH64" s="191">
        <v>0.56000000000000005</v>
      </c>
      <c r="AI64" s="200">
        <v>1</v>
      </c>
      <c r="AJ64" s="184">
        <v>0.55963278688524598</v>
      </c>
      <c r="AK64" s="201">
        <v>0.99</v>
      </c>
      <c r="AL64" s="181"/>
      <c r="AM64" s="191">
        <v>0.56000000000000005</v>
      </c>
      <c r="AN64" s="200">
        <v>1</v>
      </c>
      <c r="AO64" s="183">
        <v>0.56000000000000005</v>
      </c>
      <c r="AP64" s="201">
        <v>0</v>
      </c>
      <c r="AQ64" s="181"/>
      <c r="AR64" s="191">
        <v>0.56000000000000005</v>
      </c>
      <c r="AS64" s="200">
        <v>1</v>
      </c>
      <c r="AT64" s="183">
        <v>0.56000000000000005</v>
      </c>
      <c r="AU64" s="201">
        <v>0.66</v>
      </c>
    </row>
    <row r="65" spans="1:47" ht="12" customHeight="1">
      <c r="A65" s="121"/>
      <c r="B65" s="74"/>
      <c r="C65" s="122"/>
      <c r="D65" s="123"/>
      <c r="E65" s="65">
        <f t="shared" si="3"/>
        <v>0</v>
      </c>
      <c r="F65" s="65">
        <f t="shared" si="4"/>
        <v>0</v>
      </c>
      <c r="G65" s="65">
        <f t="shared" si="5"/>
        <v>0</v>
      </c>
      <c r="H65" s="181">
        <f t="shared" si="16"/>
        <v>0</v>
      </c>
      <c r="I65" s="181">
        <f t="shared" si="0"/>
        <v>0</v>
      </c>
      <c r="J65" s="182">
        <f t="shared" si="6"/>
        <v>0</v>
      </c>
      <c r="K65" s="213">
        <f t="shared" si="7"/>
        <v>0</v>
      </c>
      <c r="L65" s="181">
        <f t="shared" si="8"/>
        <v>0</v>
      </c>
      <c r="M65" s="213">
        <f t="shared" si="9"/>
        <v>0</v>
      </c>
      <c r="N65" s="182">
        <f t="shared" si="10"/>
        <v>0</v>
      </c>
      <c r="O65" s="213">
        <f t="shared" si="11"/>
        <v>0</v>
      </c>
      <c r="P65" s="182">
        <f t="shared" si="12"/>
        <v>0</v>
      </c>
      <c r="Q65" s="182">
        <f t="shared" si="13"/>
        <v>0</v>
      </c>
      <c r="R65" s="182">
        <f t="shared" si="14"/>
        <v>0</v>
      </c>
      <c r="S65" s="182">
        <f t="shared" si="15"/>
        <v>0</v>
      </c>
      <c r="T65" s="65"/>
      <c r="U65" s="65"/>
      <c r="V65" s="65"/>
      <c r="W65" s="65"/>
      <c r="X65" s="65">
        <f t="shared" si="1"/>
        <v>0</v>
      </c>
      <c r="Y65" s="65">
        <f t="shared" si="2"/>
        <v>0</v>
      </c>
      <c r="Z65" s="64"/>
      <c r="AA65" s="64"/>
      <c r="AB65" s="64"/>
      <c r="AC65" s="191">
        <v>0.56999999999999995</v>
      </c>
      <c r="AD65" s="200">
        <v>0.16</v>
      </c>
      <c r="AE65" s="184">
        <v>0.56962622950819675</v>
      </c>
      <c r="AF65" s="201">
        <v>0.09</v>
      </c>
      <c r="AG65" s="183"/>
      <c r="AH65" s="191">
        <v>0.56999999999999995</v>
      </c>
      <c r="AI65" s="200">
        <v>1</v>
      </c>
      <c r="AJ65" s="184">
        <v>0.56962622950819675</v>
      </c>
      <c r="AK65" s="201">
        <v>0.97</v>
      </c>
      <c r="AL65" s="181"/>
      <c r="AM65" s="191">
        <v>0.56999999999999995</v>
      </c>
      <c r="AN65" s="200">
        <v>1</v>
      </c>
      <c r="AO65" s="183">
        <v>0.56999999999999995</v>
      </c>
      <c r="AP65" s="201">
        <v>0</v>
      </c>
      <c r="AQ65" s="181"/>
      <c r="AR65" s="191">
        <v>0.56999999999999995</v>
      </c>
      <c r="AS65" s="200">
        <v>1</v>
      </c>
      <c r="AT65" s="183">
        <v>0.56999999999999995</v>
      </c>
      <c r="AU65" s="201">
        <v>0.64</v>
      </c>
    </row>
    <row r="66" spans="1:47" ht="12" customHeight="1">
      <c r="A66" s="121"/>
      <c r="B66" s="74"/>
      <c r="C66" s="122"/>
      <c r="D66" s="123"/>
      <c r="E66" s="65">
        <f t="shared" si="3"/>
        <v>0</v>
      </c>
      <c r="F66" s="65">
        <f t="shared" si="4"/>
        <v>0</v>
      </c>
      <c r="G66" s="65">
        <f t="shared" si="5"/>
        <v>0</v>
      </c>
      <c r="H66" s="181">
        <f t="shared" si="16"/>
        <v>0</v>
      </c>
      <c r="I66" s="181">
        <f t="shared" si="0"/>
        <v>0</v>
      </c>
      <c r="J66" s="182">
        <f t="shared" si="6"/>
        <v>0</v>
      </c>
      <c r="K66" s="213">
        <f t="shared" si="7"/>
        <v>0</v>
      </c>
      <c r="L66" s="181">
        <f t="shared" si="8"/>
        <v>0</v>
      </c>
      <c r="M66" s="213">
        <f t="shared" si="9"/>
        <v>0</v>
      </c>
      <c r="N66" s="182">
        <f t="shared" si="10"/>
        <v>0</v>
      </c>
      <c r="O66" s="213">
        <f t="shared" si="11"/>
        <v>0</v>
      </c>
      <c r="P66" s="182">
        <f t="shared" si="12"/>
        <v>0</v>
      </c>
      <c r="Q66" s="182">
        <f t="shared" si="13"/>
        <v>0</v>
      </c>
      <c r="R66" s="182">
        <f t="shared" si="14"/>
        <v>0</v>
      </c>
      <c r="S66" s="182">
        <f t="shared" si="15"/>
        <v>0</v>
      </c>
      <c r="T66" s="65"/>
      <c r="U66" s="65"/>
      <c r="V66" s="65"/>
      <c r="W66" s="65"/>
      <c r="X66" s="65">
        <f t="shared" si="1"/>
        <v>0</v>
      </c>
      <c r="Y66" s="65">
        <f t="shared" si="2"/>
        <v>0</v>
      </c>
      <c r="Z66" s="64"/>
      <c r="AA66" s="64"/>
      <c r="AB66" s="64"/>
      <c r="AC66" s="191">
        <v>0.57999999999999996</v>
      </c>
      <c r="AD66" s="200">
        <v>0.15</v>
      </c>
      <c r="AE66" s="184">
        <v>0.57961967213114751</v>
      </c>
      <c r="AF66" s="201">
        <v>0.08</v>
      </c>
      <c r="AG66" s="183"/>
      <c r="AH66" s="191">
        <v>0.57999999999999996</v>
      </c>
      <c r="AI66" s="200">
        <v>1</v>
      </c>
      <c r="AJ66" s="184">
        <v>0.57961967213114751</v>
      </c>
      <c r="AK66" s="201">
        <v>0.96</v>
      </c>
      <c r="AL66" s="181"/>
      <c r="AM66" s="191">
        <v>0.57999999999999996</v>
      </c>
      <c r="AN66" s="200">
        <v>1</v>
      </c>
      <c r="AO66" s="183">
        <v>0.57999999999999996</v>
      </c>
      <c r="AP66" s="201">
        <v>0</v>
      </c>
      <c r="AQ66" s="181"/>
      <c r="AR66" s="191">
        <v>0.57999999999999996</v>
      </c>
      <c r="AS66" s="200">
        <v>1</v>
      </c>
      <c r="AT66" s="183">
        <v>0.57999999999999996</v>
      </c>
      <c r="AU66" s="201">
        <v>0.62</v>
      </c>
    </row>
    <row r="67" spans="1:47" ht="12" customHeight="1">
      <c r="A67" s="121"/>
      <c r="B67" s="74"/>
      <c r="C67" s="122"/>
      <c r="D67" s="123"/>
      <c r="E67" s="65">
        <f t="shared" si="3"/>
        <v>0</v>
      </c>
      <c r="F67" s="65">
        <f t="shared" si="4"/>
        <v>0</v>
      </c>
      <c r="G67" s="65">
        <f t="shared" si="5"/>
        <v>0</v>
      </c>
      <c r="H67" s="181">
        <f t="shared" si="16"/>
        <v>0</v>
      </c>
      <c r="I67" s="181">
        <f t="shared" si="0"/>
        <v>0</v>
      </c>
      <c r="J67" s="182">
        <f t="shared" si="6"/>
        <v>0</v>
      </c>
      <c r="K67" s="213">
        <f t="shared" si="7"/>
        <v>0</v>
      </c>
      <c r="L67" s="181">
        <f t="shared" si="8"/>
        <v>0</v>
      </c>
      <c r="M67" s="213">
        <f t="shared" si="9"/>
        <v>0</v>
      </c>
      <c r="N67" s="182">
        <f t="shared" si="10"/>
        <v>0</v>
      </c>
      <c r="O67" s="213">
        <f t="shared" si="11"/>
        <v>0</v>
      </c>
      <c r="P67" s="182">
        <f t="shared" si="12"/>
        <v>0</v>
      </c>
      <c r="Q67" s="182">
        <f t="shared" si="13"/>
        <v>0</v>
      </c>
      <c r="R67" s="182">
        <f t="shared" si="14"/>
        <v>0</v>
      </c>
      <c r="S67" s="182">
        <f t="shared" si="15"/>
        <v>0</v>
      </c>
      <c r="T67" s="65"/>
      <c r="U67" s="65"/>
      <c r="V67" s="65"/>
      <c r="W67" s="65"/>
      <c r="X67" s="65">
        <f t="shared" si="1"/>
        <v>0</v>
      </c>
      <c r="Y67" s="65">
        <f t="shared" si="2"/>
        <v>0</v>
      </c>
      <c r="Z67" s="64"/>
      <c r="AA67" s="64"/>
      <c r="AB67" s="64"/>
      <c r="AC67" s="191">
        <v>0.59</v>
      </c>
      <c r="AD67" s="200">
        <v>0.14000000000000001</v>
      </c>
      <c r="AE67" s="184">
        <v>0.58961311475409839</v>
      </c>
      <c r="AF67" s="201">
        <v>7.0000000000000007E-2</v>
      </c>
      <c r="AG67" s="183"/>
      <c r="AH67" s="191">
        <v>0.59</v>
      </c>
      <c r="AI67" s="200">
        <v>1</v>
      </c>
      <c r="AJ67" s="184">
        <v>0.58961311475409839</v>
      </c>
      <c r="AK67" s="201">
        <v>0.94</v>
      </c>
      <c r="AL67" s="181"/>
      <c r="AM67" s="191">
        <v>0.59</v>
      </c>
      <c r="AN67" s="200">
        <v>1</v>
      </c>
      <c r="AO67" s="183">
        <v>0.59</v>
      </c>
      <c r="AP67" s="201">
        <v>0</v>
      </c>
      <c r="AQ67" s="181"/>
      <c r="AR67" s="191">
        <v>0.59</v>
      </c>
      <c r="AS67" s="200">
        <v>1</v>
      </c>
      <c r="AT67" s="183">
        <v>0.59</v>
      </c>
      <c r="AU67" s="201">
        <v>0.6</v>
      </c>
    </row>
    <row r="68" spans="1:47" ht="12" customHeight="1">
      <c r="A68" s="125"/>
      <c r="B68" s="74"/>
      <c r="C68" s="122"/>
      <c r="D68" s="123"/>
      <c r="E68" s="65">
        <f t="shared" si="3"/>
        <v>0</v>
      </c>
      <c r="F68" s="65">
        <f t="shared" si="4"/>
        <v>0</v>
      </c>
      <c r="G68" s="65">
        <f t="shared" si="5"/>
        <v>0</v>
      </c>
      <c r="H68" s="181">
        <f t="shared" si="16"/>
        <v>0</v>
      </c>
      <c r="I68" s="181">
        <f t="shared" si="0"/>
        <v>0</v>
      </c>
      <c r="J68" s="182">
        <f t="shared" si="6"/>
        <v>0</v>
      </c>
      <c r="K68" s="213">
        <f t="shared" si="7"/>
        <v>0</v>
      </c>
      <c r="L68" s="181">
        <f t="shared" si="8"/>
        <v>0</v>
      </c>
      <c r="M68" s="213">
        <f t="shared" si="9"/>
        <v>0</v>
      </c>
      <c r="N68" s="182">
        <f t="shared" si="10"/>
        <v>0</v>
      </c>
      <c r="O68" s="213">
        <f t="shared" si="11"/>
        <v>0</v>
      </c>
      <c r="P68" s="182">
        <f t="shared" si="12"/>
        <v>0</v>
      </c>
      <c r="Q68" s="182">
        <f t="shared" si="13"/>
        <v>0</v>
      </c>
      <c r="R68" s="182">
        <f t="shared" si="14"/>
        <v>0</v>
      </c>
      <c r="S68" s="182">
        <f t="shared" si="15"/>
        <v>0</v>
      </c>
      <c r="T68" s="65"/>
      <c r="U68" s="65"/>
      <c r="V68" s="65"/>
      <c r="W68" s="65"/>
      <c r="X68" s="65">
        <f t="shared" si="1"/>
        <v>0</v>
      </c>
      <c r="Y68" s="65">
        <f t="shared" si="2"/>
        <v>0</v>
      </c>
      <c r="Z68" s="66"/>
      <c r="AA68" s="66"/>
      <c r="AB68" s="66"/>
      <c r="AC68" s="202">
        <v>0.6</v>
      </c>
      <c r="AD68" s="203">
        <v>0.13</v>
      </c>
      <c r="AE68" s="204">
        <v>0.59960655737704915</v>
      </c>
      <c r="AF68" s="205">
        <v>0.06</v>
      </c>
      <c r="AG68" s="206"/>
      <c r="AH68" s="191">
        <v>0.6</v>
      </c>
      <c r="AI68" s="200">
        <v>1</v>
      </c>
      <c r="AJ68" s="184">
        <v>0.59960655737704915</v>
      </c>
      <c r="AK68" s="201">
        <v>0.93</v>
      </c>
      <c r="AL68" s="181"/>
      <c r="AM68" s="191">
        <v>0.6</v>
      </c>
      <c r="AN68" s="200">
        <v>1</v>
      </c>
      <c r="AO68" s="183">
        <v>0.6</v>
      </c>
      <c r="AP68" s="201">
        <v>0</v>
      </c>
      <c r="AQ68" s="181"/>
      <c r="AR68" s="191">
        <v>0.6</v>
      </c>
      <c r="AS68" s="200">
        <v>1</v>
      </c>
      <c r="AT68" s="183">
        <v>0.6</v>
      </c>
      <c r="AU68" s="201">
        <v>0.57999999999999996</v>
      </c>
    </row>
    <row r="69" spans="1:47" ht="12" customHeight="1">
      <c r="A69" s="125"/>
      <c r="B69" s="74"/>
      <c r="C69" s="122"/>
      <c r="D69" s="123"/>
      <c r="E69" s="65">
        <f t="shared" si="3"/>
        <v>0</v>
      </c>
      <c r="F69" s="65">
        <f t="shared" si="4"/>
        <v>0</v>
      </c>
      <c r="G69" s="65">
        <f t="shared" si="5"/>
        <v>0</v>
      </c>
      <c r="H69" s="181">
        <f t="shared" si="16"/>
        <v>0</v>
      </c>
      <c r="I69" s="181">
        <f t="shared" si="0"/>
        <v>0</v>
      </c>
      <c r="J69" s="182">
        <f t="shared" si="6"/>
        <v>0</v>
      </c>
      <c r="K69" s="213">
        <f t="shared" si="7"/>
        <v>0</v>
      </c>
      <c r="L69" s="181">
        <f t="shared" si="8"/>
        <v>0</v>
      </c>
      <c r="M69" s="213">
        <f t="shared" si="9"/>
        <v>0</v>
      </c>
      <c r="N69" s="182">
        <f t="shared" si="10"/>
        <v>0</v>
      </c>
      <c r="O69" s="213">
        <f t="shared" si="11"/>
        <v>0</v>
      </c>
      <c r="P69" s="182">
        <f t="shared" si="12"/>
        <v>0</v>
      </c>
      <c r="Q69" s="182">
        <f t="shared" si="13"/>
        <v>0</v>
      </c>
      <c r="R69" s="182">
        <f t="shared" si="14"/>
        <v>0</v>
      </c>
      <c r="S69" s="182">
        <f t="shared" si="15"/>
        <v>0</v>
      </c>
      <c r="T69" s="65"/>
      <c r="U69" s="65"/>
      <c r="V69" s="65"/>
      <c r="W69" s="65"/>
      <c r="X69" s="65">
        <f t="shared" si="1"/>
        <v>0</v>
      </c>
      <c r="Y69" s="65">
        <f t="shared" si="2"/>
        <v>0</v>
      </c>
      <c r="Z69" s="66"/>
      <c r="AA69" s="66"/>
      <c r="AB69" s="66"/>
      <c r="AC69" s="202">
        <v>0.61</v>
      </c>
      <c r="AD69" s="203">
        <v>0.12</v>
      </c>
      <c r="AE69" s="204">
        <v>0.60960000000000003</v>
      </c>
      <c r="AF69" s="205">
        <v>0.05</v>
      </c>
      <c r="AG69" s="206"/>
      <c r="AH69" s="191">
        <v>0.61</v>
      </c>
      <c r="AI69" s="200">
        <v>1</v>
      </c>
      <c r="AJ69" s="184">
        <v>0.60960000000000003</v>
      </c>
      <c r="AK69" s="201">
        <v>0.91</v>
      </c>
      <c r="AL69" s="181"/>
      <c r="AM69" s="191">
        <v>0.61</v>
      </c>
      <c r="AN69" s="200">
        <v>1</v>
      </c>
      <c r="AO69" s="183">
        <v>0.61</v>
      </c>
      <c r="AP69" s="201">
        <v>0</v>
      </c>
      <c r="AQ69" s="181"/>
      <c r="AR69" s="191">
        <v>0.61</v>
      </c>
      <c r="AS69" s="200">
        <v>1</v>
      </c>
      <c r="AT69" s="183">
        <v>0.61</v>
      </c>
      <c r="AU69" s="201">
        <v>0.56000000000000005</v>
      </c>
    </row>
    <row r="70" spans="1:47" ht="12" customHeight="1">
      <c r="A70" s="125"/>
      <c r="B70" s="74"/>
      <c r="C70" s="122"/>
      <c r="D70" s="123"/>
      <c r="E70" s="65">
        <f t="shared" si="3"/>
        <v>0</v>
      </c>
      <c r="F70" s="65">
        <f t="shared" si="4"/>
        <v>0</v>
      </c>
      <c r="G70" s="65">
        <f t="shared" si="5"/>
        <v>0</v>
      </c>
      <c r="H70" s="181">
        <f t="shared" si="16"/>
        <v>0</v>
      </c>
      <c r="I70" s="181">
        <f t="shared" si="0"/>
        <v>0</v>
      </c>
      <c r="J70" s="182">
        <f t="shared" si="6"/>
        <v>0</v>
      </c>
      <c r="K70" s="213">
        <f t="shared" si="7"/>
        <v>0</v>
      </c>
      <c r="L70" s="181">
        <f t="shared" si="8"/>
        <v>0</v>
      </c>
      <c r="M70" s="213">
        <f t="shared" si="9"/>
        <v>0</v>
      </c>
      <c r="N70" s="182">
        <f t="shared" si="10"/>
        <v>0</v>
      </c>
      <c r="O70" s="213">
        <f t="shared" si="11"/>
        <v>0</v>
      </c>
      <c r="P70" s="182">
        <f t="shared" si="12"/>
        <v>0</v>
      </c>
      <c r="Q70" s="182">
        <f t="shared" si="13"/>
        <v>0</v>
      </c>
      <c r="R70" s="182">
        <f t="shared" si="14"/>
        <v>0</v>
      </c>
      <c r="S70" s="182">
        <f t="shared" si="15"/>
        <v>0</v>
      </c>
      <c r="T70" s="65"/>
      <c r="U70" s="65"/>
      <c r="V70" s="65"/>
      <c r="W70" s="65"/>
      <c r="X70" s="65">
        <f t="shared" si="1"/>
        <v>0</v>
      </c>
      <c r="Y70" s="65">
        <f t="shared" si="2"/>
        <v>0</v>
      </c>
      <c r="Z70" s="66"/>
      <c r="AA70" s="66"/>
      <c r="AB70" s="66"/>
      <c r="AC70" s="202">
        <v>0.62</v>
      </c>
      <c r="AD70" s="203">
        <v>0.12</v>
      </c>
      <c r="AE70" s="204">
        <v>0.61959344262295091</v>
      </c>
      <c r="AF70" s="205">
        <v>0.05</v>
      </c>
      <c r="AG70" s="206"/>
      <c r="AH70" s="191">
        <v>0.62</v>
      </c>
      <c r="AI70" s="200">
        <v>1</v>
      </c>
      <c r="AJ70" s="184">
        <v>0.61959344262295091</v>
      </c>
      <c r="AK70" s="201">
        <v>0.9</v>
      </c>
      <c r="AL70" s="181"/>
      <c r="AM70" s="191">
        <v>0.62</v>
      </c>
      <c r="AN70" s="200">
        <v>1</v>
      </c>
      <c r="AO70" s="183">
        <v>0.62</v>
      </c>
      <c r="AP70" s="201">
        <v>0</v>
      </c>
      <c r="AQ70" s="181"/>
      <c r="AR70" s="191">
        <v>0.62</v>
      </c>
      <c r="AS70" s="200">
        <v>1</v>
      </c>
      <c r="AT70" s="183">
        <v>0.62</v>
      </c>
      <c r="AU70" s="201">
        <v>0.54</v>
      </c>
    </row>
    <row r="71" spans="1:47" ht="12" customHeight="1">
      <c r="A71" s="126"/>
      <c r="B71" s="127"/>
      <c r="C71" s="128"/>
      <c r="D71" s="129"/>
      <c r="E71" s="65">
        <f t="shared" si="3"/>
        <v>0</v>
      </c>
      <c r="F71" s="65">
        <f t="shared" si="4"/>
        <v>0</v>
      </c>
      <c r="G71" s="65">
        <f t="shared" si="5"/>
        <v>0</v>
      </c>
      <c r="H71" s="181">
        <f t="shared" si="16"/>
        <v>0</v>
      </c>
      <c r="I71" s="181">
        <f t="shared" si="0"/>
        <v>0</v>
      </c>
      <c r="J71" s="182">
        <f t="shared" si="6"/>
        <v>0</v>
      </c>
      <c r="K71" s="213">
        <f t="shared" si="7"/>
        <v>0</v>
      </c>
      <c r="L71" s="181">
        <f t="shared" si="8"/>
        <v>0</v>
      </c>
      <c r="M71" s="213">
        <f t="shared" si="9"/>
        <v>0</v>
      </c>
      <c r="N71" s="182">
        <f t="shared" si="10"/>
        <v>0</v>
      </c>
      <c r="O71" s="213">
        <f t="shared" si="11"/>
        <v>0</v>
      </c>
      <c r="P71" s="182">
        <f t="shared" si="12"/>
        <v>0</v>
      </c>
      <c r="Q71" s="182">
        <f t="shared" si="13"/>
        <v>0</v>
      </c>
      <c r="R71" s="182">
        <f t="shared" si="14"/>
        <v>0</v>
      </c>
      <c r="S71" s="182">
        <f t="shared" si="15"/>
        <v>0</v>
      </c>
      <c r="T71" s="65"/>
      <c r="U71" s="65"/>
      <c r="V71" s="65"/>
      <c r="W71" s="65"/>
      <c r="X71" s="65">
        <f t="shared" si="1"/>
        <v>0</v>
      </c>
      <c r="Y71" s="65">
        <f t="shared" si="2"/>
        <v>0</v>
      </c>
      <c r="Z71" s="66"/>
      <c r="AA71" s="66"/>
      <c r="AB71" s="66"/>
      <c r="AC71" s="202">
        <v>0.63</v>
      </c>
      <c r="AD71" s="203">
        <v>0.11</v>
      </c>
      <c r="AE71" s="204">
        <v>0.62958688524590167</v>
      </c>
      <c r="AF71" s="205">
        <v>0.04</v>
      </c>
      <c r="AG71" s="206"/>
      <c r="AH71" s="191">
        <v>0.63</v>
      </c>
      <c r="AI71" s="200">
        <v>1</v>
      </c>
      <c r="AJ71" s="184">
        <v>0.62958688524590167</v>
      </c>
      <c r="AK71" s="201">
        <v>0.88</v>
      </c>
      <c r="AL71" s="181"/>
      <c r="AM71" s="191">
        <v>0.63</v>
      </c>
      <c r="AN71" s="200">
        <v>1</v>
      </c>
      <c r="AO71" s="183">
        <v>0.63</v>
      </c>
      <c r="AP71" s="201">
        <v>0</v>
      </c>
      <c r="AQ71" s="181"/>
      <c r="AR71" s="191">
        <v>0.63</v>
      </c>
      <c r="AS71" s="200">
        <v>1</v>
      </c>
      <c r="AT71" s="183">
        <v>0.63</v>
      </c>
      <c r="AU71" s="201">
        <v>0.52</v>
      </c>
    </row>
    <row r="72" spans="1:47" ht="12" customHeight="1">
      <c r="Z72" s="66"/>
      <c r="AA72" s="66"/>
      <c r="AB72" s="66"/>
      <c r="AC72" s="202">
        <v>0.64</v>
      </c>
      <c r="AD72" s="203">
        <v>0.11</v>
      </c>
      <c r="AE72" s="204">
        <v>0.63958032786885255</v>
      </c>
      <c r="AF72" s="205">
        <v>0.04</v>
      </c>
      <c r="AG72" s="206"/>
      <c r="AH72" s="191">
        <v>0.64</v>
      </c>
      <c r="AI72" s="200">
        <v>1</v>
      </c>
      <c r="AJ72" s="184">
        <v>0.63958032786885255</v>
      </c>
      <c r="AK72" s="201">
        <v>0.87</v>
      </c>
      <c r="AL72" s="181"/>
      <c r="AM72" s="191">
        <v>0.64</v>
      </c>
      <c r="AN72" s="200">
        <v>1</v>
      </c>
      <c r="AO72" s="183">
        <v>0.64</v>
      </c>
      <c r="AP72" s="201">
        <v>0</v>
      </c>
      <c r="AQ72" s="181"/>
      <c r="AR72" s="191">
        <v>0.64</v>
      </c>
      <c r="AS72" s="200">
        <v>1</v>
      </c>
      <c r="AT72" s="183">
        <v>0.64</v>
      </c>
      <c r="AU72" s="201">
        <v>0.5</v>
      </c>
    </row>
    <row r="73" spans="1:47" ht="12" customHeight="1">
      <c r="A73" s="60" t="s">
        <v>121</v>
      </c>
      <c r="B73" s="78"/>
      <c r="Z73" s="66"/>
      <c r="AA73" s="66"/>
      <c r="AB73" s="66"/>
      <c r="AC73" s="202">
        <v>0.65</v>
      </c>
      <c r="AD73" s="203">
        <v>0.1</v>
      </c>
      <c r="AE73" s="204">
        <v>0.64957377049180332</v>
      </c>
      <c r="AF73" s="205">
        <v>0.02</v>
      </c>
      <c r="AG73" s="206"/>
      <c r="AH73" s="191">
        <v>0.65</v>
      </c>
      <c r="AI73" s="200">
        <v>1</v>
      </c>
      <c r="AJ73" s="184">
        <v>0.64957377049180332</v>
      </c>
      <c r="AK73" s="201">
        <v>0.85</v>
      </c>
      <c r="AL73" s="181"/>
      <c r="AM73" s="191">
        <v>0.65</v>
      </c>
      <c r="AN73" s="200">
        <v>1</v>
      </c>
      <c r="AO73" s="183">
        <v>0.65</v>
      </c>
      <c r="AP73" s="201">
        <v>0</v>
      </c>
      <c r="AQ73" s="181"/>
      <c r="AR73" s="191">
        <v>0.65</v>
      </c>
      <c r="AS73" s="200">
        <v>1</v>
      </c>
      <c r="AT73" s="183">
        <v>0.65</v>
      </c>
      <c r="AU73" s="201">
        <v>0.48</v>
      </c>
    </row>
    <row r="74" spans="1:47" ht="12" customHeight="1">
      <c r="Z74" s="66"/>
      <c r="AA74" s="66"/>
      <c r="AB74" s="66"/>
      <c r="AC74" s="202">
        <v>0.66</v>
      </c>
      <c r="AD74" s="203">
        <v>0.1</v>
      </c>
      <c r="AE74" s="204">
        <v>0.65956721311475419</v>
      </c>
      <c r="AF74" s="205">
        <v>0.02</v>
      </c>
      <c r="AG74" s="206"/>
      <c r="AH74" s="191">
        <v>0.66</v>
      </c>
      <c r="AI74" s="200">
        <v>1</v>
      </c>
      <c r="AJ74" s="184">
        <v>0.65956721311475419</v>
      </c>
      <c r="AK74" s="201">
        <v>0.83</v>
      </c>
      <c r="AL74" s="181"/>
      <c r="AM74" s="191">
        <v>0.66</v>
      </c>
      <c r="AN74" s="200">
        <v>1</v>
      </c>
      <c r="AO74" s="183">
        <v>0.66</v>
      </c>
      <c r="AP74" s="201">
        <v>0</v>
      </c>
      <c r="AQ74" s="181"/>
      <c r="AR74" s="191">
        <v>0.66</v>
      </c>
      <c r="AS74" s="200">
        <v>1</v>
      </c>
      <c r="AT74" s="183">
        <v>0.66</v>
      </c>
      <c r="AU74" s="201">
        <v>0.47</v>
      </c>
    </row>
    <row r="75" spans="1:47" ht="12" customHeight="1">
      <c r="A75" s="60">
        <f>MAX(A30:A71)</f>
        <v>4.45</v>
      </c>
      <c r="Z75" s="66"/>
      <c r="AA75" s="66"/>
      <c r="AB75" s="66"/>
      <c r="AC75" s="202">
        <v>0.67</v>
      </c>
      <c r="AD75" s="203">
        <v>0.1</v>
      </c>
      <c r="AE75" s="204">
        <v>0.66956065573770507</v>
      </c>
      <c r="AF75" s="205">
        <v>0.02</v>
      </c>
      <c r="AG75" s="206"/>
      <c r="AH75" s="191">
        <v>0.67</v>
      </c>
      <c r="AI75" s="200">
        <v>1</v>
      </c>
      <c r="AJ75" s="184">
        <v>0.66956065573770507</v>
      </c>
      <c r="AK75" s="201">
        <v>0.81</v>
      </c>
      <c r="AL75" s="181"/>
      <c r="AM75" s="191">
        <v>0.67</v>
      </c>
      <c r="AN75" s="200">
        <v>1</v>
      </c>
      <c r="AO75" s="183">
        <v>0.67</v>
      </c>
      <c r="AP75" s="201">
        <v>0</v>
      </c>
      <c r="AQ75" s="181"/>
      <c r="AR75" s="191">
        <v>0.67</v>
      </c>
      <c r="AS75" s="200">
        <v>1</v>
      </c>
      <c r="AT75" s="183">
        <v>0.67</v>
      </c>
      <c r="AU75" s="201">
        <v>0.45</v>
      </c>
    </row>
    <row r="76" spans="1:47" ht="12" customHeight="1">
      <c r="A76" s="60">
        <f>MIN(A30:A71)</f>
        <v>0</v>
      </c>
      <c r="AC76" s="191">
        <v>0.68</v>
      </c>
      <c r="AD76" s="200">
        <v>0.1</v>
      </c>
      <c r="AE76" s="184">
        <v>0.67955409836065572</v>
      </c>
      <c r="AF76" s="201">
        <v>0.01</v>
      </c>
      <c r="AG76" s="181"/>
      <c r="AH76" s="191">
        <v>0.68</v>
      </c>
      <c r="AI76" s="200">
        <v>1</v>
      </c>
      <c r="AJ76" s="184">
        <v>0.67955409836065572</v>
      </c>
      <c r="AK76" s="201">
        <v>0.8</v>
      </c>
      <c r="AL76" s="181"/>
      <c r="AM76" s="191">
        <v>0.68</v>
      </c>
      <c r="AN76" s="200">
        <v>1</v>
      </c>
      <c r="AO76" s="183">
        <v>0.68</v>
      </c>
      <c r="AP76" s="201">
        <v>0</v>
      </c>
      <c r="AQ76" s="181"/>
      <c r="AR76" s="191">
        <v>0.68</v>
      </c>
      <c r="AS76" s="200">
        <v>1</v>
      </c>
      <c r="AT76" s="183">
        <v>0.68</v>
      </c>
      <c r="AU76" s="201">
        <v>0.43</v>
      </c>
    </row>
    <row r="77" spans="1:47" ht="12" customHeight="1">
      <c r="A77" s="60">
        <f>$A$75-$A$76</f>
        <v>4.45</v>
      </c>
      <c r="AC77" s="191">
        <v>0.69</v>
      </c>
      <c r="AD77" s="200">
        <v>0.1</v>
      </c>
      <c r="AE77" s="184">
        <v>0.6895475409836066</v>
      </c>
      <c r="AF77" s="201">
        <v>6.0000000000000001E-3</v>
      </c>
      <c r="AG77" s="181"/>
      <c r="AH77" s="191">
        <v>0.69</v>
      </c>
      <c r="AI77" s="200">
        <v>1</v>
      </c>
      <c r="AJ77" s="184">
        <v>0.6895475409836066</v>
      </c>
      <c r="AK77" s="201">
        <v>0.78</v>
      </c>
      <c r="AL77" s="181"/>
      <c r="AM77" s="191">
        <v>0.69</v>
      </c>
      <c r="AN77" s="200">
        <v>1</v>
      </c>
      <c r="AO77" s="183">
        <v>0.69</v>
      </c>
      <c r="AP77" s="201">
        <v>0</v>
      </c>
      <c r="AQ77" s="181"/>
      <c r="AR77" s="191">
        <v>0.69</v>
      </c>
      <c r="AS77" s="200">
        <v>1</v>
      </c>
      <c r="AT77" s="183">
        <v>0.69</v>
      </c>
      <c r="AU77" s="201">
        <v>0.41</v>
      </c>
    </row>
    <row r="78" spans="1:47" ht="12" customHeight="1">
      <c r="AC78" s="191">
        <v>0.7</v>
      </c>
      <c r="AD78" s="200">
        <v>0.1</v>
      </c>
      <c r="AE78" s="184">
        <v>0.69954098360655736</v>
      </c>
      <c r="AF78" s="201">
        <v>0</v>
      </c>
      <c r="AG78" s="181"/>
      <c r="AH78" s="191">
        <v>0.7</v>
      </c>
      <c r="AI78" s="200">
        <v>1</v>
      </c>
      <c r="AJ78" s="184">
        <v>0.69954098360655736</v>
      </c>
      <c r="AK78" s="201">
        <v>0.76</v>
      </c>
      <c r="AL78" s="181"/>
      <c r="AM78" s="191">
        <v>0.7</v>
      </c>
      <c r="AN78" s="200">
        <v>1</v>
      </c>
      <c r="AO78" s="183">
        <v>0.7</v>
      </c>
      <c r="AP78" s="201">
        <v>0</v>
      </c>
      <c r="AQ78" s="181"/>
      <c r="AR78" s="191">
        <v>0.7</v>
      </c>
      <c r="AS78" s="200">
        <v>1</v>
      </c>
      <c r="AT78" s="183">
        <v>0.7</v>
      </c>
      <c r="AU78" s="201">
        <v>0.39</v>
      </c>
    </row>
    <row r="79" spans="1:47" ht="12" customHeight="1">
      <c r="AC79" s="191">
        <v>0.71</v>
      </c>
      <c r="AD79" s="200">
        <v>0.1</v>
      </c>
      <c r="AE79" s="184">
        <v>0.70953442622950824</v>
      </c>
      <c r="AF79" s="201">
        <v>0</v>
      </c>
      <c r="AG79" s="181"/>
      <c r="AH79" s="191">
        <v>0.71</v>
      </c>
      <c r="AI79" s="200">
        <v>1</v>
      </c>
      <c r="AJ79" s="184">
        <v>0.70953442622950824</v>
      </c>
      <c r="AK79" s="201">
        <v>0.74</v>
      </c>
      <c r="AL79" s="181"/>
      <c r="AM79" s="191">
        <v>0.71</v>
      </c>
      <c r="AN79" s="200">
        <v>1</v>
      </c>
      <c r="AO79" s="183">
        <v>0.71</v>
      </c>
      <c r="AP79" s="201">
        <v>0</v>
      </c>
      <c r="AQ79" s="181"/>
      <c r="AR79" s="191">
        <v>0.71</v>
      </c>
      <c r="AS79" s="200">
        <v>1</v>
      </c>
      <c r="AT79" s="183">
        <v>0.71</v>
      </c>
      <c r="AU79" s="201">
        <v>0.38</v>
      </c>
    </row>
    <row r="80" spans="1:47" ht="12" customHeight="1">
      <c r="AC80" s="191">
        <v>0.72</v>
      </c>
      <c r="AD80" s="200">
        <v>0.1</v>
      </c>
      <c r="AE80" s="184">
        <v>0.71952786885245901</v>
      </c>
      <c r="AF80" s="201">
        <v>0</v>
      </c>
      <c r="AG80" s="181"/>
      <c r="AH80" s="191">
        <v>0.72</v>
      </c>
      <c r="AI80" s="200">
        <v>1</v>
      </c>
      <c r="AJ80" s="184">
        <v>0.71952786885245901</v>
      </c>
      <c r="AK80" s="201">
        <v>0.73</v>
      </c>
      <c r="AL80" s="181"/>
      <c r="AM80" s="191">
        <v>0.72</v>
      </c>
      <c r="AN80" s="200">
        <v>1</v>
      </c>
      <c r="AO80" s="183">
        <v>0.72</v>
      </c>
      <c r="AP80" s="201">
        <v>0</v>
      </c>
      <c r="AQ80" s="181"/>
      <c r="AR80" s="191">
        <v>0.72</v>
      </c>
      <c r="AS80" s="200">
        <v>1</v>
      </c>
      <c r="AT80" s="183">
        <v>0.72</v>
      </c>
      <c r="AU80" s="201">
        <v>0.36</v>
      </c>
    </row>
    <row r="81" spans="29:47" ht="12" customHeight="1">
      <c r="AC81" s="191">
        <v>0.73</v>
      </c>
      <c r="AD81" s="200">
        <v>0.1</v>
      </c>
      <c r="AE81" s="184">
        <v>0.72952131147540988</v>
      </c>
      <c r="AF81" s="201">
        <v>0</v>
      </c>
      <c r="AG81" s="181"/>
      <c r="AH81" s="191">
        <v>0.73</v>
      </c>
      <c r="AI81" s="200">
        <v>1</v>
      </c>
      <c r="AJ81" s="184">
        <v>0.72952131147540988</v>
      </c>
      <c r="AK81" s="201">
        <v>0.71</v>
      </c>
      <c r="AL81" s="181"/>
      <c r="AM81" s="191">
        <v>0.73</v>
      </c>
      <c r="AN81" s="200">
        <v>1</v>
      </c>
      <c r="AO81" s="183">
        <v>0.73</v>
      </c>
      <c r="AP81" s="201">
        <v>0</v>
      </c>
      <c r="AQ81" s="181"/>
      <c r="AR81" s="191">
        <v>0.73</v>
      </c>
      <c r="AS81" s="200">
        <v>1</v>
      </c>
      <c r="AT81" s="183">
        <v>0.73</v>
      </c>
      <c r="AU81" s="201">
        <v>0.35</v>
      </c>
    </row>
    <row r="82" spans="29:47" ht="12" customHeight="1">
      <c r="AC82" s="191">
        <v>0.74</v>
      </c>
      <c r="AD82" s="200">
        <v>0.1</v>
      </c>
      <c r="AE82" s="184">
        <v>0.73951475409836065</v>
      </c>
      <c r="AF82" s="201">
        <v>0</v>
      </c>
      <c r="AG82" s="181"/>
      <c r="AH82" s="191">
        <v>0.74</v>
      </c>
      <c r="AI82" s="200">
        <v>1</v>
      </c>
      <c r="AJ82" s="184">
        <v>0.73951475409836065</v>
      </c>
      <c r="AK82" s="201">
        <v>0.7</v>
      </c>
      <c r="AL82" s="181"/>
      <c r="AM82" s="191">
        <v>0.74</v>
      </c>
      <c r="AN82" s="200">
        <v>1</v>
      </c>
      <c r="AO82" s="183">
        <v>0.74</v>
      </c>
      <c r="AP82" s="201">
        <v>0</v>
      </c>
      <c r="AQ82" s="181"/>
      <c r="AR82" s="191">
        <v>0.74</v>
      </c>
      <c r="AS82" s="200">
        <v>1</v>
      </c>
      <c r="AT82" s="183">
        <v>0.74</v>
      </c>
      <c r="AU82" s="201">
        <v>0.33</v>
      </c>
    </row>
    <row r="83" spans="29:47" ht="12" customHeight="1">
      <c r="AC83" s="191">
        <v>0.75</v>
      </c>
      <c r="AD83" s="200">
        <v>0.1</v>
      </c>
      <c r="AE83" s="184">
        <v>0.74950819672131153</v>
      </c>
      <c r="AF83" s="201">
        <v>0</v>
      </c>
      <c r="AG83" s="181"/>
      <c r="AH83" s="191">
        <v>0.75</v>
      </c>
      <c r="AI83" s="200">
        <v>1</v>
      </c>
      <c r="AJ83" s="184">
        <v>0.74950819672131153</v>
      </c>
      <c r="AK83" s="201">
        <v>0.68</v>
      </c>
      <c r="AL83" s="181"/>
      <c r="AM83" s="191">
        <v>0.75</v>
      </c>
      <c r="AN83" s="200">
        <v>1</v>
      </c>
      <c r="AO83" s="183">
        <v>0.75</v>
      </c>
      <c r="AP83" s="201">
        <v>0</v>
      </c>
      <c r="AQ83" s="181"/>
      <c r="AR83" s="191">
        <v>0.75</v>
      </c>
      <c r="AS83" s="200">
        <v>1</v>
      </c>
      <c r="AT83" s="183">
        <v>0.75</v>
      </c>
      <c r="AU83" s="201">
        <v>0.32</v>
      </c>
    </row>
    <row r="84" spans="29:47" ht="12" customHeight="1">
      <c r="AC84" s="191">
        <v>0.76</v>
      </c>
      <c r="AD84" s="200">
        <v>0.1</v>
      </c>
      <c r="AE84" s="184">
        <v>0.7595016393442624</v>
      </c>
      <c r="AF84" s="201">
        <v>0</v>
      </c>
      <c r="AG84" s="181"/>
      <c r="AH84" s="191">
        <v>0.76</v>
      </c>
      <c r="AI84" s="200">
        <v>1</v>
      </c>
      <c r="AJ84" s="184">
        <v>0.7595016393442624</v>
      </c>
      <c r="AK84" s="201">
        <v>0.66</v>
      </c>
      <c r="AL84" s="181"/>
      <c r="AM84" s="191">
        <v>0.76</v>
      </c>
      <c r="AN84" s="200">
        <v>1</v>
      </c>
      <c r="AO84" s="183">
        <v>0.76</v>
      </c>
      <c r="AP84" s="201">
        <v>0</v>
      </c>
      <c r="AQ84" s="181"/>
      <c r="AR84" s="191">
        <v>0.76</v>
      </c>
      <c r="AS84" s="200">
        <v>1</v>
      </c>
      <c r="AT84" s="183">
        <v>0.76</v>
      </c>
      <c r="AU84" s="201">
        <v>0.31</v>
      </c>
    </row>
    <row r="85" spans="29:47" ht="12" customHeight="1">
      <c r="AC85" s="191">
        <v>0.77</v>
      </c>
      <c r="AD85" s="200">
        <v>0.1</v>
      </c>
      <c r="AE85" s="184">
        <v>0.76949508196721317</v>
      </c>
      <c r="AF85" s="201">
        <v>0</v>
      </c>
      <c r="AG85" s="181"/>
      <c r="AH85" s="191">
        <v>0.77</v>
      </c>
      <c r="AI85" s="200">
        <v>1</v>
      </c>
      <c r="AJ85" s="184">
        <v>0.76949508196721317</v>
      </c>
      <c r="AK85" s="201">
        <v>0.64</v>
      </c>
      <c r="AL85" s="181"/>
      <c r="AM85" s="191">
        <v>0.77</v>
      </c>
      <c r="AN85" s="200">
        <v>1</v>
      </c>
      <c r="AO85" s="183">
        <v>0.77</v>
      </c>
      <c r="AP85" s="201">
        <v>0</v>
      </c>
      <c r="AQ85" s="181"/>
      <c r="AR85" s="191">
        <v>0.77</v>
      </c>
      <c r="AS85" s="200">
        <v>1</v>
      </c>
      <c r="AT85" s="183">
        <v>0.77</v>
      </c>
      <c r="AU85" s="201">
        <v>0.28999999999999998</v>
      </c>
    </row>
    <row r="86" spans="29:47" ht="12" customHeight="1">
      <c r="AC86" s="191">
        <v>0.78</v>
      </c>
      <c r="AD86" s="200">
        <v>0.1</v>
      </c>
      <c r="AE86" s="184">
        <v>0.77948852459016404</v>
      </c>
      <c r="AF86" s="201">
        <v>0</v>
      </c>
      <c r="AG86" s="181"/>
      <c r="AH86" s="191">
        <v>0.78</v>
      </c>
      <c r="AI86" s="200">
        <v>1</v>
      </c>
      <c r="AJ86" s="184">
        <v>0.77948852459016404</v>
      </c>
      <c r="AK86" s="201">
        <v>0.63</v>
      </c>
      <c r="AL86" s="181"/>
      <c r="AM86" s="191">
        <v>0.78</v>
      </c>
      <c r="AN86" s="200">
        <v>1</v>
      </c>
      <c r="AO86" s="183">
        <v>0.78</v>
      </c>
      <c r="AP86" s="201">
        <v>0</v>
      </c>
      <c r="AQ86" s="181"/>
      <c r="AR86" s="191">
        <v>0.78</v>
      </c>
      <c r="AS86" s="200">
        <v>1</v>
      </c>
      <c r="AT86" s="183">
        <v>0.78</v>
      </c>
      <c r="AU86" s="201">
        <v>0.28000000000000003</v>
      </c>
    </row>
    <row r="87" spans="29:47" ht="12" customHeight="1">
      <c r="AC87" s="191">
        <v>0.79</v>
      </c>
      <c r="AD87" s="200">
        <v>0.1</v>
      </c>
      <c r="AE87" s="184">
        <v>0.78948196721311481</v>
      </c>
      <c r="AF87" s="201">
        <v>0</v>
      </c>
      <c r="AG87" s="181"/>
      <c r="AH87" s="191">
        <v>0.79</v>
      </c>
      <c r="AI87" s="200">
        <v>1</v>
      </c>
      <c r="AJ87" s="184">
        <v>0.78948196721311481</v>
      </c>
      <c r="AK87" s="201">
        <v>0.61</v>
      </c>
      <c r="AL87" s="181"/>
      <c r="AM87" s="191">
        <v>0.79</v>
      </c>
      <c r="AN87" s="200">
        <v>1</v>
      </c>
      <c r="AO87" s="183">
        <v>0.79</v>
      </c>
      <c r="AP87" s="201">
        <v>0</v>
      </c>
      <c r="AQ87" s="181"/>
      <c r="AR87" s="191">
        <v>0.79</v>
      </c>
      <c r="AS87" s="200">
        <v>1</v>
      </c>
      <c r="AT87" s="183">
        <v>0.79</v>
      </c>
      <c r="AU87" s="201">
        <v>0.26</v>
      </c>
    </row>
    <row r="88" spans="29:47" ht="12" customHeight="1">
      <c r="AC88" s="191">
        <v>0.8</v>
      </c>
      <c r="AD88" s="200">
        <v>0.1</v>
      </c>
      <c r="AE88" s="184">
        <v>0.79947540983606558</v>
      </c>
      <c r="AF88" s="201">
        <v>0</v>
      </c>
      <c r="AG88" s="181"/>
      <c r="AH88" s="191">
        <v>0.8</v>
      </c>
      <c r="AI88" s="200">
        <v>1</v>
      </c>
      <c r="AJ88" s="184">
        <v>0.79947540983606558</v>
      </c>
      <c r="AK88" s="201">
        <v>0.59</v>
      </c>
      <c r="AL88" s="181"/>
      <c r="AM88" s="191">
        <v>0.8</v>
      </c>
      <c r="AN88" s="200">
        <v>1</v>
      </c>
      <c r="AO88" s="183">
        <v>0.8</v>
      </c>
      <c r="AP88" s="201">
        <v>0</v>
      </c>
      <c r="AQ88" s="181"/>
      <c r="AR88" s="191">
        <v>0.8</v>
      </c>
      <c r="AS88" s="200">
        <v>1</v>
      </c>
      <c r="AT88" s="183">
        <v>0.8</v>
      </c>
      <c r="AU88" s="201">
        <v>0.25</v>
      </c>
    </row>
    <row r="89" spans="29:47" ht="12" customHeight="1">
      <c r="AC89" s="191">
        <v>0.81</v>
      </c>
      <c r="AD89" s="200">
        <v>0.1</v>
      </c>
      <c r="AE89" s="184">
        <v>0.80946885245901634</v>
      </c>
      <c r="AF89" s="201">
        <v>0</v>
      </c>
      <c r="AG89" s="181"/>
      <c r="AH89" s="191">
        <v>0.81</v>
      </c>
      <c r="AI89" s="200">
        <v>1</v>
      </c>
      <c r="AJ89" s="184">
        <v>0.80946885245901634</v>
      </c>
      <c r="AK89" s="201">
        <v>0.56999999999999995</v>
      </c>
      <c r="AL89" s="181"/>
      <c r="AM89" s="191">
        <v>0.81</v>
      </c>
      <c r="AN89" s="200">
        <v>1</v>
      </c>
      <c r="AO89" s="183">
        <v>0.81</v>
      </c>
      <c r="AP89" s="201">
        <v>0</v>
      </c>
      <c r="AQ89" s="181"/>
      <c r="AR89" s="191">
        <v>0.81</v>
      </c>
      <c r="AS89" s="200">
        <v>1</v>
      </c>
      <c r="AT89" s="183">
        <v>0.81</v>
      </c>
      <c r="AU89" s="201">
        <v>0.24</v>
      </c>
    </row>
    <row r="90" spans="29:47" ht="12" customHeight="1">
      <c r="AC90" s="191">
        <v>0.82</v>
      </c>
      <c r="AD90" s="200">
        <v>0.1</v>
      </c>
      <c r="AE90" s="184">
        <v>0.81946229508196722</v>
      </c>
      <c r="AF90" s="201">
        <v>0</v>
      </c>
      <c r="AG90" s="181"/>
      <c r="AH90" s="191">
        <v>0.82</v>
      </c>
      <c r="AI90" s="200">
        <v>1</v>
      </c>
      <c r="AJ90" s="184">
        <v>0.81946229508196722</v>
      </c>
      <c r="AK90" s="201">
        <v>0.55000000000000004</v>
      </c>
      <c r="AL90" s="181"/>
      <c r="AM90" s="191">
        <v>0.82</v>
      </c>
      <c r="AN90" s="200">
        <v>1</v>
      </c>
      <c r="AO90" s="183">
        <v>0.82</v>
      </c>
      <c r="AP90" s="201">
        <v>0</v>
      </c>
      <c r="AQ90" s="181"/>
      <c r="AR90" s="191">
        <v>0.82</v>
      </c>
      <c r="AS90" s="200">
        <v>1</v>
      </c>
      <c r="AT90" s="183">
        <v>0.82</v>
      </c>
      <c r="AU90" s="201">
        <v>0.23</v>
      </c>
    </row>
    <row r="91" spans="29:47" ht="12" customHeight="1">
      <c r="AC91" s="191">
        <v>0.83</v>
      </c>
      <c r="AD91" s="200">
        <v>0.1</v>
      </c>
      <c r="AE91" s="184">
        <v>0.82945573770491809</v>
      </c>
      <c r="AF91" s="201">
        <v>0</v>
      </c>
      <c r="AG91" s="181"/>
      <c r="AH91" s="191">
        <v>0.83</v>
      </c>
      <c r="AI91" s="200">
        <v>1</v>
      </c>
      <c r="AJ91" s="184">
        <v>0.82945573770491809</v>
      </c>
      <c r="AK91" s="201">
        <v>0.54</v>
      </c>
      <c r="AL91" s="181"/>
      <c r="AM91" s="191">
        <v>0.83</v>
      </c>
      <c r="AN91" s="200">
        <v>1</v>
      </c>
      <c r="AO91" s="183">
        <v>0.83</v>
      </c>
      <c r="AP91" s="201">
        <v>0</v>
      </c>
      <c r="AQ91" s="181"/>
      <c r="AR91" s="191">
        <v>0.83</v>
      </c>
      <c r="AS91" s="200">
        <v>1</v>
      </c>
      <c r="AT91" s="183">
        <v>0.83</v>
      </c>
      <c r="AU91" s="201">
        <v>0.22</v>
      </c>
    </row>
    <row r="92" spans="29:47" ht="12" customHeight="1">
      <c r="AC92" s="191">
        <v>0.84</v>
      </c>
      <c r="AD92" s="200">
        <v>0.1</v>
      </c>
      <c r="AE92" s="184">
        <v>0.83944918032786886</v>
      </c>
      <c r="AF92" s="201">
        <v>0</v>
      </c>
      <c r="AG92" s="181"/>
      <c r="AH92" s="191">
        <v>0.84</v>
      </c>
      <c r="AI92" s="200">
        <v>1</v>
      </c>
      <c r="AJ92" s="184">
        <v>0.83944918032786886</v>
      </c>
      <c r="AK92" s="201">
        <v>0.52</v>
      </c>
      <c r="AL92" s="181"/>
      <c r="AM92" s="191">
        <v>0.84</v>
      </c>
      <c r="AN92" s="200">
        <v>1</v>
      </c>
      <c r="AO92" s="183">
        <v>0.84</v>
      </c>
      <c r="AP92" s="201">
        <v>0</v>
      </c>
      <c r="AQ92" s="181"/>
      <c r="AR92" s="191">
        <v>0.84</v>
      </c>
      <c r="AS92" s="200">
        <v>1</v>
      </c>
      <c r="AT92" s="183">
        <v>0.84</v>
      </c>
      <c r="AU92" s="201">
        <v>0.21</v>
      </c>
    </row>
    <row r="93" spans="29:47" ht="12" customHeight="1">
      <c r="AC93" s="191">
        <v>0.85</v>
      </c>
      <c r="AD93" s="200">
        <v>0.1</v>
      </c>
      <c r="AE93" s="184">
        <v>0.84944262295081974</v>
      </c>
      <c r="AF93" s="201">
        <v>0</v>
      </c>
      <c r="AG93" s="181"/>
      <c r="AH93" s="191">
        <v>0.85</v>
      </c>
      <c r="AI93" s="200">
        <v>1</v>
      </c>
      <c r="AJ93" s="184">
        <v>0.84944262295081974</v>
      </c>
      <c r="AK93" s="201">
        <v>0.5</v>
      </c>
      <c r="AL93" s="181"/>
      <c r="AM93" s="191">
        <v>0.85</v>
      </c>
      <c r="AN93" s="200">
        <v>1</v>
      </c>
      <c r="AO93" s="183">
        <v>0.85</v>
      </c>
      <c r="AP93" s="201">
        <v>0</v>
      </c>
      <c r="AQ93" s="181"/>
      <c r="AR93" s="191">
        <v>0.85</v>
      </c>
      <c r="AS93" s="200">
        <v>1</v>
      </c>
      <c r="AT93" s="183">
        <v>0.85</v>
      </c>
      <c r="AU93" s="201">
        <v>0.2</v>
      </c>
    </row>
    <row r="94" spans="29:47" ht="12" customHeight="1">
      <c r="AC94" s="191">
        <v>0.86</v>
      </c>
      <c r="AD94" s="200">
        <v>0.1</v>
      </c>
      <c r="AE94" s="184">
        <v>0.8594360655737705</v>
      </c>
      <c r="AF94" s="201">
        <v>0</v>
      </c>
      <c r="AG94" s="181"/>
      <c r="AH94" s="191">
        <v>0.86</v>
      </c>
      <c r="AI94" s="200">
        <v>1</v>
      </c>
      <c r="AJ94" s="184">
        <v>0.8594360655737705</v>
      </c>
      <c r="AK94" s="201">
        <v>0.48</v>
      </c>
      <c r="AL94" s="181"/>
      <c r="AM94" s="191">
        <v>0.86</v>
      </c>
      <c r="AN94" s="200">
        <v>1</v>
      </c>
      <c r="AO94" s="183">
        <v>0.86</v>
      </c>
      <c r="AP94" s="201">
        <v>0</v>
      </c>
      <c r="AQ94" s="181"/>
      <c r="AR94" s="191">
        <v>0.86</v>
      </c>
      <c r="AS94" s="200">
        <v>1</v>
      </c>
      <c r="AT94" s="183">
        <v>0.86</v>
      </c>
      <c r="AU94" s="201">
        <v>0.19</v>
      </c>
    </row>
    <row r="95" spans="29:47" ht="12" customHeight="1">
      <c r="AC95" s="191">
        <v>0.87</v>
      </c>
      <c r="AD95" s="200">
        <v>0.1</v>
      </c>
      <c r="AE95" s="184">
        <v>0.86942950819672138</v>
      </c>
      <c r="AF95" s="201">
        <v>0</v>
      </c>
      <c r="AG95" s="181"/>
      <c r="AH95" s="191">
        <v>0.87</v>
      </c>
      <c r="AI95" s="200">
        <v>1</v>
      </c>
      <c r="AJ95" s="184">
        <v>0.86942950819672138</v>
      </c>
      <c r="AK95" s="201">
        <v>0.47</v>
      </c>
      <c r="AL95" s="181"/>
      <c r="AM95" s="191">
        <v>0.87</v>
      </c>
      <c r="AN95" s="200">
        <v>1</v>
      </c>
      <c r="AO95" s="183">
        <v>0.87</v>
      </c>
      <c r="AP95" s="201">
        <v>0</v>
      </c>
      <c r="AQ95" s="181"/>
      <c r="AR95" s="191">
        <v>0.87</v>
      </c>
      <c r="AS95" s="200">
        <v>1</v>
      </c>
      <c r="AT95" s="183">
        <v>0.87</v>
      </c>
      <c r="AU95" s="201">
        <v>0.18</v>
      </c>
    </row>
    <row r="96" spans="29:47" ht="12" customHeight="1">
      <c r="AC96" s="191">
        <v>0.88</v>
      </c>
      <c r="AD96" s="200">
        <v>0.1</v>
      </c>
      <c r="AE96" s="184">
        <v>0.87942295081967226</v>
      </c>
      <c r="AF96" s="201">
        <v>0</v>
      </c>
      <c r="AG96" s="181"/>
      <c r="AH96" s="191">
        <v>0.88</v>
      </c>
      <c r="AI96" s="200">
        <v>1</v>
      </c>
      <c r="AJ96" s="184">
        <v>0.87942295081967226</v>
      </c>
      <c r="AK96" s="201">
        <v>0.45</v>
      </c>
      <c r="AL96" s="181"/>
      <c r="AM96" s="191">
        <v>0.88</v>
      </c>
      <c r="AN96" s="200">
        <v>1</v>
      </c>
      <c r="AO96" s="183">
        <v>0.88</v>
      </c>
      <c r="AP96" s="201">
        <v>0</v>
      </c>
      <c r="AQ96" s="181"/>
      <c r="AR96" s="191">
        <v>0.88</v>
      </c>
      <c r="AS96" s="200">
        <v>1</v>
      </c>
      <c r="AT96" s="183">
        <v>0.88</v>
      </c>
      <c r="AU96" s="201">
        <v>0.17</v>
      </c>
    </row>
    <row r="97" spans="29:47" ht="12" customHeight="1">
      <c r="AC97" s="191">
        <v>0.89</v>
      </c>
      <c r="AD97" s="200">
        <v>0.1</v>
      </c>
      <c r="AE97" s="184">
        <v>0.88941639344262302</v>
      </c>
      <c r="AF97" s="201">
        <v>0</v>
      </c>
      <c r="AG97" s="181"/>
      <c r="AH97" s="191">
        <v>0.89</v>
      </c>
      <c r="AI97" s="200">
        <v>1</v>
      </c>
      <c r="AJ97" s="184">
        <v>0.88941639344262302</v>
      </c>
      <c r="AK97" s="201">
        <v>0.44</v>
      </c>
      <c r="AL97" s="181"/>
      <c r="AM97" s="191">
        <v>0.89</v>
      </c>
      <c r="AN97" s="200">
        <v>1</v>
      </c>
      <c r="AO97" s="183">
        <v>0.89</v>
      </c>
      <c r="AP97" s="201">
        <v>0</v>
      </c>
      <c r="AQ97" s="181"/>
      <c r="AR97" s="191">
        <v>0.89</v>
      </c>
      <c r="AS97" s="200">
        <v>1</v>
      </c>
      <c r="AT97" s="183">
        <v>0.89</v>
      </c>
      <c r="AU97" s="201">
        <v>0.16</v>
      </c>
    </row>
    <row r="98" spans="29:47" ht="12" customHeight="1">
      <c r="AC98" s="191">
        <v>0.9</v>
      </c>
      <c r="AD98" s="200">
        <v>0.1</v>
      </c>
      <c r="AE98" s="184">
        <v>0.8994098360655739</v>
      </c>
      <c r="AF98" s="201">
        <v>0</v>
      </c>
      <c r="AG98" s="181"/>
      <c r="AH98" s="191">
        <v>0.9</v>
      </c>
      <c r="AI98" s="200">
        <v>1</v>
      </c>
      <c r="AJ98" s="184">
        <v>0.8994098360655739</v>
      </c>
      <c r="AK98" s="201">
        <v>0.42</v>
      </c>
      <c r="AL98" s="181"/>
      <c r="AM98" s="191">
        <v>0.9</v>
      </c>
      <c r="AN98" s="200">
        <v>1</v>
      </c>
      <c r="AO98" s="183">
        <v>0.9</v>
      </c>
      <c r="AP98" s="201">
        <v>0</v>
      </c>
      <c r="AQ98" s="181"/>
      <c r="AR98" s="191">
        <v>0.9</v>
      </c>
      <c r="AS98" s="200">
        <v>1</v>
      </c>
      <c r="AT98" s="183">
        <v>0.9</v>
      </c>
      <c r="AU98" s="201">
        <v>0.15</v>
      </c>
    </row>
    <row r="99" spans="29:47" ht="12" customHeight="1">
      <c r="AC99" s="191">
        <v>0.91</v>
      </c>
      <c r="AD99" s="200">
        <v>0.1</v>
      </c>
      <c r="AE99" s="184">
        <v>0.90940327868852466</v>
      </c>
      <c r="AF99" s="201">
        <v>0</v>
      </c>
      <c r="AG99" s="181"/>
      <c r="AH99" s="191">
        <v>0.91</v>
      </c>
      <c r="AI99" s="200">
        <v>1</v>
      </c>
      <c r="AJ99" s="184">
        <v>0.90940327868852466</v>
      </c>
      <c r="AK99" s="201">
        <v>0.41</v>
      </c>
      <c r="AL99" s="181"/>
      <c r="AM99" s="191">
        <v>0.91</v>
      </c>
      <c r="AN99" s="200">
        <v>1</v>
      </c>
      <c r="AO99" s="183">
        <v>0.91</v>
      </c>
      <c r="AP99" s="201">
        <v>0</v>
      </c>
      <c r="AQ99" s="181"/>
      <c r="AR99" s="191">
        <v>0.91</v>
      </c>
      <c r="AS99" s="200">
        <v>1</v>
      </c>
      <c r="AT99" s="183">
        <v>0.91</v>
      </c>
      <c r="AU99" s="201">
        <v>0.14000000000000001</v>
      </c>
    </row>
    <row r="100" spans="29:47" ht="12" customHeight="1">
      <c r="AC100" s="191">
        <v>0.92</v>
      </c>
      <c r="AD100" s="200">
        <v>0.1</v>
      </c>
      <c r="AE100" s="184">
        <v>0.91939672131147543</v>
      </c>
      <c r="AF100" s="201">
        <v>0</v>
      </c>
      <c r="AG100" s="181"/>
      <c r="AH100" s="191">
        <v>0.92</v>
      </c>
      <c r="AI100" s="200">
        <v>1</v>
      </c>
      <c r="AJ100" s="184">
        <v>0.91939672131147543</v>
      </c>
      <c r="AK100" s="201">
        <v>0.39</v>
      </c>
      <c r="AL100" s="181"/>
      <c r="AM100" s="191">
        <v>0.92</v>
      </c>
      <c r="AN100" s="200">
        <v>1</v>
      </c>
      <c r="AO100" s="183">
        <v>0.92</v>
      </c>
      <c r="AP100" s="201">
        <v>0</v>
      </c>
      <c r="AQ100" s="181"/>
      <c r="AR100" s="191">
        <v>0.92</v>
      </c>
      <c r="AS100" s="200">
        <v>1</v>
      </c>
      <c r="AT100" s="183">
        <v>0.92</v>
      </c>
      <c r="AU100" s="201">
        <v>0.14000000000000001</v>
      </c>
    </row>
    <row r="101" spans="29:47" ht="12" customHeight="1">
      <c r="AC101" s="191">
        <v>0.93</v>
      </c>
      <c r="AD101" s="200">
        <v>0.1</v>
      </c>
      <c r="AE101" s="184">
        <v>0.92939016393442619</v>
      </c>
      <c r="AF101" s="201">
        <v>0</v>
      </c>
      <c r="AG101" s="181"/>
      <c r="AH101" s="191">
        <v>0.93</v>
      </c>
      <c r="AI101" s="200">
        <v>1</v>
      </c>
      <c r="AJ101" s="184">
        <v>0.92939016393442619</v>
      </c>
      <c r="AK101" s="201">
        <v>0.38</v>
      </c>
      <c r="AL101" s="181"/>
      <c r="AM101" s="191">
        <v>0.93</v>
      </c>
      <c r="AN101" s="200">
        <v>1</v>
      </c>
      <c r="AO101" s="183">
        <v>0.93</v>
      </c>
      <c r="AP101" s="201">
        <v>0</v>
      </c>
      <c r="AQ101" s="181"/>
      <c r="AR101" s="191">
        <v>0.93</v>
      </c>
      <c r="AS101" s="200">
        <v>1</v>
      </c>
      <c r="AT101" s="183">
        <v>0.93</v>
      </c>
      <c r="AU101" s="201">
        <v>0.14000000000000001</v>
      </c>
    </row>
    <row r="102" spans="29:47" ht="12" customHeight="1">
      <c r="AC102" s="191">
        <v>0.94</v>
      </c>
      <c r="AD102" s="200">
        <v>0.1</v>
      </c>
      <c r="AE102" s="184">
        <v>0.93938360655737707</v>
      </c>
      <c r="AF102" s="201">
        <v>0</v>
      </c>
      <c r="AG102" s="181"/>
      <c r="AH102" s="191">
        <v>0.94</v>
      </c>
      <c r="AI102" s="200">
        <v>1</v>
      </c>
      <c r="AJ102" s="184">
        <v>0.93938360655737707</v>
      </c>
      <c r="AK102" s="201">
        <v>0.36</v>
      </c>
      <c r="AL102" s="181"/>
      <c r="AM102" s="191">
        <v>0.94</v>
      </c>
      <c r="AN102" s="200">
        <v>1</v>
      </c>
      <c r="AO102" s="183">
        <v>0.94</v>
      </c>
      <c r="AP102" s="201">
        <v>0</v>
      </c>
      <c r="AQ102" s="181"/>
      <c r="AR102" s="191">
        <v>0.94</v>
      </c>
      <c r="AS102" s="200">
        <v>1</v>
      </c>
      <c r="AT102" s="183">
        <v>0.94</v>
      </c>
      <c r="AU102" s="201">
        <v>0.13</v>
      </c>
    </row>
    <row r="103" spans="29:47" ht="12" customHeight="1">
      <c r="AC103" s="191">
        <v>0.95</v>
      </c>
      <c r="AD103" s="200">
        <v>0.1</v>
      </c>
      <c r="AE103" s="184">
        <v>0.94937704918032784</v>
      </c>
      <c r="AF103" s="201">
        <v>0</v>
      </c>
      <c r="AG103" s="181"/>
      <c r="AH103" s="191">
        <v>0.95</v>
      </c>
      <c r="AI103" s="200">
        <v>1</v>
      </c>
      <c r="AJ103" s="184">
        <v>0.94937704918032784</v>
      </c>
      <c r="AK103" s="201">
        <v>0.35</v>
      </c>
      <c r="AL103" s="181"/>
      <c r="AM103" s="191">
        <v>0.95</v>
      </c>
      <c r="AN103" s="200">
        <v>1</v>
      </c>
      <c r="AO103" s="183">
        <v>0.95</v>
      </c>
      <c r="AP103" s="201">
        <v>0</v>
      </c>
      <c r="AQ103" s="181"/>
      <c r="AR103" s="191">
        <v>0.95</v>
      </c>
      <c r="AS103" s="200">
        <v>1</v>
      </c>
      <c r="AT103" s="183">
        <v>0.95</v>
      </c>
      <c r="AU103" s="201">
        <v>0.12</v>
      </c>
    </row>
    <row r="104" spans="29:47" ht="12" customHeight="1">
      <c r="AC104" s="191">
        <v>0.96</v>
      </c>
      <c r="AD104" s="200">
        <v>0.1</v>
      </c>
      <c r="AE104" s="184">
        <v>0.95937049180327871</v>
      </c>
      <c r="AF104" s="201">
        <v>0</v>
      </c>
      <c r="AG104" s="181"/>
      <c r="AH104" s="191">
        <v>0.96</v>
      </c>
      <c r="AI104" s="200">
        <v>1</v>
      </c>
      <c r="AJ104" s="184">
        <v>0.95937049180327871</v>
      </c>
      <c r="AK104" s="201">
        <v>0.34</v>
      </c>
      <c r="AL104" s="181"/>
      <c r="AM104" s="191">
        <v>0.96</v>
      </c>
      <c r="AN104" s="200">
        <v>1</v>
      </c>
      <c r="AO104" s="183">
        <v>0.96</v>
      </c>
      <c r="AP104" s="201">
        <v>0</v>
      </c>
      <c r="AQ104" s="181"/>
      <c r="AR104" s="191">
        <v>0.96</v>
      </c>
      <c r="AS104" s="200">
        <v>1</v>
      </c>
      <c r="AT104" s="183">
        <v>0.96</v>
      </c>
      <c r="AU104" s="201">
        <v>0.12</v>
      </c>
    </row>
    <row r="105" spans="29:47" ht="12" customHeight="1">
      <c r="AC105" s="191">
        <v>0.97</v>
      </c>
      <c r="AD105" s="200">
        <v>0.1</v>
      </c>
      <c r="AE105" s="184">
        <v>0.96936393442622959</v>
      </c>
      <c r="AF105" s="201">
        <v>0</v>
      </c>
      <c r="AG105" s="181"/>
      <c r="AH105" s="191">
        <v>0.97</v>
      </c>
      <c r="AI105" s="200">
        <v>1</v>
      </c>
      <c r="AJ105" s="184">
        <v>0.96936393442622959</v>
      </c>
      <c r="AK105" s="201">
        <v>0.32</v>
      </c>
      <c r="AL105" s="181"/>
      <c r="AM105" s="191">
        <v>0.97</v>
      </c>
      <c r="AN105" s="200">
        <v>1</v>
      </c>
      <c r="AO105" s="183">
        <v>0.97</v>
      </c>
      <c r="AP105" s="201">
        <v>0</v>
      </c>
      <c r="AQ105" s="181"/>
      <c r="AR105" s="191">
        <v>0.97</v>
      </c>
      <c r="AS105" s="200">
        <v>1</v>
      </c>
      <c r="AT105" s="183">
        <v>0.97</v>
      </c>
      <c r="AU105" s="201">
        <v>0.12</v>
      </c>
    </row>
    <row r="106" spans="29:47" ht="12" customHeight="1">
      <c r="AC106" s="191">
        <v>0.98</v>
      </c>
      <c r="AD106" s="200">
        <v>0.1</v>
      </c>
      <c r="AE106" s="184">
        <v>0.97935737704918036</v>
      </c>
      <c r="AF106" s="201">
        <v>0</v>
      </c>
      <c r="AG106" s="181"/>
      <c r="AH106" s="191">
        <v>0.98</v>
      </c>
      <c r="AI106" s="200">
        <v>1</v>
      </c>
      <c r="AJ106" s="184">
        <v>0.97935737704918036</v>
      </c>
      <c r="AK106" s="201">
        <v>0.31</v>
      </c>
      <c r="AL106" s="181"/>
      <c r="AM106" s="191">
        <v>0.98</v>
      </c>
      <c r="AN106" s="200">
        <v>1</v>
      </c>
      <c r="AO106" s="183">
        <v>0.98</v>
      </c>
      <c r="AP106" s="201">
        <v>0</v>
      </c>
      <c r="AQ106" s="181"/>
      <c r="AR106" s="191">
        <v>0.98</v>
      </c>
      <c r="AS106" s="200">
        <v>1</v>
      </c>
      <c r="AT106" s="183">
        <v>0.98</v>
      </c>
      <c r="AU106" s="201">
        <v>0.11</v>
      </c>
    </row>
    <row r="107" spans="29:47" ht="12" customHeight="1">
      <c r="AC107" s="191">
        <v>0.99</v>
      </c>
      <c r="AD107" s="200">
        <v>0.1</v>
      </c>
      <c r="AE107" s="184">
        <v>0.98935081967213123</v>
      </c>
      <c r="AF107" s="201">
        <v>0</v>
      </c>
      <c r="AG107" s="181"/>
      <c r="AH107" s="191">
        <v>0.99</v>
      </c>
      <c r="AI107" s="200">
        <v>1</v>
      </c>
      <c r="AJ107" s="184">
        <v>0.98935081967213123</v>
      </c>
      <c r="AK107" s="201">
        <v>0.28999999999999998</v>
      </c>
      <c r="AL107" s="181"/>
      <c r="AM107" s="191">
        <v>0.99</v>
      </c>
      <c r="AN107" s="200">
        <v>1</v>
      </c>
      <c r="AO107" s="183">
        <v>0.99</v>
      </c>
      <c r="AP107" s="201">
        <v>0</v>
      </c>
      <c r="AQ107" s="181"/>
      <c r="AR107" s="191">
        <v>0.99</v>
      </c>
      <c r="AS107" s="200">
        <v>1</v>
      </c>
      <c r="AT107" s="183">
        <v>0.99</v>
      </c>
      <c r="AU107" s="201">
        <v>0.1</v>
      </c>
    </row>
    <row r="108" spans="29:47" ht="12" customHeight="1">
      <c r="AC108" s="191">
        <v>1</v>
      </c>
      <c r="AD108" s="200">
        <v>0.1</v>
      </c>
      <c r="AE108" s="184">
        <v>0.999344262295082</v>
      </c>
      <c r="AF108" s="201">
        <v>0</v>
      </c>
      <c r="AG108" s="181"/>
      <c r="AH108" s="191">
        <v>1</v>
      </c>
      <c r="AI108" s="200">
        <v>1</v>
      </c>
      <c r="AJ108" s="184">
        <v>0.999344262295082</v>
      </c>
      <c r="AK108" s="201">
        <v>0.28000000000000003</v>
      </c>
      <c r="AL108" s="181"/>
      <c r="AM108" s="191">
        <v>1</v>
      </c>
      <c r="AN108" s="200">
        <v>1</v>
      </c>
      <c r="AO108" s="183">
        <v>1</v>
      </c>
      <c r="AP108" s="201">
        <v>0</v>
      </c>
      <c r="AQ108" s="181"/>
      <c r="AR108" s="191">
        <v>1</v>
      </c>
      <c r="AS108" s="200">
        <v>1</v>
      </c>
      <c r="AT108" s="183">
        <v>1</v>
      </c>
      <c r="AU108" s="201">
        <v>0.1</v>
      </c>
    </row>
    <row r="109" spans="29:47" ht="12" customHeight="1">
      <c r="AC109" s="191">
        <v>1.01</v>
      </c>
      <c r="AD109" s="200">
        <v>0.1</v>
      </c>
      <c r="AE109" s="184">
        <v>0.999344262295082</v>
      </c>
      <c r="AF109" s="201">
        <v>0</v>
      </c>
      <c r="AG109" s="181"/>
      <c r="AH109" s="191">
        <v>1.01</v>
      </c>
      <c r="AI109" s="200">
        <v>1</v>
      </c>
      <c r="AJ109" s="184">
        <v>0.999344262295082</v>
      </c>
      <c r="AK109" s="201">
        <v>0.27</v>
      </c>
      <c r="AL109" s="181"/>
      <c r="AM109" s="191">
        <v>1.01</v>
      </c>
      <c r="AN109" s="200">
        <v>1</v>
      </c>
      <c r="AO109" s="183">
        <v>1.01</v>
      </c>
      <c r="AP109" s="201">
        <v>0</v>
      </c>
      <c r="AQ109" s="181"/>
      <c r="AR109" s="191">
        <v>1.01</v>
      </c>
      <c r="AS109" s="200">
        <v>1</v>
      </c>
      <c r="AT109" s="183">
        <v>1.01</v>
      </c>
      <c r="AU109" s="201">
        <v>0.1</v>
      </c>
    </row>
    <row r="110" spans="29:47" ht="12" customHeight="1">
      <c r="AC110" s="191">
        <v>1.02</v>
      </c>
      <c r="AD110" s="200">
        <v>0.1</v>
      </c>
      <c r="AE110" s="184">
        <v>0.999344262295082</v>
      </c>
      <c r="AF110" s="201">
        <v>0</v>
      </c>
      <c r="AG110" s="181"/>
      <c r="AH110" s="191">
        <v>1.02</v>
      </c>
      <c r="AI110" s="200">
        <v>1</v>
      </c>
      <c r="AJ110" s="184">
        <v>0.999344262295082</v>
      </c>
      <c r="AK110" s="201">
        <v>0.25</v>
      </c>
      <c r="AL110" s="181"/>
      <c r="AM110" s="191">
        <v>1.02</v>
      </c>
      <c r="AN110" s="200">
        <v>1</v>
      </c>
      <c r="AO110" s="183">
        <v>1.02</v>
      </c>
      <c r="AP110" s="201">
        <v>0</v>
      </c>
      <c r="AQ110" s="181"/>
      <c r="AR110" s="191">
        <v>1.02</v>
      </c>
      <c r="AS110" s="200">
        <v>1</v>
      </c>
      <c r="AT110" s="183">
        <v>1.02</v>
      </c>
      <c r="AU110" s="201">
        <v>0.1</v>
      </c>
    </row>
    <row r="111" spans="29:47" ht="12" customHeight="1">
      <c r="AC111" s="191">
        <v>1.03</v>
      </c>
      <c r="AD111" s="200">
        <v>0.1</v>
      </c>
      <c r="AE111" s="184">
        <v>0.999344262295082</v>
      </c>
      <c r="AF111" s="201">
        <v>0</v>
      </c>
      <c r="AG111" s="181"/>
      <c r="AH111" s="191">
        <v>1.03</v>
      </c>
      <c r="AI111" s="200">
        <v>1</v>
      </c>
      <c r="AJ111" s="184">
        <v>0.999344262295082</v>
      </c>
      <c r="AK111" s="201">
        <v>0.24</v>
      </c>
      <c r="AL111" s="181"/>
      <c r="AM111" s="191">
        <v>1.03</v>
      </c>
      <c r="AN111" s="200">
        <v>1</v>
      </c>
      <c r="AO111" s="183">
        <v>1.03</v>
      </c>
      <c r="AP111" s="201">
        <v>0</v>
      </c>
      <c r="AQ111" s="181"/>
      <c r="AR111" s="191">
        <v>1.03</v>
      </c>
      <c r="AS111" s="200">
        <v>1</v>
      </c>
      <c r="AT111" s="183">
        <v>1.03</v>
      </c>
      <c r="AU111" s="201">
        <v>0.09</v>
      </c>
    </row>
    <row r="112" spans="29:47" ht="12" customHeight="1">
      <c r="AC112" s="191">
        <v>1.04</v>
      </c>
      <c r="AD112" s="200">
        <v>0.1</v>
      </c>
      <c r="AE112" s="184">
        <v>0.999344262295082</v>
      </c>
      <c r="AF112" s="201">
        <v>0</v>
      </c>
      <c r="AG112" s="181"/>
      <c r="AH112" s="191">
        <v>1.04</v>
      </c>
      <c r="AI112" s="200">
        <v>1</v>
      </c>
      <c r="AJ112" s="184">
        <v>0.999344262295082</v>
      </c>
      <c r="AK112" s="201">
        <v>0.22</v>
      </c>
      <c r="AL112" s="181"/>
      <c r="AM112" s="191">
        <v>1.04</v>
      </c>
      <c r="AN112" s="200">
        <v>1</v>
      </c>
      <c r="AO112" s="183">
        <v>1.04</v>
      </c>
      <c r="AP112" s="201">
        <v>0</v>
      </c>
      <c r="AQ112" s="181"/>
      <c r="AR112" s="191">
        <v>1.04</v>
      </c>
      <c r="AS112" s="200">
        <v>1</v>
      </c>
      <c r="AT112" s="183">
        <v>1.04</v>
      </c>
      <c r="AU112" s="201">
        <v>0.09</v>
      </c>
    </row>
    <row r="113" spans="29:47" ht="12" customHeight="1">
      <c r="AC113" s="191">
        <v>1.05</v>
      </c>
      <c r="AD113" s="200">
        <v>0.1</v>
      </c>
      <c r="AE113" s="184">
        <v>0.999344262295082</v>
      </c>
      <c r="AF113" s="201">
        <v>0</v>
      </c>
      <c r="AG113" s="181"/>
      <c r="AH113" s="191">
        <v>1.05</v>
      </c>
      <c r="AI113" s="200">
        <v>1</v>
      </c>
      <c r="AJ113" s="184">
        <v>0.999344262295082</v>
      </c>
      <c r="AK113" s="201">
        <v>0.21</v>
      </c>
      <c r="AL113" s="181"/>
      <c r="AM113" s="191">
        <v>1.05</v>
      </c>
      <c r="AN113" s="200">
        <v>1</v>
      </c>
      <c r="AO113" s="183">
        <v>1.05</v>
      </c>
      <c r="AP113" s="201">
        <v>0</v>
      </c>
      <c r="AQ113" s="181"/>
      <c r="AR113" s="191">
        <v>1.05</v>
      </c>
      <c r="AS113" s="200">
        <v>1</v>
      </c>
      <c r="AT113" s="183">
        <v>1.05</v>
      </c>
      <c r="AU113" s="201">
        <v>0.09</v>
      </c>
    </row>
    <row r="114" spans="29:47" ht="12" customHeight="1">
      <c r="AC114" s="191">
        <v>1.06</v>
      </c>
      <c r="AD114" s="200">
        <v>0.1</v>
      </c>
      <c r="AE114" s="184">
        <v>0.999344262295082</v>
      </c>
      <c r="AF114" s="201">
        <v>0</v>
      </c>
      <c r="AG114" s="181"/>
      <c r="AH114" s="191">
        <v>1.06</v>
      </c>
      <c r="AI114" s="200">
        <v>1</v>
      </c>
      <c r="AJ114" s="184">
        <v>0.999344262295082</v>
      </c>
      <c r="AK114" s="201">
        <v>0.2</v>
      </c>
      <c r="AL114" s="181"/>
      <c r="AM114" s="191">
        <v>1.06</v>
      </c>
      <c r="AN114" s="200">
        <v>1</v>
      </c>
      <c r="AO114" s="183">
        <v>1.06</v>
      </c>
      <c r="AP114" s="201">
        <v>0</v>
      </c>
      <c r="AQ114" s="181"/>
      <c r="AR114" s="191">
        <v>1.06</v>
      </c>
      <c r="AS114" s="200">
        <v>1</v>
      </c>
      <c r="AT114" s="183">
        <v>1.06</v>
      </c>
      <c r="AU114" s="201">
        <v>0.09</v>
      </c>
    </row>
    <row r="115" spans="29:47" ht="12" customHeight="1">
      <c r="AC115" s="191">
        <v>1.07</v>
      </c>
      <c r="AD115" s="200">
        <v>0.1</v>
      </c>
      <c r="AE115" s="184">
        <v>0.999344262295082</v>
      </c>
      <c r="AF115" s="201">
        <v>0</v>
      </c>
      <c r="AG115" s="181"/>
      <c r="AH115" s="191">
        <v>1.07</v>
      </c>
      <c r="AI115" s="200">
        <v>1</v>
      </c>
      <c r="AJ115" s="184">
        <v>0.999344262295082</v>
      </c>
      <c r="AK115" s="201">
        <v>0.19</v>
      </c>
      <c r="AL115" s="181"/>
      <c r="AM115" s="191">
        <v>1.07</v>
      </c>
      <c r="AN115" s="200">
        <v>1</v>
      </c>
      <c r="AO115" s="183">
        <v>1.07</v>
      </c>
      <c r="AP115" s="201">
        <v>0</v>
      </c>
      <c r="AQ115" s="181"/>
      <c r="AR115" s="191">
        <v>1.07</v>
      </c>
      <c r="AS115" s="200">
        <v>1</v>
      </c>
      <c r="AT115" s="183">
        <v>1.07</v>
      </c>
      <c r="AU115" s="201">
        <v>0.09</v>
      </c>
    </row>
    <row r="116" spans="29:47" ht="12" customHeight="1">
      <c r="AC116" s="191">
        <v>1.08</v>
      </c>
      <c r="AD116" s="200">
        <v>0.1</v>
      </c>
      <c r="AE116" s="184">
        <v>0.999344262295082</v>
      </c>
      <c r="AF116" s="201">
        <v>0</v>
      </c>
      <c r="AG116" s="181"/>
      <c r="AH116" s="191">
        <v>1.08</v>
      </c>
      <c r="AI116" s="200">
        <v>1</v>
      </c>
      <c r="AJ116" s="184">
        <v>0.999344262295082</v>
      </c>
      <c r="AK116" s="201">
        <v>0.18</v>
      </c>
      <c r="AL116" s="181"/>
      <c r="AM116" s="191">
        <v>1.08</v>
      </c>
      <c r="AN116" s="200">
        <v>1</v>
      </c>
      <c r="AO116" s="183">
        <v>1.08</v>
      </c>
      <c r="AP116" s="201">
        <v>0</v>
      </c>
      <c r="AQ116" s="181"/>
      <c r="AR116" s="191">
        <v>1.08</v>
      </c>
      <c r="AS116" s="200">
        <v>1</v>
      </c>
      <c r="AT116" s="183">
        <v>1.08</v>
      </c>
      <c r="AU116" s="201">
        <v>0.08</v>
      </c>
    </row>
    <row r="117" spans="29:47" ht="12" customHeight="1">
      <c r="AC117" s="191">
        <v>1.0900000000000001</v>
      </c>
      <c r="AD117" s="200">
        <v>0.1</v>
      </c>
      <c r="AE117" s="184">
        <v>0.999344262295082</v>
      </c>
      <c r="AF117" s="201">
        <v>0</v>
      </c>
      <c r="AG117" s="181"/>
      <c r="AH117" s="191">
        <v>1.0900000000000001</v>
      </c>
      <c r="AI117" s="200">
        <v>1</v>
      </c>
      <c r="AJ117" s="184">
        <v>0.999344262295082</v>
      </c>
      <c r="AK117" s="201">
        <v>0.17</v>
      </c>
      <c r="AL117" s="181"/>
      <c r="AM117" s="191">
        <v>1.0900000000000001</v>
      </c>
      <c r="AN117" s="200">
        <v>1</v>
      </c>
      <c r="AO117" s="183">
        <v>1.0900000000000001</v>
      </c>
      <c r="AP117" s="201">
        <v>0</v>
      </c>
      <c r="AQ117" s="181"/>
      <c r="AR117" s="191">
        <v>1.0900000000000001</v>
      </c>
      <c r="AS117" s="200">
        <v>1</v>
      </c>
      <c r="AT117" s="183">
        <v>1.0900000000000001</v>
      </c>
      <c r="AU117" s="201">
        <v>0.08</v>
      </c>
    </row>
    <row r="118" spans="29:47" ht="12" customHeight="1">
      <c r="AC118" s="191">
        <v>1.1000000000000001</v>
      </c>
      <c r="AD118" s="200">
        <v>0.1</v>
      </c>
      <c r="AE118" s="184">
        <v>0.999344262295082</v>
      </c>
      <c r="AF118" s="201">
        <v>0</v>
      </c>
      <c r="AG118" s="181"/>
      <c r="AH118" s="191">
        <v>1.1000000000000001</v>
      </c>
      <c r="AI118" s="200">
        <v>1</v>
      </c>
      <c r="AJ118" s="184">
        <v>0.999344262295082</v>
      </c>
      <c r="AK118" s="201">
        <v>0.16</v>
      </c>
      <c r="AL118" s="181"/>
      <c r="AM118" s="191">
        <v>1.1000000000000001</v>
      </c>
      <c r="AN118" s="200">
        <v>1</v>
      </c>
      <c r="AO118" s="183">
        <v>1.1000000000000001</v>
      </c>
      <c r="AP118" s="201">
        <v>0</v>
      </c>
      <c r="AQ118" s="181"/>
      <c r="AR118" s="191">
        <v>1.1000000000000001</v>
      </c>
      <c r="AS118" s="200">
        <v>1</v>
      </c>
      <c r="AT118" s="183">
        <v>1.1000000000000001</v>
      </c>
      <c r="AU118" s="201">
        <v>0.08</v>
      </c>
    </row>
    <row r="119" spans="29:47" ht="12" customHeight="1">
      <c r="AC119" s="191">
        <v>1.1100000000000001</v>
      </c>
      <c r="AD119" s="200">
        <v>0.1</v>
      </c>
      <c r="AE119" s="184">
        <v>0.999344262295082</v>
      </c>
      <c r="AF119" s="201">
        <v>0</v>
      </c>
      <c r="AG119" s="181"/>
      <c r="AH119" s="191">
        <v>1.1100000000000001</v>
      </c>
      <c r="AI119" s="200">
        <v>1</v>
      </c>
      <c r="AJ119" s="184">
        <v>0.999344262295082</v>
      </c>
      <c r="AK119" s="201">
        <v>0.15</v>
      </c>
      <c r="AL119" s="181"/>
      <c r="AM119" s="191">
        <v>1.1100000000000001</v>
      </c>
      <c r="AN119" s="200">
        <v>1</v>
      </c>
      <c r="AO119" s="183">
        <v>1.1100000000000001</v>
      </c>
      <c r="AP119" s="201">
        <v>0</v>
      </c>
      <c r="AQ119" s="181"/>
      <c r="AR119" s="191">
        <v>1.1100000000000001</v>
      </c>
      <c r="AS119" s="200">
        <v>1</v>
      </c>
      <c r="AT119" s="183">
        <v>1.1100000000000001</v>
      </c>
      <c r="AU119" s="201">
        <v>0.08</v>
      </c>
    </row>
    <row r="120" spans="29:47" ht="12" customHeight="1">
      <c r="AC120" s="191">
        <v>1.1200000000000001</v>
      </c>
      <c r="AD120" s="200">
        <v>0.1</v>
      </c>
      <c r="AE120" s="184">
        <v>0.999344262295082</v>
      </c>
      <c r="AF120" s="201">
        <v>0</v>
      </c>
      <c r="AG120" s="181"/>
      <c r="AH120" s="191">
        <v>1.1200000000000001</v>
      </c>
      <c r="AI120" s="200">
        <v>1</v>
      </c>
      <c r="AJ120" s="184">
        <v>0.999344262295082</v>
      </c>
      <c r="AK120" s="201">
        <v>0.14000000000000001</v>
      </c>
      <c r="AL120" s="181"/>
      <c r="AM120" s="191">
        <v>1.1200000000000001</v>
      </c>
      <c r="AN120" s="200">
        <v>1</v>
      </c>
      <c r="AO120" s="183">
        <v>1.1200000000000001</v>
      </c>
      <c r="AP120" s="201">
        <v>0</v>
      </c>
      <c r="AQ120" s="181"/>
      <c r="AR120" s="191">
        <v>1.1200000000000001</v>
      </c>
      <c r="AS120" s="200">
        <v>1</v>
      </c>
      <c r="AT120" s="183">
        <v>1.1200000000000001</v>
      </c>
      <c r="AU120" s="201">
        <v>0.08</v>
      </c>
    </row>
    <row r="121" spans="29:47" ht="12" customHeight="1">
      <c r="AC121" s="191">
        <v>1.1299999999999999</v>
      </c>
      <c r="AD121" s="200">
        <v>0.1</v>
      </c>
      <c r="AE121" s="184">
        <v>0.999344262295082</v>
      </c>
      <c r="AF121" s="201">
        <v>0</v>
      </c>
      <c r="AG121" s="181"/>
      <c r="AH121" s="191">
        <v>1.1299999999999999</v>
      </c>
      <c r="AI121" s="200">
        <v>1</v>
      </c>
      <c r="AJ121" s="184">
        <v>0.999344262295082</v>
      </c>
      <c r="AK121" s="201">
        <v>0.13</v>
      </c>
      <c r="AL121" s="181"/>
      <c r="AM121" s="191">
        <v>1.1299999999999999</v>
      </c>
      <c r="AN121" s="200">
        <v>1</v>
      </c>
      <c r="AO121" s="183">
        <v>1.1299999999999999</v>
      </c>
      <c r="AP121" s="201">
        <v>0</v>
      </c>
      <c r="AQ121" s="181"/>
      <c r="AR121" s="191">
        <v>1.1299999999999999</v>
      </c>
      <c r="AS121" s="200">
        <v>1</v>
      </c>
      <c r="AT121" s="183">
        <v>1.1299999999999999</v>
      </c>
      <c r="AU121" s="201">
        <v>7.0000000000000007E-2</v>
      </c>
    </row>
    <row r="122" spans="29:47" ht="12" customHeight="1">
      <c r="AC122" s="191">
        <v>1.1399999999999999</v>
      </c>
      <c r="AD122" s="200">
        <v>0.1</v>
      </c>
      <c r="AE122" s="184">
        <v>0.999344262295082</v>
      </c>
      <c r="AF122" s="201">
        <v>0</v>
      </c>
      <c r="AG122" s="181"/>
      <c r="AH122" s="191">
        <v>1.1399999999999999</v>
      </c>
      <c r="AI122" s="200">
        <v>1</v>
      </c>
      <c r="AJ122" s="184">
        <v>0.999344262295082</v>
      </c>
      <c r="AK122" s="201">
        <v>0.12</v>
      </c>
      <c r="AL122" s="181"/>
      <c r="AM122" s="191">
        <v>1.1399999999999999</v>
      </c>
      <c r="AN122" s="200">
        <v>1</v>
      </c>
      <c r="AO122" s="183">
        <v>1.1399999999999999</v>
      </c>
      <c r="AP122" s="201">
        <v>0</v>
      </c>
      <c r="AQ122" s="181"/>
      <c r="AR122" s="191">
        <v>1.1399999999999999</v>
      </c>
      <c r="AS122" s="200">
        <v>1</v>
      </c>
      <c r="AT122" s="183">
        <v>1.1399999999999999</v>
      </c>
      <c r="AU122" s="201">
        <v>7.0000000000000007E-2</v>
      </c>
    </row>
    <row r="123" spans="29:47" ht="12" customHeight="1">
      <c r="AC123" s="191">
        <v>1.1499999999999999</v>
      </c>
      <c r="AD123" s="200">
        <v>0.1</v>
      </c>
      <c r="AE123" s="184">
        <v>0.999344262295082</v>
      </c>
      <c r="AF123" s="201">
        <v>0</v>
      </c>
      <c r="AG123" s="181"/>
      <c r="AH123" s="191">
        <v>1.1499999999999999</v>
      </c>
      <c r="AI123" s="200">
        <v>1</v>
      </c>
      <c r="AJ123" s="184">
        <v>0.999344262295082</v>
      </c>
      <c r="AK123" s="201">
        <v>0.11</v>
      </c>
      <c r="AL123" s="181"/>
      <c r="AM123" s="191">
        <v>1.1499999999999999</v>
      </c>
      <c r="AN123" s="200">
        <v>1</v>
      </c>
      <c r="AO123" s="183">
        <v>1.1499999999999999</v>
      </c>
      <c r="AP123" s="201">
        <v>0</v>
      </c>
      <c r="AQ123" s="181"/>
      <c r="AR123" s="191">
        <v>1.1499999999999999</v>
      </c>
      <c r="AS123" s="200">
        <v>1</v>
      </c>
      <c r="AT123" s="183">
        <v>1.1499999999999999</v>
      </c>
      <c r="AU123" s="201">
        <v>7.0000000000000007E-2</v>
      </c>
    </row>
    <row r="124" spans="29:47" ht="12" customHeight="1">
      <c r="AC124" s="191">
        <v>1.1599999999999999</v>
      </c>
      <c r="AD124" s="200">
        <v>0.1</v>
      </c>
      <c r="AE124" s="184">
        <v>0.999344262295082</v>
      </c>
      <c r="AF124" s="201">
        <v>0</v>
      </c>
      <c r="AG124" s="181"/>
      <c r="AH124" s="191">
        <v>1.1599999999999999</v>
      </c>
      <c r="AI124" s="200">
        <v>1</v>
      </c>
      <c r="AJ124" s="184">
        <v>0.999344262295082</v>
      </c>
      <c r="AK124" s="201">
        <v>0.1</v>
      </c>
      <c r="AL124" s="181"/>
      <c r="AM124" s="191">
        <v>1.1599999999999999</v>
      </c>
      <c r="AN124" s="200">
        <v>1</v>
      </c>
      <c r="AO124" s="183">
        <v>1.1599999999999999</v>
      </c>
      <c r="AP124" s="201">
        <v>0</v>
      </c>
      <c r="AQ124" s="181"/>
      <c r="AR124" s="191">
        <v>1.1599999999999999</v>
      </c>
      <c r="AS124" s="200">
        <v>1</v>
      </c>
      <c r="AT124" s="183">
        <v>1.1599999999999999</v>
      </c>
      <c r="AU124" s="201">
        <v>7.0000000000000007E-2</v>
      </c>
    </row>
    <row r="125" spans="29:47" ht="12" customHeight="1">
      <c r="AC125" s="191">
        <v>1.17</v>
      </c>
      <c r="AD125" s="200">
        <v>0.1</v>
      </c>
      <c r="AE125" s="184">
        <v>0.999344262295082</v>
      </c>
      <c r="AF125" s="201">
        <v>0</v>
      </c>
      <c r="AG125" s="181"/>
      <c r="AH125" s="191">
        <v>1.17</v>
      </c>
      <c r="AI125" s="200">
        <v>1</v>
      </c>
      <c r="AJ125" s="184">
        <v>0.999344262295082</v>
      </c>
      <c r="AK125" s="201">
        <v>0.09</v>
      </c>
      <c r="AL125" s="181"/>
      <c r="AM125" s="191">
        <v>1.17</v>
      </c>
      <c r="AN125" s="200">
        <v>1</v>
      </c>
      <c r="AO125" s="183">
        <v>1.17</v>
      </c>
      <c r="AP125" s="201">
        <v>0</v>
      </c>
      <c r="AQ125" s="181"/>
      <c r="AR125" s="191">
        <v>1.17</v>
      </c>
      <c r="AS125" s="200">
        <v>1</v>
      </c>
      <c r="AT125" s="183">
        <v>1.17</v>
      </c>
      <c r="AU125" s="201">
        <v>7.0000000000000007E-2</v>
      </c>
    </row>
    <row r="126" spans="29:47" ht="12" customHeight="1">
      <c r="AC126" s="191">
        <v>1.18</v>
      </c>
      <c r="AD126" s="200">
        <v>0.1</v>
      </c>
      <c r="AE126" s="184">
        <v>0.999344262295082</v>
      </c>
      <c r="AF126" s="201">
        <v>0</v>
      </c>
      <c r="AG126" s="181"/>
      <c r="AH126" s="191">
        <v>1.18</v>
      </c>
      <c r="AI126" s="200">
        <v>1</v>
      </c>
      <c r="AJ126" s="184">
        <v>0.999344262295082</v>
      </c>
      <c r="AK126" s="201">
        <v>0.09</v>
      </c>
      <c r="AL126" s="181"/>
      <c r="AM126" s="191">
        <v>1.18</v>
      </c>
      <c r="AN126" s="200">
        <v>1</v>
      </c>
      <c r="AO126" s="183">
        <v>1.18</v>
      </c>
      <c r="AP126" s="201">
        <v>0</v>
      </c>
      <c r="AQ126" s="181"/>
      <c r="AR126" s="191">
        <v>1.18</v>
      </c>
      <c r="AS126" s="200">
        <v>1</v>
      </c>
      <c r="AT126" s="183">
        <v>1.18</v>
      </c>
      <c r="AU126" s="201">
        <v>0.06</v>
      </c>
    </row>
    <row r="127" spans="29:47" ht="12" customHeight="1">
      <c r="AC127" s="191">
        <v>1.19</v>
      </c>
      <c r="AD127" s="200">
        <v>0.1</v>
      </c>
      <c r="AE127" s="184">
        <v>0.999344262295082</v>
      </c>
      <c r="AF127" s="201">
        <v>0</v>
      </c>
      <c r="AG127" s="181"/>
      <c r="AH127" s="191">
        <v>1.19</v>
      </c>
      <c r="AI127" s="200">
        <v>1</v>
      </c>
      <c r="AJ127" s="184">
        <v>0.999344262295082</v>
      </c>
      <c r="AK127" s="201">
        <v>0.09</v>
      </c>
      <c r="AL127" s="181"/>
      <c r="AM127" s="191">
        <v>1.19</v>
      </c>
      <c r="AN127" s="200">
        <v>1</v>
      </c>
      <c r="AO127" s="183">
        <v>1.19</v>
      </c>
      <c r="AP127" s="201">
        <v>0</v>
      </c>
      <c r="AQ127" s="181"/>
      <c r="AR127" s="191">
        <v>1.19</v>
      </c>
      <c r="AS127" s="200">
        <v>1</v>
      </c>
      <c r="AT127" s="183">
        <v>1.19</v>
      </c>
      <c r="AU127" s="201">
        <v>0.06</v>
      </c>
    </row>
    <row r="128" spans="29:47" ht="12" customHeight="1">
      <c r="AC128" s="191">
        <v>1.2</v>
      </c>
      <c r="AD128" s="200">
        <v>0.1</v>
      </c>
      <c r="AE128" s="184">
        <v>0.999344262295082</v>
      </c>
      <c r="AF128" s="201">
        <v>0</v>
      </c>
      <c r="AG128" s="181"/>
      <c r="AH128" s="191">
        <v>1.2</v>
      </c>
      <c r="AI128" s="200">
        <v>1</v>
      </c>
      <c r="AJ128" s="184">
        <v>0.999344262295082</v>
      </c>
      <c r="AK128" s="201">
        <v>0.08</v>
      </c>
      <c r="AL128" s="181"/>
      <c r="AM128" s="191">
        <v>1.2</v>
      </c>
      <c r="AN128" s="200">
        <v>1</v>
      </c>
      <c r="AO128" s="183">
        <v>1.2</v>
      </c>
      <c r="AP128" s="201">
        <v>0</v>
      </c>
      <c r="AQ128" s="181"/>
      <c r="AR128" s="191">
        <v>1.2</v>
      </c>
      <c r="AS128" s="200">
        <v>1</v>
      </c>
      <c r="AT128" s="183">
        <v>1.2</v>
      </c>
      <c r="AU128" s="201">
        <v>0.06</v>
      </c>
    </row>
    <row r="129" spans="29:47" ht="12" customHeight="1">
      <c r="AC129" s="191">
        <v>1.21</v>
      </c>
      <c r="AD129" s="200">
        <v>0.1</v>
      </c>
      <c r="AE129" s="184">
        <v>0.999344262295082</v>
      </c>
      <c r="AF129" s="201">
        <v>0</v>
      </c>
      <c r="AG129" s="181"/>
      <c r="AH129" s="191">
        <v>1.21</v>
      </c>
      <c r="AI129" s="200">
        <v>1</v>
      </c>
      <c r="AJ129" s="184">
        <v>0.999344262295082</v>
      </c>
      <c r="AK129" s="201">
        <v>7.0000000000000007E-2</v>
      </c>
      <c r="AL129" s="181"/>
      <c r="AM129" s="191">
        <v>1.21</v>
      </c>
      <c r="AN129" s="200">
        <v>1</v>
      </c>
      <c r="AO129" s="183">
        <v>1.21</v>
      </c>
      <c r="AP129" s="201">
        <v>0</v>
      </c>
      <c r="AQ129" s="181"/>
      <c r="AR129" s="191">
        <v>1.21</v>
      </c>
      <c r="AS129" s="200">
        <v>1</v>
      </c>
      <c r="AT129" s="183">
        <v>1.21</v>
      </c>
      <c r="AU129" s="201">
        <v>0.06</v>
      </c>
    </row>
    <row r="130" spans="29:47" ht="12" customHeight="1">
      <c r="AC130" s="191">
        <v>1.22</v>
      </c>
      <c r="AD130" s="200">
        <v>0.1</v>
      </c>
      <c r="AE130" s="184">
        <v>0.999344262295082</v>
      </c>
      <c r="AF130" s="201">
        <v>0</v>
      </c>
      <c r="AG130" s="181"/>
      <c r="AH130" s="191">
        <v>1.22</v>
      </c>
      <c r="AI130" s="200">
        <v>1</v>
      </c>
      <c r="AJ130" s="184">
        <v>0.999344262295082</v>
      </c>
      <c r="AK130" s="201">
        <v>7.0000000000000007E-2</v>
      </c>
      <c r="AL130" s="181"/>
      <c r="AM130" s="191">
        <v>1.22</v>
      </c>
      <c r="AN130" s="200">
        <v>1</v>
      </c>
      <c r="AO130" s="183">
        <v>1.22</v>
      </c>
      <c r="AP130" s="201">
        <v>0</v>
      </c>
      <c r="AQ130" s="181"/>
      <c r="AR130" s="191">
        <v>1.22</v>
      </c>
      <c r="AS130" s="200">
        <v>1</v>
      </c>
      <c r="AT130" s="183">
        <v>1.22</v>
      </c>
      <c r="AU130" s="201">
        <v>0.05</v>
      </c>
    </row>
    <row r="131" spans="29:47" ht="12" customHeight="1">
      <c r="AC131" s="191">
        <v>1.23</v>
      </c>
      <c r="AD131" s="200">
        <v>0.1</v>
      </c>
      <c r="AE131" s="184">
        <v>0.999344262295082</v>
      </c>
      <c r="AF131" s="201">
        <v>0</v>
      </c>
      <c r="AG131" s="181"/>
      <c r="AH131" s="191">
        <v>1.23</v>
      </c>
      <c r="AI131" s="200">
        <v>1</v>
      </c>
      <c r="AJ131" s="184">
        <v>0.999344262295082</v>
      </c>
      <c r="AK131" s="201">
        <v>0.06</v>
      </c>
      <c r="AL131" s="181"/>
      <c r="AM131" s="191">
        <v>1.23</v>
      </c>
      <c r="AN131" s="200">
        <v>1</v>
      </c>
      <c r="AO131" s="183">
        <v>1.23</v>
      </c>
      <c r="AP131" s="201">
        <v>0</v>
      </c>
      <c r="AQ131" s="181"/>
      <c r="AR131" s="191">
        <v>1.23</v>
      </c>
      <c r="AS131" s="200">
        <v>1</v>
      </c>
      <c r="AT131" s="183">
        <v>1.23</v>
      </c>
      <c r="AU131" s="201">
        <v>0.05</v>
      </c>
    </row>
    <row r="132" spans="29:47" ht="12" customHeight="1">
      <c r="AC132" s="191">
        <v>1.24</v>
      </c>
      <c r="AD132" s="200">
        <v>0.1</v>
      </c>
      <c r="AE132" s="184">
        <v>0.999344262295082</v>
      </c>
      <c r="AF132" s="201">
        <v>0</v>
      </c>
      <c r="AG132" s="181"/>
      <c r="AH132" s="191">
        <v>1.24</v>
      </c>
      <c r="AI132" s="200">
        <v>1</v>
      </c>
      <c r="AJ132" s="184">
        <v>0.999344262295082</v>
      </c>
      <c r="AK132" s="201">
        <v>0.06</v>
      </c>
      <c r="AL132" s="181"/>
      <c r="AM132" s="191">
        <v>1.24</v>
      </c>
      <c r="AN132" s="200">
        <v>1</v>
      </c>
      <c r="AO132" s="183">
        <v>1.24</v>
      </c>
      <c r="AP132" s="201">
        <v>0</v>
      </c>
      <c r="AQ132" s="181"/>
      <c r="AR132" s="191">
        <v>1.24</v>
      </c>
      <c r="AS132" s="200">
        <v>1</v>
      </c>
      <c r="AT132" s="183">
        <v>1.24</v>
      </c>
      <c r="AU132" s="201">
        <v>0.05</v>
      </c>
    </row>
    <row r="133" spans="29:47" ht="12" customHeight="1">
      <c r="AC133" s="191">
        <v>1.25</v>
      </c>
      <c r="AD133" s="200">
        <v>0.1</v>
      </c>
      <c r="AE133" s="184">
        <v>0.999344262295082</v>
      </c>
      <c r="AF133" s="201">
        <v>0</v>
      </c>
      <c r="AG133" s="181"/>
      <c r="AH133" s="191">
        <v>1.25</v>
      </c>
      <c r="AI133" s="200">
        <v>1</v>
      </c>
      <c r="AJ133" s="184">
        <v>0.999344262295082</v>
      </c>
      <c r="AK133" s="201">
        <v>0.05</v>
      </c>
      <c r="AL133" s="181"/>
      <c r="AM133" s="191">
        <v>1.25</v>
      </c>
      <c r="AN133" s="200">
        <v>1</v>
      </c>
      <c r="AO133" s="183">
        <v>1.25</v>
      </c>
      <c r="AP133" s="201">
        <v>0</v>
      </c>
      <c r="AQ133" s="181"/>
      <c r="AR133" s="191">
        <v>1.25</v>
      </c>
      <c r="AS133" s="200">
        <v>1</v>
      </c>
      <c r="AT133" s="183">
        <v>1.25</v>
      </c>
      <c r="AU133" s="201">
        <v>0.04</v>
      </c>
    </row>
    <row r="134" spans="29:47" ht="12" customHeight="1">
      <c r="AC134" s="191">
        <v>1.26</v>
      </c>
      <c r="AD134" s="200">
        <v>0.1</v>
      </c>
      <c r="AE134" s="184">
        <v>0.999344262295082</v>
      </c>
      <c r="AF134" s="201">
        <v>0</v>
      </c>
      <c r="AG134" s="181"/>
      <c r="AH134" s="191">
        <v>1.26</v>
      </c>
      <c r="AI134" s="200">
        <v>1</v>
      </c>
      <c r="AJ134" s="184">
        <v>0.999344262295082</v>
      </c>
      <c r="AK134" s="201">
        <v>0.05</v>
      </c>
      <c r="AL134" s="181"/>
      <c r="AM134" s="191">
        <v>1.26</v>
      </c>
      <c r="AN134" s="200">
        <v>1</v>
      </c>
      <c r="AO134" s="183">
        <v>1.26</v>
      </c>
      <c r="AP134" s="201">
        <v>0</v>
      </c>
      <c r="AQ134" s="181"/>
      <c r="AR134" s="191">
        <v>1.26</v>
      </c>
      <c r="AS134" s="200">
        <v>1</v>
      </c>
      <c r="AT134" s="183">
        <v>1.26</v>
      </c>
      <c r="AU134" s="201">
        <v>0.04</v>
      </c>
    </row>
    <row r="135" spans="29:47" ht="12" customHeight="1">
      <c r="AC135" s="191">
        <v>1.27</v>
      </c>
      <c r="AD135" s="200">
        <v>0.1</v>
      </c>
      <c r="AE135" s="184">
        <v>0.999344262295082</v>
      </c>
      <c r="AF135" s="201">
        <v>0</v>
      </c>
      <c r="AG135" s="181"/>
      <c r="AH135" s="191">
        <v>1.27</v>
      </c>
      <c r="AI135" s="200">
        <v>1</v>
      </c>
      <c r="AJ135" s="184">
        <v>0.999344262295082</v>
      </c>
      <c r="AK135" s="201">
        <v>0.04</v>
      </c>
      <c r="AL135" s="181"/>
      <c r="AM135" s="191">
        <v>1.27</v>
      </c>
      <c r="AN135" s="200">
        <v>1</v>
      </c>
      <c r="AO135" s="183">
        <v>1.27</v>
      </c>
      <c r="AP135" s="201">
        <v>0</v>
      </c>
      <c r="AQ135" s="181"/>
      <c r="AR135" s="191">
        <v>1.27</v>
      </c>
      <c r="AS135" s="200">
        <v>1</v>
      </c>
      <c r="AT135" s="183">
        <v>1.27</v>
      </c>
      <c r="AU135" s="201">
        <v>0.04</v>
      </c>
    </row>
    <row r="136" spans="29:47" ht="12" customHeight="1">
      <c r="AC136" s="191">
        <v>1.28</v>
      </c>
      <c r="AD136" s="200">
        <v>0.1</v>
      </c>
      <c r="AE136" s="184">
        <v>0.999344262295082</v>
      </c>
      <c r="AF136" s="201">
        <v>0</v>
      </c>
      <c r="AG136" s="181"/>
      <c r="AH136" s="191">
        <v>1.28</v>
      </c>
      <c r="AI136" s="200">
        <v>1</v>
      </c>
      <c r="AJ136" s="184">
        <v>0.999344262295082</v>
      </c>
      <c r="AK136" s="201">
        <v>0.04</v>
      </c>
      <c r="AL136" s="181"/>
      <c r="AM136" s="191">
        <v>1.28</v>
      </c>
      <c r="AN136" s="200">
        <v>1</v>
      </c>
      <c r="AO136" s="183">
        <v>1.28</v>
      </c>
      <c r="AP136" s="201">
        <v>0</v>
      </c>
      <c r="AQ136" s="181"/>
      <c r="AR136" s="191">
        <v>1.28</v>
      </c>
      <c r="AS136" s="200">
        <v>1</v>
      </c>
      <c r="AT136" s="183">
        <v>1.28</v>
      </c>
      <c r="AU136" s="201">
        <v>0.04</v>
      </c>
    </row>
    <row r="137" spans="29:47" ht="12" customHeight="1">
      <c r="AC137" s="191">
        <v>1.29</v>
      </c>
      <c r="AD137" s="200">
        <v>0.1</v>
      </c>
      <c r="AE137" s="184">
        <v>0.999344262295082</v>
      </c>
      <c r="AF137" s="201">
        <v>0</v>
      </c>
      <c r="AG137" s="181"/>
      <c r="AH137" s="191">
        <v>1.29</v>
      </c>
      <c r="AI137" s="200">
        <v>1</v>
      </c>
      <c r="AJ137" s="184">
        <v>0.999344262295082</v>
      </c>
      <c r="AK137" s="201">
        <v>0.03</v>
      </c>
      <c r="AL137" s="181"/>
      <c r="AM137" s="191">
        <v>1.29</v>
      </c>
      <c r="AN137" s="200">
        <v>1</v>
      </c>
      <c r="AO137" s="183">
        <v>1.29</v>
      </c>
      <c r="AP137" s="201">
        <v>0</v>
      </c>
      <c r="AQ137" s="181"/>
      <c r="AR137" s="191">
        <v>1.29</v>
      </c>
      <c r="AS137" s="200">
        <v>1</v>
      </c>
      <c r="AT137" s="183">
        <v>1.29</v>
      </c>
      <c r="AU137" s="201">
        <v>0.03</v>
      </c>
    </row>
    <row r="138" spans="29:47" ht="12" customHeight="1">
      <c r="AC138" s="191">
        <v>1.3</v>
      </c>
      <c r="AD138" s="200">
        <v>0.1</v>
      </c>
      <c r="AE138" s="184">
        <v>0.999344262295082</v>
      </c>
      <c r="AF138" s="201">
        <v>0</v>
      </c>
      <c r="AG138" s="181"/>
      <c r="AH138" s="191">
        <v>1.3</v>
      </c>
      <c r="AI138" s="200">
        <v>1</v>
      </c>
      <c r="AJ138" s="184">
        <v>0.999344262295082</v>
      </c>
      <c r="AK138" s="201">
        <v>0.03</v>
      </c>
      <c r="AL138" s="181"/>
      <c r="AM138" s="191">
        <v>1.3</v>
      </c>
      <c r="AN138" s="200">
        <v>1</v>
      </c>
      <c r="AO138" s="183">
        <v>1.3</v>
      </c>
      <c r="AP138" s="201">
        <v>0</v>
      </c>
      <c r="AQ138" s="181"/>
      <c r="AR138" s="191">
        <v>1.3</v>
      </c>
      <c r="AS138" s="200">
        <v>1</v>
      </c>
      <c r="AT138" s="183">
        <v>1.3</v>
      </c>
      <c r="AU138" s="201">
        <v>0.01</v>
      </c>
    </row>
    <row r="139" spans="29:47" ht="12" customHeight="1">
      <c r="AC139" s="191">
        <v>1.31</v>
      </c>
      <c r="AD139" s="200">
        <v>0.1</v>
      </c>
      <c r="AE139" s="184">
        <v>0.999344262295082</v>
      </c>
      <c r="AF139" s="201">
        <v>0</v>
      </c>
      <c r="AG139" s="181"/>
      <c r="AH139" s="191">
        <v>1.31</v>
      </c>
      <c r="AI139" s="200">
        <v>1</v>
      </c>
      <c r="AJ139" s="184">
        <v>0.999344262295082</v>
      </c>
      <c r="AK139" s="201">
        <v>0.03</v>
      </c>
      <c r="AL139" s="181"/>
      <c r="AM139" s="191">
        <v>1.31</v>
      </c>
      <c r="AN139" s="200">
        <v>1</v>
      </c>
      <c r="AO139" s="183">
        <v>1.31</v>
      </c>
      <c r="AP139" s="201">
        <v>0</v>
      </c>
      <c r="AQ139" s="181"/>
      <c r="AR139" s="191">
        <v>1.31</v>
      </c>
      <c r="AS139" s="200">
        <v>1</v>
      </c>
      <c r="AT139" s="183">
        <v>1.31</v>
      </c>
      <c r="AU139" s="201">
        <v>8.0000000000000002E-3</v>
      </c>
    </row>
    <row r="140" spans="29:47" ht="12" customHeight="1">
      <c r="AC140" s="191">
        <v>1.32</v>
      </c>
      <c r="AD140" s="200">
        <v>0.1</v>
      </c>
      <c r="AE140" s="184">
        <v>0.999344262295082</v>
      </c>
      <c r="AF140" s="201">
        <v>0</v>
      </c>
      <c r="AG140" s="181"/>
      <c r="AH140" s="191">
        <v>1.32</v>
      </c>
      <c r="AI140" s="200">
        <v>1</v>
      </c>
      <c r="AJ140" s="184">
        <v>0.999344262295082</v>
      </c>
      <c r="AK140" s="201">
        <v>0.03</v>
      </c>
      <c r="AL140" s="181"/>
      <c r="AM140" s="191">
        <v>1.32</v>
      </c>
      <c r="AN140" s="200">
        <v>1</v>
      </c>
      <c r="AO140" s="183">
        <v>1.32</v>
      </c>
      <c r="AP140" s="201">
        <v>0</v>
      </c>
      <c r="AQ140" s="181"/>
      <c r="AR140" s="191">
        <v>1.32</v>
      </c>
      <c r="AS140" s="200">
        <v>1</v>
      </c>
      <c r="AT140" s="183">
        <v>1.32</v>
      </c>
      <c r="AU140" s="201">
        <v>6.0000000000000001E-3</v>
      </c>
    </row>
    <row r="141" spans="29:47" ht="12" customHeight="1">
      <c r="AC141" s="191">
        <v>1.33</v>
      </c>
      <c r="AD141" s="200">
        <v>0.1</v>
      </c>
      <c r="AE141" s="184">
        <v>0.999344262295082</v>
      </c>
      <c r="AF141" s="201">
        <v>0</v>
      </c>
      <c r="AG141" s="181"/>
      <c r="AH141" s="191">
        <v>1.33</v>
      </c>
      <c r="AI141" s="200">
        <v>1</v>
      </c>
      <c r="AJ141" s="184">
        <v>0.999344262295082</v>
      </c>
      <c r="AK141" s="201">
        <v>0.02</v>
      </c>
      <c r="AL141" s="181"/>
      <c r="AM141" s="191">
        <v>1.33</v>
      </c>
      <c r="AN141" s="200">
        <v>1</v>
      </c>
      <c r="AO141" s="183">
        <v>1.33</v>
      </c>
      <c r="AP141" s="201">
        <v>0</v>
      </c>
      <c r="AQ141" s="181"/>
      <c r="AR141" s="191">
        <v>1.33</v>
      </c>
      <c r="AS141" s="200">
        <v>1</v>
      </c>
      <c r="AT141" s="183">
        <v>1.33</v>
      </c>
      <c r="AU141" s="201">
        <v>4.0000000000000001E-3</v>
      </c>
    </row>
    <row r="142" spans="29:47" ht="12" customHeight="1">
      <c r="AC142" s="191">
        <v>1.34</v>
      </c>
      <c r="AD142" s="200">
        <v>0.1</v>
      </c>
      <c r="AE142" s="184">
        <v>0.999344262295082</v>
      </c>
      <c r="AF142" s="201">
        <v>0</v>
      </c>
      <c r="AG142" s="181"/>
      <c r="AH142" s="191">
        <v>1.34</v>
      </c>
      <c r="AI142" s="200">
        <v>1</v>
      </c>
      <c r="AJ142" s="184">
        <v>0.999344262295082</v>
      </c>
      <c r="AK142" s="201">
        <v>0.02</v>
      </c>
      <c r="AL142" s="181"/>
      <c r="AM142" s="191">
        <v>1.34</v>
      </c>
      <c r="AN142" s="200">
        <v>1</v>
      </c>
      <c r="AO142" s="183">
        <v>1.34</v>
      </c>
      <c r="AP142" s="201">
        <v>0</v>
      </c>
      <c r="AQ142" s="181"/>
      <c r="AR142" s="191">
        <v>1.34</v>
      </c>
      <c r="AS142" s="200">
        <v>1</v>
      </c>
      <c r="AT142" s="183">
        <v>1.34</v>
      </c>
      <c r="AU142" s="201">
        <v>2E-3</v>
      </c>
    </row>
    <row r="143" spans="29:47" ht="12" customHeight="1">
      <c r="AC143" s="191">
        <v>1.35</v>
      </c>
      <c r="AD143" s="200">
        <v>0.1</v>
      </c>
      <c r="AE143" s="184">
        <v>0.999344262295082</v>
      </c>
      <c r="AF143" s="201">
        <v>0</v>
      </c>
      <c r="AG143" s="181"/>
      <c r="AH143" s="191">
        <v>1.35</v>
      </c>
      <c r="AI143" s="200">
        <v>1</v>
      </c>
      <c r="AJ143" s="184">
        <v>0.999344262295082</v>
      </c>
      <c r="AK143" s="201">
        <v>0.02</v>
      </c>
      <c r="AL143" s="181"/>
      <c r="AM143" s="191">
        <v>1.35</v>
      </c>
      <c r="AN143" s="200">
        <v>1</v>
      </c>
      <c r="AO143" s="183">
        <v>1.35</v>
      </c>
      <c r="AP143" s="201">
        <v>0</v>
      </c>
      <c r="AQ143" s="181"/>
      <c r="AR143" s="191">
        <v>1.35</v>
      </c>
      <c r="AS143" s="200">
        <v>1</v>
      </c>
      <c r="AT143" s="183">
        <v>1.35</v>
      </c>
      <c r="AU143" s="201">
        <v>0</v>
      </c>
    </row>
    <row r="144" spans="29:47" ht="12" customHeight="1">
      <c r="AC144" s="191">
        <v>1.36</v>
      </c>
      <c r="AD144" s="200">
        <v>0.1</v>
      </c>
      <c r="AE144" s="184">
        <v>0.999344262295082</v>
      </c>
      <c r="AF144" s="201">
        <v>0</v>
      </c>
      <c r="AG144" s="181"/>
      <c r="AH144" s="191">
        <v>1.36</v>
      </c>
      <c r="AI144" s="200">
        <v>1</v>
      </c>
      <c r="AJ144" s="184">
        <v>0.999344262295082</v>
      </c>
      <c r="AK144" s="201">
        <v>0.02</v>
      </c>
      <c r="AL144" s="181"/>
      <c r="AM144" s="191">
        <v>1.36</v>
      </c>
      <c r="AN144" s="200">
        <v>1</v>
      </c>
      <c r="AO144" s="183">
        <v>1.36</v>
      </c>
      <c r="AP144" s="201">
        <v>0</v>
      </c>
      <c r="AQ144" s="181"/>
      <c r="AR144" s="191">
        <v>1.36</v>
      </c>
      <c r="AS144" s="200">
        <v>1</v>
      </c>
      <c r="AT144" s="183">
        <v>1.36</v>
      </c>
      <c r="AU144" s="201">
        <v>0</v>
      </c>
    </row>
    <row r="145" spans="29:47" ht="12" customHeight="1">
      <c r="AC145" s="191">
        <v>1.37</v>
      </c>
      <c r="AD145" s="200">
        <v>0.1</v>
      </c>
      <c r="AE145" s="184">
        <v>0.999344262295082</v>
      </c>
      <c r="AF145" s="201">
        <v>0</v>
      </c>
      <c r="AG145" s="181"/>
      <c r="AH145" s="191">
        <v>1.37</v>
      </c>
      <c r="AI145" s="200">
        <v>1</v>
      </c>
      <c r="AJ145" s="184">
        <v>0.999344262295082</v>
      </c>
      <c r="AK145" s="201">
        <v>0.02</v>
      </c>
      <c r="AL145" s="181"/>
      <c r="AM145" s="191">
        <v>1.37</v>
      </c>
      <c r="AN145" s="200">
        <v>1</v>
      </c>
      <c r="AO145" s="183">
        <v>1.37</v>
      </c>
      <c r="AP145" s="201">
        <v>0</v>
      </c>
      <c r="AQ145" s="181"/>
      <c r="AR145" s="191">
        <v>1.37</v>
      </c>
      <c r="AS145" s="200">
        <v>1</v>
      </c>
      <c r="AT145" s="183">
        <v>1.37</v>
      </c>
      <c r="AU145" s="201">
        <v>0</v>
      </c>
    </row>
    <row r="146" spans="29:47" ht="12" customHeight="1">
      <c r="AC146" s="191">
        <v>1.38</v>
      </c>
      <c r="AD146" s="200">
        <v>0.1</v>
      </c>
      <c r="AE146" s="184">
        <v>0.999344262295082</v>
      </c>
      <c r="AF146" s="201">
        <v>0</v>
      </c>
      <c r="AG146" s="181"/>
      <c r="AH146" s="191">
        <v>1.38</v>
      </c>
      <c r="AI146" s="200">
        <v>1</v>
      </c>
      <c r="AJ146" s="184">
        <v>0.999344262295082</v>
      </c>
      <c r="AK146" s="201">
        <v>0.01</v>
      </c>
      <c r="AL146" s="181"/>
      <c r="AM146" s="191">
        <v>1.38</v>
      </c>
      <c r="AN146" s="200">
        <v>1</v>
      </c>
      <c r="AO146" s="183">
        <v>1.38</v>
      </c>
      <c r="AP146" s="201">
        <v>0</v>
      </c>
      <c r="AQ146" s="181"/>
      <c r="AR146" s="191">
        <v>1.38</v>
      </c>
      <c r="AS146" s="200">
        <v>1</v>
      </c>
      <c r="AT146" s="183">
        <v>1.38</v>
      </c>
      <c r="AU146" s="201">
        <v>0</v>
      </c>
    </row>
    <row r="147" spans="29:47" ht="12" customHeight="1">
      <c r="AC147" s="191">
        <v>1.39</v>
      </c>
      <c r="AD147" s="200">
        <v>0.1</v>
      </c>
      <c r="AE147" s="184">
        <v>0.999344262295082</v>
      </c>
      <c r="AF147" s="201">
        <v>0</v>
      </c>
      <c r="AG147" s="181"/>
      <c r="AH147" s="191">
        <v>1.39</v>
      </c>
      <c r="AI147" s="200">
        <v>1</v>
      </c>
      <c r="AJ147" s="184">
        <v>0.999344262295082</v>
      </c>
      <c r="AK147" s="201">
        <v>0.01</v>
      </c>
      <c r="AL147" s="181"/>
      <c r="AM147" s="191">
        <v>1.39</v>
      </c>
      <c r="AN147" s="200">
        <v>1</v>
      </c>
      <c r="AO147" s="183">
        <v>1.39</v>
      </c>
      <c r="AP147" s="201">
        <v>0</v>
      </c>
      <c r="AQ147" s="181"/>
      <c r="AR147" s="191">
        <v>1.39</v>
      </c>
      <c r="AS147" s="200">
        <v>1</v>
      </c>
      <c r="AT147" s="183">
        <v>1.39</v>
      </c>
      <c r="AU147" s="201">
        <v>0</v>
      </c>
    </row>
    <row r="148" spans="29:47" ht="12" customHeight="1">
      <c r="AC148" s="191">
        <v>1.4</v>
      </c>
      <c r="AD148" s="200">
        <v>0.1</v>
      </c>
      <c r="AE148" s="184">
        <v>0.999344262295082</v>
      </c>
      <c r="AF148" s="201">
        <v>0</v>
      </c>
      <c r="AG148" s="181"/>
      <c r="AH148" s="191">
        <v>1.4</v>
      </c>
      <c r="AI148" s="200">
        <v>1</v>
      </c>
      <c r="AJ148" s="184">
        <v>0.999344262295082</v>
      </c>
      <c r="AK148" s="201">
        <v>0.01</v>
      </c>
      <c r="AL148" s="181"/>
      <c r="AM148" s="191">
        <v>1.4</v>
      </c>
      <c r="AN148" s="200">
        <v>1</v>
      </c>
      <c r="AO148" s="183">
        <v>1.4</v>
      </c>
      <c r="AP148" s="201">
        <v>0</v>
      </c>
      <c r="AQ148" s="181"/>
      <c r="AR148" s="191">
        <v>1.4</v>
      </c>
      <c r="AS148" s="200">
        <v>1</v>
      </c>
      <c r="AT148" s="183">
        <v>1.4</v>
      </c>
      <c r="AU148" s="201">
        <v>0</v>
      </c>
    </row>
    <row r="149" spans="29:47" ht="12" customHeight="1">
      <c r="AC149" s="191">
        <v>1.41</v>
      </c>
      <c r="AD149" s="200">
        <v>0.1</v>
      </c>
      <c r="AE149" s="184">
        <v>0.999344262295082</v>
      </c>
      <c r="AF149" s="201">
        <v>0</v>
      </c>
      <c r="AG149" s="181"/>
      <c r="AH149" s="191">
        <v>1.41</v>
      </c>
      <c r="AI149" s="200">
        <v>1</v>
      </c>
      <c r="AJ149" s="184">
        <v>0.999344262295082</v>
      </c>
      <c r="AK149" s="201">
        <v>0.01</v>
      </c>
      <c r="AL149" s="181"/>
      <c r="AM149" s="191">
        <v>1.41</v>
      </c>
      <c r="AN149" s="200">
        <v>1</v>
      </c>
      <c r="AO149" s="183">
        <v>1.41</v>
      </c>
      <c r="AP149" s="201">
        <v>0</v>
      </c>
      <c r="AQ149" s="181"/>
      <c r="AR149" s="191">
        <v>1.41</v>
      </c>
      <c r="AS149" s="200">
        <v>1</v>
      </c>
      <c r="AT149" s="183">
        <v>1.41</v>
      </c>
      <c r="AU149" s="201">
        <v>0</v>
      </c>
    </row>
    <row r="150" spans="29:47" ht="12" customHeight="1">
      <c r="AC150" s="191">
        <v>1.42</v>
      </c>
      <c r="AD150" s="200">
        <v>0.1</v>
      </c>
      <c r="AE150" s="184">
        <v>0.999344262295082</v>
      </c>
      <c r="AF150" s="201">
        <v>0</v>
      </c>
      <c r="AG150" s="181"/>
      <c r="AH150" s="191">
        <v>1.42</v>
      </c>
      <c r="AI150" s="200">
        <v>1</v>
      </c>
      <c r="AJ150" s="184">
        <v>0.999344262295082</v>
      </c>
      <c r="AK150" s="201">
        <v>0.01</v>
      </c>
      <c r="AL150" s="181"/>
      <c r="AM150" s="191">
        <v>1.42</v>
      </c>
      <c r="AN150" s="200">
        <v>1</v>
      </c>
      <c r="AO150" s="183">
        <v>1.42</v>
      </c>
      <c r="AP150" s="201">
        <v>0</v>
      </c>
      <c r="AQ150" s="181"/>
      <c r="AR150" s="191">
        <v>1.42</v>
      </c>
      <c r="AS150" s="200">
        <v>1</v>
      </c>
      <c r="AT150" s="183">
        <v>1.42</v>
      </c>
      <c r="AU150" s="201">
        <v>0</v>
      </c>
    </row>
    <row r="151" spans="29:47" ht="12" customHeight="1">
      <c r="AC151" s="191">
        <v>1.43</v>
      </c>
      <c r="AD151" s="200">
        <v>0.1</v>
      </c>
      <c r="AE151" s="184">
        <v>0.999344262295082</v>
      </c>
      <c r="AF151" s="201">
        <v>0</v>
      </c>
      <c r="AG151" s="181"/>
      <c r="AH151" s="191">
        <v>1.43</v>
      </c>
      <c r="AI151" s="200">
        <v>1</v>
      </c>
      <c r="AJ151" s="184">
        <v>0.999344262295082</v>
      </c>
      <c r="AK151" s="201">
        <v>0.01</v>
      </c>
      <c r="AL151" s="181"/>
      <c r="AM151" s="191">
        <v>1.43</v>
      </c>
      <c r="AN151" s="200">
        <v>1</v>
      </c>
      <c r="AO151" s="183">
        <v>1.43</v>
      </c>
      <c r="AP151" s="201">
        <v>0</v>
      </c>
      <c r="AQ151" s="181"/>
      <c r="AR151" s="191">
        <v>1.43</v>
      </c>
      <c r="AS151" s="200">
        <v>1</v>
      </c>
      <c r="AT151" s="183">
        <v>1.43</v>
      </c>
      <c r="AU151" s="201">
        <v>0</v>
      </c>
    </row>
    <row r="152" spans="29:47" ht="12" customHeight="1">
      <c r="AC152" s="191">
        <v>1.44</v>
      </c>
      <c r="AD152" s="200">
        <v>0.1</v>
      </c>
      <c r="AE152" s="184">
        <v>0.999344262295082</v>
      </c>
      <c r="AF152" s="201">
        <v>0</v>
      </c>
      <c r="AG152" s="181"/>
      <c r="AH152" s="191">
        <v>1.44</v>
      </c>
      <c r="AI152" s="200">
        <v>1</v>
      </c>
      <c r="AJ152" s="184">
        <v>0.999344262295082</v>
      </c>
      <c r="AK152" s="201">
        <v>0.01</v>
      </c>
      <c r="AL152" s="181"/>
      <c r="AM152" s="191">
        <v>1.44</v>
      </c>
      <c r="AN152" s="200">
        <v>1</v>
      </c>
      <c r="AO152" s="183">
        <v>1.44</v>
      </c>
      <c r="AP152" s="201">
        <v>0</v>
      </c>
      <c r="AQ152" s="181"/>
      <c r="AR152" s="191">
        <v>1.44</v>
      </c>
      <c r="AS152" s="200">
        <v>1</v>
      </c>
      <c r="AT152" s="183">
        <v>1.44</v>
      </c>
      <c r="AU152" s="201">
        <v>0</v>
      </c>
    </row>
    <row r="153" spans="29:47" ht="12" customHeight="1">
      <c r="AC153" s="191">
        <v>1.45</v>
      </c>
      <c r="AD153" s="200">
        <v>0.1</v>
      </c>
      <c r="AE153" s="184">
        <v>0.999344262295082</v>
      </c>
      <c r="AF153" s="201">
        <v>0</v>
      </c>
      <c r="AG153" s="181"/>
      <c r="AH153" s="191">
        <v>1.45</v>
      </c>
      <c r="AI153" s="200">
        <v>1</v>
      </c>
      <c r="AJ153" s="184">
        <v>0.999344262295082</v>
      </c>
      <c r="AK153" s="201">
        <v>5.0000000000000001E-3</v>
      </c>
      <c r="AL153" s="181"/>
      <c r="AM153" s="191">
        <v>1.45</v>
      </c>
      <c r="AN153" s="200">
        <v>1</v>
      </c>
      <c r="AO153" s="183">
        <v>1.45</v>
      </c>
      <c r="AP153" s="201">
        <v>0</v>
      </c>
      <c r="AQ153" s="181"/>
      <c r="AR153" s="191">
        <v>1.45</v>
      </c>
      <c r="AS153" s="200">
        <v>1</v>
      </c>
      <c r="AT153" s="183">
        <v>1.45</v>
      </c>
      <c r="AU153" s="201">
        <v>0</v>
      </c>
    </row>
    <row r="154" spans="29:47" ht="12" customHeight="1">
      <c r="AC154" s="191">
        <v>1.46</v>
      </c>
      <c r="AD154" s="200">
        <v>0.1</v>
      </c>
      <c r="AE154" s="184">
        <v>0.999344262295082</v>
      </c>
      <c r="AF154" s="201">
        <v>0</v>
      </c>
      <c r="AG154" s="181"/>
      <c r="AH154" s="191">
        <v>1.46</v>
      </c>
      <c r="AI154" s="200">
        <v>1</v>
      </c>
      <c r="AJ154" s="184">
        <v>0.999344262295082</v>
      </c>
      <c r="AK154" s="201">
        <v>4.0000000000000001E-3</v>
      </c>
      <c r="AL154" s="181"/>
      <c r="AM154" s="191">
        <v>1.46</v>
      </c>
      <c r="AN154" s="200">
        <v>1</v>
      </c>
      <c r="AO154" s="183">
        <v>1.46</v>
      </c>
      <c r="AP154" s="201">
        <v>0</v>
      </c>
      <c r="AQ154" s="181"/>
      <c r="AR154" s="191">
        <v>1.46</v>
      </c>
      <c r="AS154" s="200">
        <v>1</v>
      </c>
      <c r="AT154" s="183">
        <v>1.46</v>
      </c>
      <c r="AU154" s="201">
        <v>0</v>
      </c>
    </row>
    <row r="155" spans="29:47" ht="12" customHeight="1">
      <c r="AC155" s="191">
        <v>1.47</v>
      </c>
      <c r="AD155" s="200">
        <v>0.1</v>
      </c>
      <c r="AE155" s="184">
        <v>0.999344262295082</v>
      </c>
      <c r="AF155" s="201">
        <v>0</v>
      </c>
      <c r="AG155" s="181"/>
      <c r="AH155" s="191">
        <v>1.47</v>
      </c>
      <c r="AI155" s="200">
        <v>1</v>
      </c>
      <c r="AJ155" s="184">
        <v>0.999344262295082</v>
      </c>
      <c r="AK155" s="201">
        <v>3.0000000000000001E-3</v>
      </c>
      <c r="AL155" s="181"/>
      <c r="AM155" s="191">
        <v>1.47</v>
      </c>
      <c r="AN155" s="200">
        <v>1</v>
      </c>
      <c r="AO155" s="183">
        <v>1.47</v>
      </c>
      <c r="AP155" s="201">
        <v>0</v>
      </c>
      <c r="AQ155" s="181"/>
      <c r="AR155" s="191">
        <v>1.47</v>
      </c>
      <c r="AS155" s="200">
        <v>1</v>
      </c>
      <c r="AT155" s="183">
        <v>1.47</v>
      </c>
      <c r="AU155" s="201">
        <v>0</v>
      </c>
    </row>
    <row r="156" spans="29:47" ht="12" customHeight="1">
      <c r="AC156" s="191">
        <v>1.48</v>
      </c>
      <c r="AD156" s="200">
        <v>0.1</v>
      </c>
      <c r="AE156" s="184">
        <v>0.999344262295082</v>
      </c>
      <c r="AF156" s="201">
        <v>0</v>
      </c>
      <c r="AG156" s="181"/>
      <c r="AH156" s="191">
        <v>1.48</v>
      </c>
      <c r="AI156" s="200">
        <v>1</v>
      </c>
      <c r="AJ156" s="184">
        <v>0.999344262295082</v>
      </c>
      <c r="AK156" s="201">
        <v>2E-3</v>
      </c>
      <c r="AL156" s="181"/>
      <c r="AM156" s="191">
        <v>1.48</v>
      </c>
      <c r="AN156" s="200">
        <v>1</v>
      </c>
      <c r="AO156" s="183">
        <v>1.48</v>
      </c>
      <c r="AP156" s="201">
        <v>0</v>
      </c>
      <c r="AQ156" s="181"/>
      <c r="AR156" s="191">
        <v>1.48</v>
      </c>
      <c r="AS156" s="200">
        <v>1</v>
      </c>
      <c r="AT156" s="183">
        <v>1.48</v>
      </c>
      <c r="AU156" s="201">
        <v>0</v>
      </c>
    </row>
    <row r="157" spans="29:47" ht="12" customHeight="1">
      <c r="AC157" s="191">
        <v>1.49</v>
      </c>
      <c r="AD157" s="200">
        <v>0.1</v>
      </c>
      <c r="AE157" s="184">
        <v>0.999344262295082</v>
      </c>
      <c r="AF157" s="201">
        <v>0</v>
      </c>
      <c r="AG157" s="181"/>
      <c r="AH157" s="191">
        <v>1.49</v>
      </c>
      <c r="AI157" s="200">
        <v>1</v>
      </c>
      <c r="AJ157" s="184">
        <v>0.999344262295082</v>
      </c>
      <c r="AK157" s="201">
        <v>1E-3</v>
      </c>
      <c r="AL157" s="181"/>
      <c r="AM157" s="191">
        <v>1.49</v>
      </c>
      <c r="AN157" s="200">
        <v>1</v>
      </c>
      <c r="AO157" s="183">
        <v>1.49</v>
      </c>
      <c r="AP157" s="201">
        <v>0</v>
      </c>
      <c r="AQ157" s="181"/>
      <c r="AR157" s="191">
        <v>1.49</v>
      </c>
      <c r="AS157" s="200">
        <v>1</v>
      </c>
      <c r="AT157" s="183">
        <v>1.49</v>
      </c>
      <c r="AU157" s="201">
        <v>0</v>
      </c>
    </row>
    <row r="158" spans="29:47" ht="12" customHeight="1">
      <c r="AC158" s="191">
        <v>1.5</v>
      </c>
      <c r="AD158" s="200">
        <v>0.1</v>
      </c>
      <c r="AE158" s="184">
        <v>0.999344262295082</v>
      </c>
      <c r="AF158" s="201">
        <v>0</v>
      </c>
      <c r="AG158" s="181"/>
      <c r="AH158" s="191">
        <v>1.5</v>
      </c>
      <c r="AI158" s="200">
        <v>1</v>
      </c>
      <c r="AJ158" s="184">
        <v>0.999344262295082</v>
      </c>
      <c r="AK158" s="201">
        <v>0</v>
      </c>
      <c r="AL158" s="181"/>
      <c r="AM158" s="191">
        <v>1.5</v>
      </c>
      <c r="AN158" s="200">
        <v>1</v>
      </c>
      <c r="AO158" s="183">
        <v>1.5</v>
      </c>
      <c r="AP158" s="201">
        <v>0</v>
      </c>
      <c r="AQ158" s="181"/>
      <c r="AR158" s="191">
        <v>1.5</v>
      </c>
      <c r="AS158" s="200">
        <v>1</v>
      </c>
      <c r="AT158" s="183">
        <v>1.5</v>
      </c>
      <c r="AU158" s="201">
        <v>0</v>
      </c>
    </row>
    <row r="159" spans="29:47" ht="12" customHeight="1">
      <c r="AC159" s="191">
        <v>1.51</v>
      </c>
      <c r="AD159" s="200">
        <v>0.1</v>
      </c>
      <c r="AE159" s="184">
        <v>0.999344262295082</v>
      </c>
      <c r="AF159" s="201">
        <v>0</v>
      </c>
      <c r="AG159" s="181"/>
      <c r="AH159" s="191">
        <v>1.51</v>
      </c>
      <c r="AI159" s="200">
        <v>1</v>
      </c>
      <c r="AJ159" s="184">
        <v>0.999344262295082</v>
      </c>
      <c r="AK159" s="201">
        <v>0</v>
      </c>
      <c r="AL159" s="181"/>
      <c r="AM159" s="191">
        <v>1.51</v>
      </c>
      <c r="AN159" s="200">
        <v>1</v>
      </c>
      <c r="AO159" s="183">
        <v>1.51</v>
      </c>
      <c r="AP159" s="201">
        <v>0</v>
      </c>
      <c r="AQ159" s="181"/>
      <c r="AR159" s="191">
        <v>1.51</v>
      </c>
      <c r="AS159" s="200">
        <v>1</v>
      </c>
      <c r="AT159" s="183">
        <v>1.51</v>
      </c>
      <c r="AU159" s="201">
        <v>0</v>
      </c>
    </row>
    <row r="160" spans="29:47" ht="12" customHeight="1">
      <c r="AC160" s="191">
        <v>1.52</v>
      </c>
      <c r="AD160" s="200">
        <v>0.1</v>
      </c>
      <c r="AE160" s="184">
        <v>0.999344262295082</v>
      </c>
      <c r="AF160" s="201">
        <v>0</v>
      </c>
      <c r="AG160" s="181"/>
      <c r="AH160" s="191">
        <v>1.52</v>
      </c>
      <c r="AI160" s="200">
        <v>1</v>
      </c>
      <c r="AJ160" s="184">
        <v>0.999344262295082</v>
      </c>
      <c r="AK160" s="201">
        <v>0</v>
      </c>
      <c r="AL160" s="181"/>
      <c r="AM160" s="191">
        <v>1.52</v>
      </c>
      <c r="AN160" s="200">
        <v>1</v>
      </c>
      <c r="AO160" s="183">
        <v>1.52</v>
      </c>
      <c r="AP160" s="201">
        <v>0</v>
      </c>
      <c r="AQ160" s="181"/>
      <c r="AR160" s="191">
        <v>1.52</v>
      </c>
      <c r="AS160" s="200">
        <v>1</v>
      </c>
      <c r="AT160" s="183">
        <v>1.52</v>
      </c>
      <c r="AU160" s="201">
        <v>0</v>
      </c>
    </row>
    <row r="161" spans="29:47" ht="12" customHeight="1">
      <c r="AC161" s="191">
        <v>1.53</v>
      </c>
      <c r="AD161" s="200">
        <v>0.1</v>
      </c>
      <c r="AE161" s="184">
        <v>0.999344262295082</v>
      </c>
      <c r="AF161" s="201">
        <v>0</v>
      </c>
      <c r="AG161" s="181"/>
      <c r="AH161" s="191">
        <v>1.53</v>
      </c>
      <c r="AI161" s="200">
        <v>1</v>
      </c>
      <c r="AJ161" s="184">
        <v>0.999344262295082</v>
      </c>
      <c r="AK161" s="201">
        <v>0</v>
      </c>
      <c r="AL161" s="181"/>
      <c r="AM161" s="191">
        <v>1.53</v>
      </c>
      <c r="AN161" s="200">
        <v>1</v>
      </c>
      <c r="AO161" s="183">
        <v>1.53</v>
      </c>
      <c r="AP161" s="201">
        <v>0</v>
      </c>
      <c r="AQ161" s="181"/>
      <c r="AR161" s="191">
        <v>1.53</v>
      </c>
      <c r="AS161" s="200">
        <v>1</v>
      </c>
      <c r="AT161" s="183">
        <v>1.53</v>
      </c>
      <c r="AU161" s="201">
        <v>0</v>
      </c>
    </row>
    <row r="162" spans="29:47" ht="12" customHeight="1">
      <c r="AC162" s="191">
        <v>1.54</v>
      </c>
      <c r="AD162" s="200">
        <v>0.1</v>
      </c>
      <c r="AE162" s="184">
        <v>0.999344262295082</v>
      </c>
      <c r="AF162" s="201">
        <v>0</v>
      </c>
      <c r="AG162" s="181"/>
      <c r="AH162" s="191">
        <v>1.54</v>
      </c>
      <c r="AI162" s="200">
        <v>1</v>
      </c>
      <c r="AJ162" s="184">
        <v>0.999344262295082</v>
      </c>
      <c r="AK162" s="201">
        <v>0</v>
      </c>
      <c r="AL162" s="181"/>
      <c r="AM162" s="191">
        <v>1.54</v>
      </c>
      <c r="AN162" s="200">
        <v>1</v>
      </c>
      <c r="AO162" s="183">
        <v>1.54</v>
      </c>
      <c r="AP162" s="201">
        <v>0</v>
      </c>
      <c r="AQ162" s="181"/>
      <c r="AR162" s="191">
        <v>1.54</v>
      </c>
      <c r="AS162" s="200">
        <v>1</v>
      </c>
      <c r="AT162" s="183">
        <v>1.54</v>
      </c>
      <c r="AU162" s="201">
        <v>0</v>
      </c>
    </row>
    <row r="163" spans="29:47" ht="12" customHeight="1">
      <c r="AC163" s="191">
        <v>1.55</v>
      </c>
      <c r="AD163" s="200">
        <v>0.1</v>
      </c>
      <c r="AE163" s="184">
        <v>0.999344262295082</v>
      </c>
      <c r="AF163" s="201">
        <v>0</v>
      </c>
      <c r="AG163" s="181"/>
      <c r="AH163" s="191">
        <v>1.55</v>
      </c>
      <c r="AI163" s="200">
        <v>1</v>
      </c>
      <c r="AJ163" s="184">
        <v>0.999344262295082</v>
      </c>
      <c r="AK163" s="201">
        <v>0</v>
      </c>
      <c r="AL163" s="181"/>
      <c r="AM163" s="191">
        <v>1.55</v>
      </c>
      <c r="AN163" s="200">
        <v>1</v>
      </c>
      <c r="AO163" s="183">
        <v>1.55</v>
      </c>
      <c r="AP163" s="201">
        <v>0</v>
      </c>
      <c r="AQ163" s="181"/>
      <c r="AR163" s="191">
        <v>1.55</v>
      </c>
      <c r="AS163" s="200">
        <v>1</v>
      </c>
      <c r="AT163" s="183">
        <v>1.55</v>
      </c>
      <c r="AU163" s="201">
        <v>0</v>
      </c>
    </row>
    <row r="164" spans="29:47" ht="12" customHeight="1">
      <c r="AC164" s="191">
        <v>1.56</v>
      </c>
      <c r="AD164" s="200">
        <v>0.1</v>
      </c>
      <c r="AE164" s="184">
        <v>0.999344262295082</v>
      </c>
      <c r="AF164" s="201">
        <v>0</v>
      </c>
      <c r="AG164" s="181"/>
      <c r="AH164" s="191">
        <v>1.56</v>
      </c>
      <c r="AI164" s="200">
        <v>1</v>
      </c>
      <c r="AJ164" s="184">
        <v>0.999344262295082</v>
      </c>
      <c r="AK164" s="201">
        <v>0</v>
      </c>
      <c r="AL164" s="181"/>
      <c r="AM164" s="191">
        <v>1.56</v>
      </c>
      <c r="AN164" s="200">
        <v>1</v>
      </c>
      <c r="AO164" s="183">
        <v>1.56</v>
      </c>
      <c r="AP164" s="201">
        <v>0</v>
      </c>
      <c r="AQ164" s="181"/>
      <c r="AR164" s="191">
        <v>1.56</v>
      </c>
      <c r="AS164" s="200">
        <v>1</v>
      </c>
      <c r="AT164" s="183">
        <v>1.56</v>
      </c>
      <c r="AU164" s="201">
        <v>0</v>
      </c>
    </row>
    <row r="165" spans="29:47" ht="12" customHeight="1">
      <c r="AC165" s="191">
        <v>1.57</v>
      </c>
      <c r="AD165" s="200">
        <v>0.1</v>
      </c>
      <c r="AE165" s="184">
        <v>0.999344262295082</v>
      </c>
      <c r="AF165" s="201">
        <v>0</v>
      </c>
      <c r="AG165" s="181"/>
      <c r="AH165" s="191">
        <v>1.57</v>
      </c>
      <c r="AI165" s="200">
        <v>1</v>
      </c>
      <c r="AJ165" s="184">
        <v>0.999344262295082</v>
      </c>
      <c r="AK165" s="201">
        <v>0</v>
      </c>
      <c r="AL165" s="181"/>
      <c r="AM165" s="191">
        <v>1.57</v>
      </c>
      <c r="AN165" s="200">
        <v>1</v>
      </c>
      <c r="AO165" s="183">
        <v>1.57</v>
      </c>
      <c r="AP165" s="201">
        <v>0</v>
      </c>
      <c r="AQ165" s="181"/>
      <c r="AR165" s="191">
        <v>1.57</v>
      </c>
      <c r="AS165" s="200">
        <v>1</v>
      </c>
      <c r="AT165" s="183">
        <v>1.57</v>
      </c>
      <c r="AU165" s="201">
        <v>0</v>
      </c>
    </row>
    <row r="166" spans="29:47" ht="12" customHeight="1">
      <c r="AC166" s="191">
        <v>1.58</v>
      </c>
      <c r="AD166" s="200">
        <v>0.1</v>
      </c>
      <c r="AE166" s="184">
        <v>0.999344262295082</v>
      </c>
      <c r="AF166" s="201">
        <v>0</v>
      </c>
      <c r="AG166" s="181"/>
      <c r="AH166" s="191">
        <v>1.58</v>
      </c>
      <c r="AI166" s="200">
        <v>1</v>
      </c>
      <c r="AJ166" s="184">
        <v>0.999344262295082</v>
      </c>
      <c r="AK166" s="201">
        <v>0</v>
      </c>
      <c r="AL166" s="181"/>
      <c r="AM166" s="191">
        <v>1.58</v>
      </c>
      <c r="AN166" s="200">
        <v>1</v>
      </c>
      <c r="AO166" s="183">
        <v>1.58</v>
      </c>
      <c r="AP166" s="201">
        <v>0</v>
      </c>
      <c r="AQ166" s="181"/>
      <c r="AR166" s="191">
        <v>1.58</v>
      </c>
      <c r="AS166" s="200">
        <v>1</v>
      </c>
      <c r="AT166" s="183">
        <v>1.58</v>
      </c>
      <c r="AU166" s="201">
        <v>0</v>
      </c>
    </row>
    <row r="167" spans="29:47" ht="12" customHeight="1">
      <c r="AC167" s="191">
        <v>1.59</v>
      </c>
      <c r="AD167" s="200">
        <v>0.1</v>
      </c>
      <c r="AE167" s="184">
        <v>0.999344262295082</v>
      </c>
      <c r="AF167" s="201">
        <v>0</v>
      </c>
      <c r="AG167" s="181"/>
      <c r="AH167" s="191">
        <v>1.59</v>
      </c>
      <c r="AI167" s="200">
        <v>1</v>
      </c>
      <c r="AJ167" s="184">
        <v>0.999344262295082</v>
      </c>
      <c r="AK167" s="201">
        <v>0</v>
      </c>
      <c r="AL167" s="181"/>
      <c r="AM167" s="191">
        <v>1.59</v>
      </c>
      <c r="AN167" s="200">
        <v>1</v>
      </c>
      <c r="AO167" s="183">
        <v>1.59</v>
      </c>
      <c r="AP167" s="201">
        <v>0</v>
      </c>
      <c r="AQ167" s="181"/>
      <c r="AR167" s="191">
        <v>1.59</v>
      </c>
      <c r="AS167" s="200">
        <v>1</v>
      </c>
      <c r="AT167" s="183">
        <v>1.59</v>
      </c>
      <c r="AU167" s="201">
        <v>0</v>
      </c>
    </row>
    <row r="168" spans="29:47" ht="12" customHeight="1">
      <c r="AC168" s="191">
        <v>1.6</v>
      </c>
      <c r="AD168" s="200">
        <v>0.1</v>
      </c>
      <c r="AE168" s="184">
        <v>0.999344262295082</v>
      </c>
      <c r="AF168" s="201">
        <v>0</v>
      </c>
      <c r="AG168" s="181"/>
      <c r="AH168" s="191">
        <v>1.6</v>
      </c>
      <c r="AI168" s="200">
        <v>1</v>
      </c>
      <c r="AJ168" s="184">
        <v>0.999344262295082</v>
      </c>
      <c r="AK168" s="201">
        <v>0</v>
      </c>
      <c r="AL168" s="181"/>
      <c r="AM168" s="191">
        <v>1.6</v>
      </c>
      <c r="AN168" s="200">
        <v>1</v>
      </c>
      <c r="AO168" s="183">
        <v>1.6</v>
      </c>
      <c r="AP168" s="201">
        <v>0</v>
      </c>
      <c r="AQ168" s="181"/>
      <c r="AR168" s="191">
        <v>1.6</v>
      </c>
      <c r="AS168" s="200">
        <v>1</v>
      </c>
      <c r="AT168" s="183">
        <v>1.6</v>
      </c>
      <c r="AU168" s="201">
        <v>0</v>
      </c>
    </row>
    <row r="169" spans="29:47" ht="12" customHeight="1">
      <c r="AC169" s="191">
        <v>1.61</v>
      </c>
      <c r="AD169" s="200">
        <v>0.1</v>
      </c>
      <c r="AE169" s="184">
        <v>0.999344262295082</v>
      </c>
      <c r="AF169" s="201">
        <v>0</v>
      </c>
      <c r="AG169" s="181"/>
      <c r="AH169" s="191">
        <v>1.61</v>
      </c>
      <c r="AI169" s="200">
        <v>1</v>
      </c>
      <c r="AJ169" s="184">
        <v>0.999344262295082</v>
      </c>
      <c r="AK169" s="201">
        <v>0</v>
      </c>
      <c r="AL169" s="181"/>
      <c r="AM169" s="191">
        <v>1.61</v>
      </c>
      <c r="AN169" s="200">
        <v>1</v>
      </c>
      <c r="AO169" s="183">
        <v>1.61</v>
      </c>
      <c r="AP169" s="201">
        <v>0</v>
      </c>
      <c r="AQ169" s="181"/>
      <c r="AR169" s="191">
        <v>1.61</v>
      </c>
      <c r="AS169" s="200">
        <v>1</v>
      </c>
      <c r="AT169" s="183">
        <v>1.61</v>
      </c>
      <c r="AU169" s="201">
        <v>0</v>
      </c>
    </row>
    <row r="170" spans="29:47" ht="12" customHeight="1">
      <c r="AC170" s="191">
        <v>1.62</v>
      </c>
      <c r="AD170" s="200">
        <v>0.1</v>
      </c>
      <c r="AE170" s="184">
        <v>0.999344262295082</v>
      </c>
      <c r="AF170" s="201">
        <v>0</v>
      </c>
      <c r="AG170" s="181"/>
      <c r="AH170" s="191">
        <v>1.62</v>
      </c>
      <c r="AI170" s="200">
        <v>1</v>
      </c>
      <c r="AJ170" s="184">
        <v>0.999344262295082</v>
      </c>
      <c r="AK170" s="201">
        <v>0</v>
      </c>
      <c r="AL170" s="181"/>
      <c r="AM170" s="191">
        <v>1.62</v>
      </c>
      <c r="AN170" s="200">
        <v>1</v>
      </c>
      <c r="AO170" s="183">
        <v>1.62</v>
      </c>
      <c r="AP170" s="201">
        <v>0</v>
      </c>
      <c r="AQ170" s="181"/>
      <c r="AR170" s="191">
        <v>1.62</v>
      </c>
      <c r="AS170" s="200">
        <v>1</v>
      </c>
      <c r="AT170" s="183">
        <v>1.62</v>
      </c>
      <c r="AU170" s="201">
        <v>0</v>
      </c>
    </row>
    <row r="171" spans="29:47" ht="12" customHeight="1">
      <c r="AC171" s="191">
        <v>1.63</v>
      </c>
      <c r="AD171" s="200">
        <v>0.1</v>
      </c>
      <c r="AE171" s="184">
        <v>0.999344262295082</v>
      </c>
      <c r="AF171" s="201">
        <v>0</v>
      </c>
      <c r="AG171" s="181"/>
      <c r="AH171" s="191">
        <v>1.63</v>
      </c>
      <c r="AI171" s="200">
        <v>1</v>
      </c>
      <c r="AJ171" s="184">
        <v>0.999344262295082</v>
      </c>
      <c r="AK171" s="201">
        <v>0</v>
      </c>
      <c r="AL171" s="181"/>
      <c r="AM171" s="191">
        <v>1.63</v>
      </c>
      <c r="AN171" s="200">
        <v>1</v>
      </c>
      <c r="AO171" s="183">
        <v>1.63</v>
      </c>
      <c r="AP171" s="201">
        <v>0</v>
      </c>
      <c r="AQ171" s="181"/>
      <c r="AR171" s="191">
        <v>1.63</v>
      </c>
      <c r="AS171" s="200">
        <v>1</v>
      </c>
      <c r="AT171" s="183">
        <v>1.63</v>
      </c>
      <c r="AU171" s="201">
        <v>0</v>
      </c>
    </row>
    <row r="172" spans="29:47" ht="12" customHeight="1">
      <c r="AC172" s="191">
        <v>1.64</v>
      </c>
      <c r="AD172" s="200">
        <v>0.1</v>
      </c>
      <c r="AE172" s="184">
        <v>0.999344262295082</v>
      </c>
      <c r="AF172" s="201">
        <v>0</v>
      </c>
      <c r="AG172" s="181"/>
      <c r="AH172" s="191">
        <v>1.64</v>
      </c>
      <c r="AI172" s="200">
        <v>1</v>
      </c>
      <c r="AJ172" s="184">
        <v>0.999344262295082</v>
      </c>
      <c r="AK172" s="201">
        <v>0</v>
      </c>
      <c r="AL172" s="181"/>
      <c r="AM172" s="191">
        <v>1.64</v>
      </c>
      <c r="AN172" s="200">
        <v>1</v>
      </c>
      <c r="AO172" s="183">
        <v>1.64</v>
      </c>
      <c r="AP172" s="201">
        <v>0</v>
      </c>
      <c r="AQ172" s="181"/>
      <c r="AR172" s="191">
        <v>1.64</v>
      </c>
      <c r="AS172" s="200">
        <v>1</v>
      </c>
      <c r="AT172" s="183">
        <v>1.64</v>
      </c>
      <c r="AU172" s="201">
        <v>0</v>
      </c>
    </row>
    <row r="173" spans="29:47" ht="12" customHeight="1">
      <c r="AC173" s="191">
        <v>1.65</v>
      </c>
      <c r="AD173" s="200">
        <v>0.1</v>
      </c>
      <c r="AE173" s="184">
        <v>0.999344262295082</v>
      </c>
      <c r="AF173" s="201">
        <v>0</v>
      </c>
      <c r="AG173" s="181"/>
      <c r="AH173" s="191">
        <v>1.65</v>
      </c>
      <c r="AI173" s="200">
        <v>1</v>
      </c>
      <c r="AJ173" s="184">
        <v>0.999344262295082</v>
      </c>
      <c r="AK173" s="201">
        <v>0</v>
      </c>
      <c r="AL173" s="181"/>
      <c r="AM173" s="191">
        <v>1.65</v>
      </c>
      <c r="AN173" s="200">
        <v>1</v>
      </c>
      <c r="AO173" s="183">
        <v>1.65</v>
      </c>
      <c r="AP173" s="201">
        <v>0</v>
      </c>
      <c r="AQ173" s="181"/>
      <c r="AR173" s="191">
        <v>1.65</v>
      </c>
      <c r="AS173" s="200">
        <v>1</v>
      </c>
      <c r="AT173" s="183">
        <v>1.65</v>
      </c>
      <c r="AU173" s="201">
        <v>0</v>
      </c>
    </row>
    <row r="174" spans="29:47" ht="12" customHeight="1">
      <c r="AC174" s="191">
        <v>1.66</v>
      </c>
      <c r="AD174" s="200">
        <v>0.1</v>
      </c>
      <c r="AE174" s="184">
        <v>0.999344262295082</v>
      </c>
      <c r="AF174" s="201">
        <v>0</v>
      </c>
      <c r="AG174" s="181"/>
      <c r="AH174" s="191">
        <v>1.66</v>
      </c>
      <c r="AI174" s="200">
        <v>1</v>
      </c>
      <c r="AJ174" s="184">
        <v>0.999344262295082</v>
      </c>
      <c r="AK174" s="201">
        <v>0</v>
      </c>
      <c r="AL174" s="181"/>
      <c r="AM174" s="191">
        <v>1.66</v>
      </c>
      <c r="AN174" s="200">
        <v>1</v>
      </c>
      <c r="AO174" s="183">
        <v>1.66</v>
      </c>
      <c r="AP174" s="201">
        <v>0</v>
      </c>
      <c r="AQ174" s="181"/>
      <c r="AR174" s="191">
        <v>1.66</v>
      </c>
      <c r="AS174" s="200">
        <v>1</v>
      </c>
      <c r="AT174" s="183">
        <v>1.66</v>
      </c>
      <c r="AU174" s="201">
        <v>0</v>
      </c>
    </row>
    <row r="175" spans="29:47" ht="12" customHeight="1">
      <c r="AC175" s="191">
        <v>1.67</v>
      </c>
      <c r="AD175" s="200">
        <v>0.1</v>
      </c>
      <c r="AE175" s="184">
        <v>0.999344262295082</v>
      </c>
      <c r="AF175" s="201">
        <v>0</v>
      </c>
      <c r="AG175" s="181"/>
      <c r="AH175" s="191">
        <v>1.67</v>
      </c>
      <c r="AI175" s="200">
        <v>1</v>
      </c>
      <c r="AJ175" s="184">
        <v>0.999344262295082</v>
      </c>
      <c r="AK175" s="201">
        <v>0</v>
      </c>
      <c r="AL175" s="181"/>
      <c r="AM175" s="191">
        <v>1.67</v>
      </c>
      <c r="AN175" s="200">
        <v>1</v>
      </c>
      <c r="AO175" s="183">
        <v>1.67</v>
      </c>
      <c r="AP175" s="201">
        <v>0</v>
      </c>
      <c r="AQ175" s="181"/>
      <c r="AR175" s="191">
        <v>1.67</v>
      </c>
      <c r="AS175" s="200">
        <v>1</v>
      </c>
      <c r="AT175" s="183">
        <v>1.67</v>
      </c>
      <c r="AU175" s="201">
        <v>0</v>
      </c>
    </row>
    <row r="176" spans="29:47" ht="12" customHeight="1">
      <c r="AC176" s="191">
        <v>1.68</v>
      </c>
      <c r="AD176" s="200">
        <v>0.1</v>
      </c>
      <c r="AE176" s="184">
        <v>0.999344262295082</v>
      </c>
      <c r="AF176" s="201">
        <v>0</v>
      </c>
      <c r="AG176" s="181"/>
      <c r="AH176" s="191">
        <v>1.68</v>
      </c>
      <c r="AI176" s="200">
        <v>1</v>
      </c>
      <c r="AJ176" s="184">
        <v>0.999344262295082</v>
      </c>
      <c r="AK176" s="201">
        <v>0</v>
      </c>
      <c r="AL176" s="181"/>
      <c r="AM176" s="191">
        <v>1.68</v>
      </c>
      <c r="AN176" s="200">
        <v>1</v>
      </c>
      <c r="AO176" s="183">
        <v>1.68</v>
      </c>
      <c r="AP176" s="201">
        <v>0</v>
      </c>
      <c r="AQ176" s="181"/>
      <c r="AR176" s="191">
        <v>1.68</v>
      </c>
      <c r="AS176" s="200">
        <v>1</v>
      </c>
      <c r="AT176" s="183">
        <v>1.68</v>
      </c>
      <c r="AU176" s="201">
        <v>0</v>
      </c>
    </row>
    <row r="177" spans="29:47" ht="12" customHeight="1">
      <c r="AC177" s="191">
        <v>1.69</v>
      </c>
      <c r="AD177" s="200">
        <v>0.1</v>
      </c>
      <c r="AE177" s="184">
        <v>0.999344262295082</v>
      </c>
      <c r="AF177" s="201">
        <v>0</v>
      </c>
      <c r="AG177" s="181"/>
      <c r="AH177" s="191">
        <v>1.69</v>
      </c>
      <c r="AI177" s="200">
        <v>1</v>
      </c>
      <c r="AJ177" s="184">
        <v>0.999344262295082</v>
      </c>
      <c r="AK177" s="201">
        <v>0</v>
      </c>
      <c r="AL177" s="181"/>
      <c r="AM177" s="191">
        <v>1.69</v>
      </c>
      <c r="AN177" s="200">
        <v>1</v>
      </c>
      <c r="AO177" s="183">
        <v>1.69</v>
      </c>
      <c r="AP177" s="201">
        <v>0</v>
      </c>
      <c r="AQ177" s="181"/>
      <c r="AR177" s="191">
        <v>1.69</v>
      </c>
      <c r="AS177" s="200">
        <v>1</v>
      </c>
      <c r="AT177" s="183">
        <v>1.69</v>
      </c>
      <c r="AU177" s="201">
        <v>0</v>
      </c>
    </row>
    <row r="178" spans="29:47" ht="12" customHeight="1">
      <c r="AC178" s="191">
        <v>1.7</v>
      </c>
      <c r="AD178" s="200">
        <v>0.1</v>
      </c>
      <c r="AE178" s="184">
        <v>0.999344262295082</v>
      </c>
      <c r="AF178" s="201">
        <v>0</v>
      </c>
      <c r="AG178" s="181"/>
      <c r="AH178" s="191">
        <v>1.7</v>
      </c>
      <c r="AI178" s="200">
        <v>1</v>
      </c>
      <c r="AJ178" s="184">
        <v>0.999344262295082</v>
      </c>
      <c r="AK178" s="201">
        <v>0</v>
      </c>
      <c r="AL178" s="181"/>
      <c r="AM178" s="191">
        <v>1.7</v>
      </c>
      <c r="AN178" s="200">
        <v>1</v>
      </c>
      <c r="AO178" s="183">
        <v>1.7</v>
      </c>
      <c r="AP178" s="201">
        <v>0</v>
      </c>
      <c r="AQ178" s="181"/>
      <c r="AR178" s="191">
        <v>1.7</v>
      </c>
      <c r="AS178" s="200">
        <v>1</v>
      </c>
      <c r="AT178" s="183">
        <v>1.7</v>
      </c>
      <c r="AU178" s="201">
        <v>0</v>
      </c>
    </row>
    <row r="179" spans="29:47" ht="12" customHeight="1">
      <c r="AC179" s="191">
        <v>1.71</v>
      </c>
      <c r="AD179" s="200">
        <v>0.1</v>
      </c>
      <c r="AE179" s="184">
        <v>0.999344262295082</v>
      </c>
      <c r="AF179" s="201">
        <v>0</v>
      </c>
      <c r="AG179" s="181"/>
      <c r="AH179" s="191">
        <v>1.71</v>
      </c>
      <c r="AI179" s="200">
        <v>1</v>
      </c>
      <c r="AJ179" s="184">
        <v>0.999344262295082</v>
      </c>
      <c r="AK179" s="201">
        <v>0</v>
      </c>
      <c r="AL179" s="181"/>
      <c r="AM179" s="191">
        <v>1.71</v>
      </c>
      <c r="AN179" s="200">
        <v>1</v>
      </c>
      <c r="AO179" s="183">
        <v>1.71</v>
      </c>
      <c r="AP179" s="201">
        <v>0</v>
      </c>
      <c r="AQ179" s="181"/>
      <c r="AR179" s="191">
        <v>1.71</v>
      </c>
      <c r="AS179" s="200">
        <v>1</v>
      </c>
      <c r="AT179" s="183">
        <v>1.71</v>
      </c>
      <c r="AU179" s="201">
        <v>0</v>
      </c>
    </row>
    <row r="180" spans="29:47" ht="12" customHeight="1">
      <c r="AC180" s="191">
        <v>1.72</v>
      </c>
      <c r="AD180" s="200">
        <v>0.1</v>
      </c>
      <c r="AE180" s="184">
        <v>0.999344262295082</v>
      </c>
      <c r="AF180" s="201">
        <v>0</v>
      </c>
      <c r="AG180" s="181"/>
      <c r="AH180" s="191">
        <v>1.72</v>
      </c>
      <c r="AI180" s="200">
        <v>1</v>
      </c>
      <c r="AJ180" s="184">
        <v>0.999344262295082</v>
      </c>
      <c r="AK180" s="201">
        <v>0</v>
      </c>
      <c r="AL180" s="181"/>
      <c r="AM180" s="191">
        <v>1.72</v>
      </c>
      <c r="AN180" s="200">
        <v>1</v>
      </c>
      <c r="AO180" s="183">
        <v>1.72</v>
      </c>
      <c r="AP180" s="201">
        <v>0</v>
      </c>
      <c r="AQ180" s="181"/>
      <c r="AR180" s="191">
        <v>1.72</v>
      </c>
      <c r="AS180" s="200">
        <v>1</v>
      </c>
      <c r="AT180" s="183">
        <v>1.72</v>
      </c>
      <c r="AU180" s="201">
        <v>0</v>
      </c>
    </row>
    <row r="181" spans="29:47" ht="12" customHeight="1">
      <c r="AC181" s="191">
        <v>1.73</v>
      </c>
      <c r="AD181" s="200">
        <v>0.1</v>
      </c>
      <c r="AE181" s="184">
        <v>0.999344262295082</v>
      </c>
      <c r="AF181" s="201">
        <v>0</v>
      </c>
      <c r="AG181" s="181"/>
      <c r="AH181" s="191">
        <v>1.73</v>
      </c>
      <c r="AI181" s="200">
        <v>1</v>
      </c>
      <c r="AJ181" s="184">
        <v>0.999344262295082</v>
      </c>
      <c r="AK181" s="201">
        <v>0</v>
      </c>
      <c r="AL181" s="181"/>
      <c r="AM181" s="191">
        <v>1.73</v>
      </c>
      <c r="AN181" s="200">
        <v>1</v>
      </c>
      <c r="AO181" s="183">
        <v>1.73</v>
      </c>
      <c r="AP181" s="201">
        <v>0</v>
      </c>
      <c r="AQ181" s="181"/>
      <c r="AR181" s="191">
        <v>1.73</v>
      </c>
      <c r="AS181" s="200">
        <v>1</v>
      </c>
      <c r="AT181" s="183">
        <v>1.73</v>
      </c>
      <c r="AU181" s="201">
        <v>0</v>
      </c>
    </row>
    <row r="182" spans="29:47" ht="12" customHeight="1">
      <c r="AC182" s="191">
        <v>1.74</v>
      </c>
      <c r="AD182" s="200">
        <v>0.1</v>
      </c>
      <c r="AE182" s="184">
        <v>0.999344262295082</v>
      </c>
      <c r="AF182" s="201">
        <v>0</v>
      </c>
      <c r="AG182" s="181"/>
      <c r="AH182" s="191">
        <v>1.74</v>
      </c>
      <c r="AI182" s="200">
        <v>1</v>
      </c>
      <c r="AJ182" s="184">
        <v>0.999344262295082</v>
      </c>
      <c r="AK182" s="201">
        <v>0</v>
      </c>
      <c r="AL182" s="181"/>
      <c r="AM182" s="191">
        <v>1.74</v>
      </c>
      <c r="AN182" s="200">
        <v>1</v>
      </c>
      <c r="AO182" s="183">
        <v>1.74</v>
      </c>
      <c r="AP182" s="201">
        <v>0</v>
      </c>
      <c r="AQ182" s="181"/>
      <c r="AR182" s="191">
        <v>1.74</v>
      </c>
      <c r="AS182" s="200">
        <v>1</v>
      </c>
      <c r="AT182" s="183">
        <v>1.74</v>
      </c>
      <c r="AU182" s="201">
        <v>0</v>
      </c>
    </row>
    <row r="183" spans="29:47" ht="12" customHeight="1">
      <c r="AC183" s="191">
        <v>1.75</v>
      </c>
      <c r="AD183" s="200">
        <v>0.1</v>
      </c>
      <c r="AE183" s="184">
        <v>0.999344262295082</v>
      </c>
      <c r="AF183" s="201">
        <v>0</v>
      </c>
      <c r="AG183" s="181"/>
      <c r="AH183" s="191">
        <v>1.75</v>
      </c>
      <c r="AI183" s="200">
        <v>1</v>
      </c>
      <c r="AJ183" s="184">
        <v>0.999344262295082</v>
      </c>
      <c r="AK183" s="201">
        <v>0</v>
      </c>
      <c r="AL183" s="181"/>
      <c r="AM183" s="191">
        <v>1.75</v>
      </c>
      <c r="AN183" s="200">
        <v>1</v>
      </c>
      <c r="AO183" s="183">
        <v>1.75</v>
      </c>
      <c r="AP183" s="201">
        <v>0</v>
      </c>
      <c r="AQ183" s="181"/>
      <c r="AR183" s="191">
        <v>1.75</v>
      </c>
      <c r="AS183" s="200">
        <v>1</v>
      </c>
      <c r="AT183" s="183">
        <v>1.75</v>
      </c>
      <c r="AU183" s="201">
        <v>0</v>
      </c>
    </row>
    <row r="184" spans="29:47" ht="12" customHeight="1">
      <c r="AC184" s="191">
        <v>1.76</v>
      </c>
      <c r="AD184" s="200">
        <v>0.1</v>
      </c>
      <c r="AE184" s="184">
        <v>0.999344262295082</v>
      </c>
      <c r="AF184" s="201">
        <v>0</v>
      </c>
      <c r="AG184" s="181"/>
      <c r="AH184" s="191">
        <v>1.76</v>
      </c>
      <c r="AI184" s="200">
        <v>1</v>
      </c>
      <c r="AJ184" s="184">
        <v>0.999344262295082</v>
      </c>
      <c r="AK184" s="201">
        <v>0</v>
      </c>
      <c r="AL184" s="181"/>
      <c r="AM184" s="191">
        <v>1.76</v>
      </c>
      <c r="AN184" s="200">
        <v>1</v>
      </c>
      <c r="AO184" s="183">
        <v>1.76</v>
      </c>
      <c r="AP184" s="201">
        <v>0</v>
      </c>
      <c r="AQ184" s="181"/>
      <c r="AR184" s="191">
        <v>1.76</v>
      </c>
      <c r="AS184" s="200">
        <v>1</v>
      </c>
      <c r="AT184" s="183">
        <v>1.76</v>
      </c>
      <c r="AU184" s="201">
        <v>0</v>
      </c>
    </row>
    <row r="185" spans="29:47" ht="12" customHeight="1">
      <c r="AC185" s="191">
        <v>1.77</v>
      </c>
      <c r="AD185" s="200">
        <v>0.1</v>
      </c>
      <c r="AE185" s="184">
        <v>0.999344262295082</v>
      </c>
      <c r="AF185" s="201">
        <v>0</v>
      </c>
      <c r="AG185" s="181"/>
      <c r="AH185" s="191">
        <v>1.77</v>
      </c>
      <c r="AI185" s="200">
        <v>1</v>
      </c>
      <c r="AJ185" s="184">
        <v>0.999344262295082</v>
      </c>
      <c r="AK185" s="201">
        <v>0</v>
      </c>
      <c r="AL185" s="181"/>
      <c r="AM185" s="191">
        <v>1.77</v>
      </c>
      <c r="AN185" s="200">
        <v>1</v>
      </c>
      <c r="AO185" s="183">
        <v>1.77</v>
      </c>
      <c r="AP185" s="201">
        <v>0</v>
      </c>
      <c r="AQ185" s="181"/>
      <c r="AR185" s="191">
        <v>1.77</v>
      </c>
      <c r="AS185" s="200">
        <v>1</v>
      </c>
      <c r="AT185" s="183">
        <v>1.77</v>
      </c>
      <c r="AU185" s="201">
        <v>0</v>
      </c>
    </row>
    <row r="186" spans="29:47" ht="12" customHeight="1">
      <c r="AC186" s="191">
        <v>1.78</v>
      </c>
      <c r="AD186" s="200">
        <v>0.1</v>
      </c>
      <c r="AE186" s="184">
        <v>0.999344262295082</v>
      </c>
      <c r="AF186" s="201">
        <v>0</v>
      </c>
      <c r="AG186" s="181"/>
      <c r="AH186" s="191">
        <v>1.78</v>
      </c>
      <c r="AI186" s="200">
        <v>1</v>
      </c>
      <c r="AJ186" s="184">
        <v>0.999344262295082</v>
      </c>
      <c r="AK186" s="201">
        <v>0</v>
      </c>
      <c r="AL186" s="181"/>
      <c r="AM186" s="191">
        <v>1.78</v>
      </c>
      <c r="AN186" s="200">
        <v>1</v>
      </c>
      <c r="AO186" s="183">
        <v>1.78</v>
      </c>
      <c r="AP186" s="201">
        <v>0</v>
      </c>
      <c r="AQ186" s="181"/>
      <c r="AR186" s="191">
        <v>1.78</v>
      </c>
      <c r="AS186" s="200">
        <v>1</v>
      </c>
      <c r="AT186" s="183">
        <v>1.78</v>
      </c>
      <c r="AU186" s="201">
        <v>0</v>
      </c>
    </row>
    <row r="187" spans="29:47" ht="12" customHeight="1">
      <c r="AC187" s="191">
        <v>1.79</v>
      </c>
      <c r="AD187" s="200">
        <v>0.1</v>
      </c>
      <c r="AE187" s="184">
        <v>0.999344262295082</v>
      </c>
      <c r="AF187" s="201">
        <v>0</v>
      </c>
      <c r="AG187" s="181"/>
      <c r="AH187" s="191">
        <v>1.79</v>
      </c>
      <c r="AI187" s="200">
        <v>1</v>
      </c>
      <c r="AJ187" s="184">
        <v>0.999344262295082</v>
      </c>
      <c r="AK187" s="201">
        <v>0</v>
      </c>
      <c r="AL187" s="181"/>
      <c r="AM187" s="191">
        <v>1.79</v>
      </c>
      <c r="AN187" s="200">
        <v>1</v>
      </c>
      <c r="AO187" s="183">
        <v>1.79</v>
      </c>
      <c r="AP187" s="201">
        <v>0</v>
      </c>
      <c r="AQ187" s="181"/>
      <c r="AR187" s="191">
        <v>1.79</v>
      </c>
      <c r="AS187" s="200">
        <v>1</v>
      </c>
      <c r="AT187" s="183">
        <v>1.79</v>
      </c>
      <c r="AU187" s="201">
        <v>0</v>
      </c>
    </row>
    <row r="188" spans="29:47" ht="12" customHeight="1">
      <c r="AC188" s="191">
        <v>1.8</v>
      </c>
      <c r="AD188" s="200">
        <v>0.1</v>
      </c>
      <c r="AE188" s="184">
        <v>0.999344262295082</v>
      </c>
      <c r="AF188" s="201">
        <v>0</v>
      </c>
      <c r="AG188" s="181"/>
      <c r="AH188" s="191">
        <v>1.8</v>
      </c>
      <c r="AI188" s="200">
        <v>1</v>
      </c>
      <c r="AJ188" s="184">
        <v>0.999344262295082</v>
      </c>
      <c r="AK188" s="201">
        <v>0</v>
      </c>
      <c r="AL188" s="181"/>
      <c r="AM188" s="191">
        <v>1.8</v>
      </c>
      <c r="AN188" s="200">
        <v>1</v>
      </c>
      <c r="AO188" s="183">
        <v>1.8</v>
      </c>
      <c r="AP188" s="201">
        <v>0</v>
      </c>
      <c r="AQ188" s="181"/>
      <c r="AR188" s="191">
        <v>1.8</v>
      </c>
      <c r="AS188" s="200">
        <v>1</v>
      </c>
      <c r="AT188" s="183">
        <v>1.8</v>
      </c>
      <c r="AU188" s="201">
        <v>0</v>
      </c>
    </row>
    <row r="189" spans="29:47" ht="12" customHeight="1">
      <c r="AC189" s="191">
        <v>1.81</v>
      </c>
      <c r="AD189" s="200">
        <v>0.1</v>
      </c>
      <c r="AE189" s="184">
        <v>0.999344262295082</v>
      </c>
      <c r="AF189" s="201">
        <v>0</v>
      </c>
      <c r="AG189" s="181"/>
      <c r="AH189" s="191">
        <v>1.81</v>
      </c>
      <c r="AI189" s="200">
        <v>1</v>
      </c>
      <c r="AJ189" s="184">
        <v>0.999344262295082</v>
      </c>
      <c r="AK189" s="201">
        <v>0</v>
      </c>
      <c r="AL189" s="181"/>
      <c r="AM189" s="191">
        <v>1.81</v>
      </c>
      <c r="AN189" s="200">
        <v>1</v>
      </c>
      <c r="AO189" s="183">
        <v>1.81</v>
      </c>
      <c r="AP189" s="201">
        <v>0</v>
      </c>
      <c r="AQ189" s="181"/>
      <c r="AR189" s="191">
        <v>1.81</v>
      </c>
      <c r="AS189" s="200">
        <v>1</v>
      </c>
      <c r="AT189" s="183">
        <v>1.81</v>
      </c>
      <c r="AU189" s="201">
        <v>0</v>
      </c>
    </row>
    <row r="190" spans="29:47" ht="12" customHeight="1">
      <c r="AC190" s="191">
        <v>1.82</v>
      </c>
      <c r="AD190" s="200">
        <v>0.1</v>
      </c>
      <c r="AE190" s="184">
        <v>0.999344262295082</v>
      </c>
      <c r="AF190" s="201">
        <v>0</v>
      </c>
      <c r="AG190" s="181"/>
      <c r="AH190" s="191">
        <v>1.82</v>
      </c>
      <c r="AI190" s="200">
        <v>1</v>
      </c>
      <c r="AJ190" s="184">
        <v>0.999344262295082</v>
      </c>
      <c r="AK190" s="201">
        <v>0</v>
      </c>
      <c r="AL190" s="181"/>
      <c r="AM190" s="191">
        <v>1.82</v>
      </c>
      <c r="AN190" s="200">
        <v>1</v>
      </c>
      <c r="AO190" s="183">
        <v>1.82</v>
      </c>
      <c r="AP190" s="201">
        <v>0</v>
      </c>
      <c r="AQ190" s="181"/>
      <c r="AR190" s="191">
        <v>1.82</v>
      </c>
      <c r="AS190" s="200">
        <v>1</v>
      </c>
      <c r="AT190" s="183">
        <v>1.82</v>
      </c>
      <c r="AU190" s="201">
        <v>0</v>
      </c>
    </row>
    <row r="191" spans="29:47" ht="12" customHeight="1">
      <c r="AC191" s="191">
        <v>1.83</v>
      </c>
      <c r="AD191" s="200">
        <v>0.1</v>
      </c>
      <c r="AE191" s="184">
        <v>0.999344262295082</v>
      </c>
      <c r="AF191" s="201">
        <v>0</v>
      </c>
      <c r="AG191" s="181"/>
      <c r="AH191" s="191">
        <v>1.83</v>
      </c>
      <c r="AI191" s="200">
        <v>1</v>
      </c>
      <c r="AJ191" s="184">
        <v>0.999344262295082</v>
      </c>
      <c r="AK191" s="201">
        <v>0</v>
      </c>
      <c r="AL191" s="181"/>
      <c r="AM191" s="191">
        <v>1.83</v>
      </c>
      <c r="AN191" s="200">
        <v>1</v>
      </c>
      <c r="AO191" s="183">
        <v>1.83</v>
      </c>
      <c r="AP191" s="201">
        <v>0</v>
      </c>
      <c r="AQ191" s="181"/>
      <c r="AR191" s="191">
        <v>1.83</v>
      </c>
      <c r="AS191" s="200">
        <v>1</v>
      </c>
      <c r="AT191" s="183">
        <v>1.83</v>
      </c>
      <c r="AU191" s="201">
        <v>0</v>
      </c>
    </row>
    <row r="192" spans="29:47" ht="12" customHeight="1">
      <c r="AC192" s="191">
        <v>1.84</v>
      </c>
      <c r="AD192" s="200">
        <v>0.1</v>
      </c>
      <c r="AE192" s="184">
        <v>0.999344262295082</v>
      </c>
      <c r="AF192" s="201">
        <v>0</v>
      </c>
      <c r="AG192" s="181"/>
      <c r="AH192" s="191">
        <v>1.84</v>
      </c>
      <c r="AI192" s="200">
        <v>1</v>
      </c>
      <c r="AJ192" s="184">
        <v>0.999344262295082</v>
      </c>
      <c r="AK192" s="201">
        <v>0</v>
      </c>
      <c r="AL192" s="181"/>
      <c r="AM192" s="191">
        <v>1.84</v>
      </c>
      <c r="AN192" s="200">
        <v>1</v>
      </c>
      <c r="AO192" s="183">
        <v>1.84</v>
      </c>
      <c r="AP192" s="201">
        <v>0</v>
      </c>
      <c r="AQ192" s="181"/>
      <c r="AR192" s="191">
        <v>1.84</v>
      </c>
      <c r="AS192" s="200">
        <v>1</v>
      </c>
      <c r="AT192" s="183">
        <v>1.84</v>
      </c>
      <c r="AU192" s="201">
        <v>0</v>
      </c>
    </row>
    <row r="193" spans="29:47" ht="12" customHeight="1">
      <c r="AC193" s="191">
        <v>1.85</v>
      </c>
      <c r="AD193" s="200">
        <v>0.1</v>
      </c>
      <c r="AE193" s="184">
        <v>0.999344262295082</v>
      </c>
      <c r="AF193" s="201">
        <v>0</v>
      </c>
      <c r="AG193" s="181"/>
      <c r="AH193" s="191">
        <v>1.85</v>
      </c>
      <c r="AI193" s="200">
        <v>1</v>
      </c>
      <c r="AJ193" s="184">
        <v>0.999344262295082</v>
      </c>
      <c r="AK193" s="201">
        <v>0</v>
      </c>
      <c r="AL193" s="181"/>
      <c r="AM193" s="191">
        <v>1.85</v>
      </c>
      <c r="AN193" s="200">
        <v>1</v>
      </c>
      <c r="AO193" s="183">
        <v>1.85</v>
      </c>
      <c r="AP193" s="201">
        <v>0</v>
      </c>
      <c r="AQ193" s="181"/>
      <c r="AR193" s="191">
        <v>1.85</v>
      </c>
      <c r="AS193" s="200">
        <v>1</v>
      </c>
      <c r="AT193" s="183">
        <v>1.85</v>
      </c>
      <c r="AU193" s="201">
        <v>0</v>
      </c>
    </row>
    <row r="194" spans="29:47" ht="12" customHeight="1">
      <c r="AC194" s="191">
        <v>1.86</v>
      </c>
      <c r="AD194" s="200">
        <v>0.1</v>
      </c>
      <c r="AE194" s="184">
        <v>0.999344262295082</v>
      </c>
      <c r="AF194" s="201">
        <v>0</v>
      </c>
      <c r="AG194" s="181"/>
      <c r="AH194" s="191">
        <v>1.86</v>
      </c>
      <c r="AI194" s="200">
        <v>1</v>
      </c>
      <c r="AJ194" s="184">
        <v>0.999344262295082</v>
      </c>
      <c r="AK194" s="201">
        <v>0</v>
      </c>
      <c r="AL194" s="181"/>
      <c r="AM194" s="191">
        <v>1.86</v>
      </c>
      <c r="AN194" s="200">
        <v>1</v>
      </c>
      <c r="AO194" s="183">
        <v>1.86</v>
      </c>
      <c r="AP194" s="201">
        <v>0</v>
      </c>
      <c r="AQ194" s="181"/>
      <c r="AR194" s="191">
        <v>1.86</v>
      </c>
      <c r="AS194" s="200">
        <v>1</v>
      </c>
      <c r="AT194" s="183">
        <v>1.86</v>
      </c>
      <c r="AU194" s="201">
        <v>0</v>
      </c>
    </row>
    <row r="195" spans="29:47" ht="12" customHeight="1">
      <c r="AC195" s="191">
        <v>1.87</v>
      </c>
      <c r="AD195" s="200">
        <v>0.1</v>
      </c>
      <c r="AE195" s="184">
        <v>0.999344262295082</v>
      </c>
      <c r="AF195" s="201">
        <v>0</v>
      </c>
      <c r="AG195" s="181"/>
      <c r="AH195" s="191">
        <v>1.87</v>
      </c>
      <c r="AI195" s="200">
        <v>1</v>
      </c>
      <c r="AJ195" s="184">
        <v>0.999344262295082</v>
      </c>
      <c r="AK195" s="201">
        <v>0</v>
      </c>
      <c r="AL195" s="181"/>
      <c r="AM195" s="191">
        <v>1.87</v>
      </c>
      <c r="AN195" s="200">
        <v>1</v>
      </c>
      <c r="AO195" s="183">
        <v>1.87</v>
      </c>
      <c r="AP195" s="201">
        <v>0</v>
      </c>
      <c r="AQ195" s="181"/>
      <c r="AR195" s="191">
        <v>1.87</v>
      </c>
      <c r="AS195" s="200">
        <v>1</v>
      </c>
      <c r="AT195" s="183">
        <v>1.87</v>
      </c>
      <c r="AU195" s="201">
        <v>0</v>
      </c>
    </row>
    <row r="196" spans="29:47" ht="12" customHeight="1">
      <c r="AC196" s="191">
        <v>1.88</v>
      </c>
      <c r="AD196" s="200">
        <v>0.1</v>
      </c>
      <c r="AE196" s="184">
        <v>0.999344262295082</v>
      </c>
      <c r="AF196" s="201">
        <v>0</v>
      </c>
      <c r="AG196" s="181"/>
      <c r="AH196" s="191">
        <v>1.88</v>
      </c>
      <c r="AI196" s="200">
        <v>1</v>
      </c>
      <c r="AJ196" s="184">
        <v>0.999344262295082</v>
      </c>
      <c r="AK196" s="201">
        <v>0</v>
      </c>
      <c r="AL196" s="181"/>
      <c r="AM196" s="191">
        <v>1.88</v>
      </c>
      <c r="AN196" s="200">
        <v>1</v>
      </c>
      <c r="AO196" s="183">
        <v>1.88</v>
      </c>
      <c r="AP196" s="201">
        <v>0</v>
      </c>
      <c r="AQ196" s="181"/>
      <c r="AR196" s="191">
        <v>1.88</v>
      </c>
      <c r="AS196" s="200">
        <v>1</v>
      </c>
      <c r="AT196" s="183">
        <v>1.88</v>
      </c>
      <c r="AU196" s="201">
        <v>0</v>
      </c>
    </row>
    <row r="197" spans="29:47" ht="12" customHeight="1">
      <c r="AC197" s="191">
        <v>1.89</v>
      </c>
      <c r="AD197" s="200">
        <v>0.1</v>
      </c>
      <c r="AE197" s="184">
        <v>0.999344262295082</v>
      </c>
      <c r="AF197" s="201">
        <v>0</v>
      </c>
      <c r="AG197" s="181"/>
      <c r="AH197" s="191">
        <v>1.89</v>
      </c>
      <c r="AI197" s="200">
        <v>1</v>
      </c>
      <c r="AJ197" s="184">
        <v>0.999344262295082</v>
      </c>
      <c r="AK197" s="201">
        <v>0</v>
      </c>
      <c r="AL197" s="181"/>
      <c r="AM197" s="191">
        <v>1.89</v>
      </c>
      <c r="AN197" s="200">
        <v>1</v>
      </c>
      <c r="AO197" s="183">
        <v>1.89</v>
      </c>
      <c r="AP197" s="201">
        <v>0</v>
      </c>
      <c r="AQ197" s="181"/>
      <c r="AR197" s="191">
        <v>1.89</v>
      </c>
      <c r="AS197" s="200">
        <v>1</v>
      </c>
      <c r="AT197" s="183">
        <v>1.89</v>
      </c>
      <c r="AU197" s="201">
        <v>0</v>
      </c>
    </row>
    <row r="198" spans="29:47" ht="12" customHeight="1">
      <c r="AC198" s="191">
        <v>1.9</v>
      </c>
      <c r="AD198" s="200">
        <v>0.1</v>
      </c>
      <c r="AE198" s="184">
        <v>0.999344262295082</v>
      </c>
      <c r="AF198" s="201">
        <v>0</v>
      </c>
      <c r="AG198" s="181"/>
      <c r="AH198" s="191">
        <v>1.9</v>
      </c>
      <c r="AI198" s="200">
        <v>1</v>
      </c>
      <c r="AJ198" s="184">
        <v>0.999344262295082</v>
      </c>
      <c r="AK198" s="201">
        <v>0</v>
      </c>
      <c r="AL198" s="181"/>
      <c r="AM198" s="191">
        <v>1.9</v>
      </c>
      <c r="AN198" s="200">
        <v>1</v>
      </c>
      <c r="AO198" s="183">
        <v>1.9</v>
      </c>
      <c r="AP198" s="201">
        <v>0</v>
      </c>
      <c r="AQ198" s="181"/>
      <c r="AR198" s="191">
        <v>1.9</v>
      </c>
      <c r="AS198" s="200">
        <v>1</v>
      </c>
      <c r="AT198" s="183">
        <v>1.9</v>
      </c>
      <c r="AU198" s="201">
        <v>0</v>
      </c>
    </row>
    <row r="199" spans="29:47" ht="12" customHeight="1">
      <c r="AC199" s="191">
        <v>1.91</v>
      </c>
      <c r="AD199" s="200">
        <v>0.1</v>
      </c>
      <c r="AE199" s="184">
        <v>0.999344262295082</v>
      </c>
      <c r="AF199" s="201">
        <v>0</v>
      </c>
      <c r="AG199" s="181"/>
      <c r="AH199" s="191">
        <v>1.91</v>
      </c>
      <c r="AI199" s="200">
        <v>1</v>
      </c>
      <c r="AJ199" s="184">
        <v>0.999344262295082</v>
      </c>
      <c r="AK199" s="201">
        <v>0</v>
      </c>
      <c r="AL199" s="181"/>
      <c r="AM199" s="191">
        <v>1.91</v>
      </c>
      <c r="AN199" s="200">
        <v>1</v>
      </c>
      <c r="AO199" s="183">
        <v>1.91</v>
      </c>
      <c r="AP199" s="201">
        <v>0</v>
      </c>
      <c r="AQ199" s="181"/>
      <c r="AR199" s="191">
        <v>1.91</v>
      </c>
      <c r="AS199" s="200">
        <v>1</v>
      </c>
      <c r="AT199" s="183">
        <v>1.91</v>
      </c>
      <c r="AU199" s="201">
        <v>0</v>
      </c>
    </row>
    <row r="200" spans="29:47" ht="12" customHeight="1">
      <c r="AC200" s="191">
        <v>1.92</v>
      </c>
      <c r="AD200" s="200">
        <v>0.1</v>
      </c>
      <c r="AE200" s="184">
        <v>0.999344262295082</v>
      </c>
      <c r="AF200" s="201">
        <v>0</v>
      </c>
      <c r="AG200" s="181"/>
      <c r="AH200" s="191">
        <v>1.92</v>
      </c>
      <c r="AI200" s="200">
        <v>1</v>
      </c>
      <c r="AJ200" s="184">
        <v>0.999344262295082</v>
      </c>
      <c r="AK200" s="201">
        <v>0</v>
      </c>
      <c r="AL200" s="181"/>
      <c r="AM200" s="191">
        <v>1.92</v>
      </c>
      <c r="AN200" s="200">
        <v>1</v>
      </c>
      <c r="AO200" s="183">
        <v>1.92</v>
      </c>
      <c r="AP200" s="201">
        <v>0</v>
      </c>
      <c r="AQ200" s="181"/>
      <c r="AR200" s="191">
        <v>1.92</v>
      </c>
      <c r="AS200" s="200">
        <v>1</v>
      </c>
      <c r="AT200" s="183">
        <v>1.92</v>
      </c>
      <c r="AU200" s="201">
        <v>0</v>
      </c>
    </row>
    <row r="201" spans="29:47" ht="12" customHeight="1">
      <c r="AC201" s="191">
        <v>1.93</v>
      </c>
      <c r="AD201" s="200">
        <v>0.1</v>
      </c>
      <c r="AE201" s="184">
        <v>0.999344262295082</v>
      </c>
      <c r="AF201" s="201">
        <v>0</v>
      </c>
      <c r="AG201" s="181"/>
      <c r="AH201" s="191">
        <v>1.93</v>
      </c>
      <c r="AI201" s="200">
        <v>1</v>
      </c>
      <c r="AJ201" s="184">
        <v>0.999344262295082</v>
      </c>
      <c r="AK201" s="201">
        <v>0</v>
      </c>
      <c r="AL201" s="181"/>
      <c r="AM201" s="191">
        <v>1.93</v>
      </c>
      <c r="AN201" s="200">
        <v>1</v>
      </c>
      <c r="AO201" s="183">
        <v>1.93</v>
      </c>
      <c r="AP201" s="201">
        <v>0</v>
      </c>
      <c r="AQ201" s="181"/>
      <c r="AR201" s="191">
        <v>1.93</v>
      </c>
      <c r="AS201" s="200">
        <v>1</v>
      </c>
      <c r="AT201" s="183">
        <v>1.93</v>
      </c>
      <c r="AU201" s="201">
        <v>0</v>
      </c>
    </row>
    <row r="202" spans="29:47" ht="12" customHeight="1">
      <c r="AC202" s="191">
        <v>1.94</v>
      </c>
      <c r="AD202" s="200">
        <v>0.1</v>
      </c>
      <c r="AE202" s="184">
        <v>0.999344262295082</v>
      </c>
      <c r="AF202" s="201">
        <v>0</v>
      </c>
      <c r="AG202" s="181"/>
      <c r="AH202" s="191">
        <v>1.94</v>
      </c>
      <c r="AI202" s="200">
        <v>1</v>
      </c>
      <c r="AJ202" s="184">
        <v>0.999344262295082</v>
      </c>
      <c r="AK202" s="201">
        <v>0</v>
      </c>
      <c r="AL202" s="181"/>
      <c r="AM202" s="191">
        <v>1.94</v>
      </c>
      <c r="AN202" s="200">
        <v>1</v>
      </c>
      <c r="AO202" s="183">
        <v>1.94</v>
      </c>
      <c r="AP202" s="201">
        <v>0</v>
      </c>
      <c r="AQ202" s="181"/>
      <c r="AR202" s="191">
        <v>1.94</v>
      </c>
      <c r="AS202" s="200">
        <v>1</v>
      </c>
      <c r="AT202" s="183">
        <v>1.94</v>
      </c>
      <c r="AU202" s="201">
        <v>0</v>
      </c>
    </row>
    <row r="203" spans="29:47" ht="12" customHeight="1">
      <c r="AC203" s="191">
        <v>1.95</v>
      </c>
      <c r="AD203" s="200">
        <v>0.1</v>
      </c>
      <c r="AE203" s="184">
        <v>0.999344262295082</v>
      </c>
      <c r="AF203" s="201">
        <v>0</v>
      </c>
      <c r="AG203" s="181"/>
      <c r="AH203" s="191">
        <v>1.95</v>
      </c>
      <c r="AI203" s="200">
        <v>1</v>
      </c>
      <c r="AJ203" s="184">
        <v>0.999344262295082</v>
      </c>
      <c r="AK203" s="201">
        <v>0</v>
      </c>
      <c r="AL203" s="181"/>
      <c r="AM203" s="191">
        <v>1.95</v>
      </c>
      <c r="AN203" s="200">
        <v>1</v>
      </c>
      <c r="AO203" s="183">
        <v>1.95</v>
      </c>
      <c r="AP203" s="201">
        <v>0</v>
      </c>
      <c r="AQ203" s="181"/>
      <c r="AR203" s="191">
        <v>1.95</v>
      </c>
      <c r="AS203" s="200">
        <v>1</v>
      </c>
      <c r="AT203" s="183">
        <v>1.95</v>
      </c>
      <c r="AU203" s="201">
        <v>0</v>
      </c>
    </row>
    <row r="204" spans="29:47" ht="12" customHeight="1">
      <c r="AC204" s="191">
        <v>1.96</v>
      </c>
      <c r="AD204" s="200">
        <v>0.1</v>
      </c>
      <c r="AE204" s="184">
        <v>0.999344262295082</v>
      </c>
      <c r="AF204" s="201">
        <v>0</v>
      </c>
      <c r="AG204" s="181"/>
      <c r="AH204" s="191">
        <v>1.96</v>
      </c>
      <c r="AI204" s="200">
        <v>1</v>
      </c>
      <c r="AJ204" s="184">
        <v>0.999344262295082</v>
      </c>
      <c r="AK204" s="201">
        <v>0</v>
      </c>
      <c r="AL204" s="181"/>
      <c r="AM204" s="191">
        <v>1.96</v>
      </c>
      <c r="AN204" s="200">
        <v>1</v>
      </c>
      <c r="AO204" s="183">
        <v>1.96</v>
      </c>
      <c r="AP204" s="201">
        <v>0</v>
      </c>
      <c r="AQ204" s="181"/>
      <c r="AR204" s="191">
        <v>1.96</v>
      </c>
      <c r="AS204" s="200">
        <v>1</v>
      </c>
      <c r="AT204" s="183">
        <v>1.96</v>
      </c>
      <c r="AU204" s="201">
        <v>0</v>
      </c>
    </row>
    <row r="205" spans="29:47" ht="12" customHeight="1">
      <c r="AC205" s="191">
        <v>1.97</v>
      </c>
      <c r="AD205" s="200">
        <v>0.1</v>
      </c>
      <c r="AE205" s="184">
        <v>0.999344262295082</v>
      </c>
      <c r="AF205" s="201">
        <v>0</v>
      </c>
      <c r="AG205" s="181"/>
      <c r="AH205" s="191">
        <v>1.97</v>
      </c>
      <c r="AI205" s="200">
        <v>1</v>
      </c>
      <c r="AJ205" s="184">
        <v>0.999344262295082</v>
      </c>
      <c r="AK205" s="201">
        <v>0</v>
      </c>
      <c r="AL205" s="181"/>
      <c r="AM205" s="191">
        <v>1.97</v>
      </c>
      <c r="AN205" s="200">
        <v>1</v>
      </c>
      <c r="AO205" s="183">
        <v>1.97</v>
      </c>
      <c r="AP205" s="201">
        <v>0</v>
      </c>
      <c r="AQ205" s="181"/>
      <c r="AR205" s="191">
        <v>1.97</v>
      </c>
      <c r="AS205" s="200">
        <v>1</v>
      </c>
      <c r="AT205" s="183">
        <v>1.97</v>
      </c>
      <c r="AU205" s="201">
        <v>0</v>
      </c>
    </row>
    <row r="206" spans="29:47" ht="12" customHeight="1">
      <c r="AC206" s="191">
        <v>1.98</v>
      </c>
      <c r="AD206" s="200">
        <v>0.1</v>
      </c>
      <c r="AE206" s="184">
        <v>0.999344262295082</v>
      </c>
      <c r="AF206" s="201">
        <v>0</v>
      </c>
      <c r="AG206" s="181"/>
      <c r="AH206" s="191">
        <v>1.98</v>
      </c>
      <c r="AI206" s="200">
        <v>1</v>
      </c>
      <c r="AJ206" s="184">
        <v>0.999344262295082</v>
      </c>
      <c r="AK206" s="201">
        <v>0</v>
      </c>
      <c r="AL206" s="181"/>
      <c r="AM206" s="191">
        <v>1.98</v>
      </c>
      <c r="AN206" s="200">
        <v>1</v>
      </c>
      <c r="AO206" s="183">
        <v>1.98</v>
      </c>
      <c r="AP206" s="201">
        <v>0</v>
      </c>
      <c r="AQ206" s="181"/>
      <c r="AR206" s="191">
        <v>1.98</v>
      </c>
      <c r="AS206" s="200">
        <v>1</v>
      </c>
      <c r="AT206" s="183">
        <v>1.98</v>
      </c>
      <c r="AU206" s="201">
        <v>0</v>
      </c>
    </row>
    <row r="207" spans="29:47" ht="12" customHeight="1">
      <c r="AC207" s="191">
        <v>1.99</v>
      </c>
      <c r="AD207" s="200">
        <v>0.1</v>
      </c>
      <c r="AE207" s="184">
        <v>0.999344262295082</v>
      </c>
      <c r="AF207" s="201">
        <v>0</v>
      </c>
      <c r="AG207" s="181"/>
      <c r="AH207" s="191">
        <v>1.99</v>
      </c>
      <c r="AI207" s="200">
        <v>1</v>
      </c>
      <c r="AJ207" s="184">
        <v>0.999344262295082</v>
      </c>
      <c r="AK207" s="201">
        <v>0</v>
      </c>
      <c r="AL207" s="181"/>
      <c r="AM207" s="191">
        <v>1.99</v>
      </c>
      <c r="AN207" s="200">
        <v>1</v>
      </c>
      <c r="AO207" s="183">
        <v>1.99</v>
      </c>
      <c r="AP207" s="201">
        <v>0</v>
      </c>
      <c r="AQ207" s="181"/>
      <c r="AR207" s="191">
        <v>1.99</v>
      </c>
      <c r="AS207" s="200">
        <v>1</v>
      </c>
      <c r="AT207" s="183">
        <v>1.99</v>
      </c>
      <c r="AU207" s="201">
        <v>0</v>
      </c>
    </row>
    <row r="208" spans="29:47" ht="12" customHeight="1">
      <c r="AC208" s="191">
        <v>2</v>
      </c>
      <c r="AD208" s="200">
        <v>0.1</v>
      </c>
      <c r="AE208" s="184">
        <v>0.999344262295082</v>
      </c>
      <c r="AF208" s="201">
        <v>0</v>
      </c>
      <c r="AG208" s="181"/>
      <c r="AH208" s="191">
        <v>2</v>
      </c>
      <c r="AI208" s="200">
        <v>1</v>
      </c>
      <c r="AJ208" s="184">
        <v>0.999344262295082</v>
      </c>
      <c r="AK208" s="201">
        <v>0</v>
      </c>
      <c r="AL208" s="181"/>
      <c r="AM208" s="191">
        <v>2</v>
      </c>
      <c r="AN208" s="200">
        <v>1</v>
      </c>
      <c r="AO208" s="183">
        <v>2</v>
      </c>
      <c r="AP208" s="201">
        <v>0</v>
      </c>
      <c r="AQ208" s="181"/>
      <c r="AR208" s="191">
        <v>2</v>
      </c>
      <c r="AS208" s="200">
        <v>1</v>
      </c>
      <c r="AT208" s="183">
        <v>2</v>
      </c>
      <c r="AU208" s="201">
        <v>0</v>
      </c>
    </row>
    <row r="209" spans="29:47" ht="12" customHeight="1">
      <c r="AC209" s="191">
        <v>2.0099999999999998</v>
      </c>
      <c r="AD209" s="200">
        <v>0.1</v>
      </c>
      <c r="AE209" s="184">
        <v>0.999344262295082</v>
      </c>
      <c r="AF209" s="201">
        <v>0</v>
      </c>
      <c r="AG209" s="181"/>
      <c r="AH209" s="191">
        <v>2.0099999999999998</v>
      </c>
      <c r="AI209" s="200">
        <v>1</v>
      </c>
      <c r="AJ209" s="184">
        <v>0.999344262295082</v>
      </c>
      <c r="AK209" s="201">
        <v>0</v>
      </c>
      <c r="AL209" s="181"/>
      <c r="AM209" s="191">
        <v>2.0099999999999998</v>
      </c>
      <c r="AN209" s="200">
        <v>1</v>
      </c>
      <c r="AO209" s="183">
        <v>2.0099999999999998</v>
      </c>
      <c r="AP209" s="201">
        <v>0</v>
      </c>
      <c r="AQ209" s="181"/>
      <c r="AR209" s="191">
        <v>2.0099999999999998</v>
      </c>
      <c r="AS209" s="200">
        <v>1</v>
      </c>
      <c r="AT209" s="183">
        <v>2.0099999999999998</v>
      </c>
      <c r="AU209" s="201">
        <v>0</v>
      </c>
    </row>
    <row r="210" spans="29:47" ht="12" customHeight="1">
      <c r="AC210" s="191">
        <v>2.02</v>
      </c>
      <c r="AD210" s="200">
        <v>0.1</v>
      </c>
      <c r="AE210" s="184">
        <v>0.999344262295082</v>
      </c>
      <c r="AF210" s="201">
        <v>0</v>
      </c>
      <c r="AG210" s="181"/>
      <c r="AH210" s="191">
        <v>2.02</v>
      </c>
      <c r="AI210" s="200">
        <v>1</v>
      </c>
      <c r="AJ210" s="184">
        <v>0.999344262295082</v>
      </c>
      <c r="AK210" s="201">
        <v>0</v>
      </c>
      <c r="AL210" s="181"/>
      <c r="AM210" s="191">
        <v>2.02</v>
      </c>
      <c r="AN210" s="200">
        <v>1</v>
      </c>
      <c r="AO210" s="183">
        <v>2.02</v>
      </c>
      <c r="AP210" s="201">
        <v>0</v>
      </c>
      <c r="AQ210" s="181"/>
      <c r="AR210" s="191">
        <v>2.02</v>
      </c>
      <c r="AS210" s="200">
        <v>1</v>
      </c>
      <c r="AT210" s="183">
        <v>2.02</v>
      </c>
      <c r="AU210" s="201">
        <v>0</v>
      </c>
    </row>
    <row r="211" spans="29:47" ht="12" customHeight="1">
      <c r="AC211" s="191">
        <v>2.0299999999999998</v>
      </c>
      <c r="AD211" s="200">
        <v>0.1</v>
      </c>
      <c r="AE211" s="184">
        <v>0.999344262295082</v>
      </c>
      <c r="AF211" s="201">
        <v>0</v>
      </c>
      <c r="AG211" s="181"/>
      <c r="AH211" s="191">
        <v>2.0299999999999998</v>
      </c>
      <c r="AI211" s="200">
        <v>1</v>
      </c>
      <c r="AJ211" s="184">
        <v>0.999344262295082</v>
      </c>
      <c r="AK211" s="201">
        <v>0</v>
      </c>
      <c r="AL211" s="181"/>
      <c r="AM211" s="191">
        <v>2.0299999999999998</v>
      </c>
      <c r="AN211" s="200">
        <v>1</v>
      </c>
      <c r="AO211" s="183">
        <v>2.0299999999999998</v>
      </c>
      <c r="AP211" s="201">
        <v>0</v>
      </c>
      <c r="AQ211" s="181"/>
      <c r="AR211" s="191">
        <v>2.0299999999999998</v>
      </c>
      <c r="AS211" s="200">
        <v>1</v>
      </c>
      <c r="AT211" s="183">
        <v>2.0299999999999998</v>
      </c>
      <c r="AU211" s="201">
        <v>0</v>
      </c>
    </row>
    <row r="212" spans="29:47" ht="12" customHeight="1">
      <c r="AC212" s="191">
        <v>2.04</v>
      </c>
      <c r="AD212" s="200">
        <v>0.1</v>
      </c>
      <c r="AE212" s="184">
        <v>0.999344262295082</v>
      </c>
      <c r="AF212" s="201">
        <v>0</v>
      </c>
      <c r="AG212" s="181"/>
      <c r="AH212" s="191">
        <v>2.04</v>
      </c>
      <c r="AI212" s="200">
        <v>1</v>
      </c>
      <c r="AJ212" s="184">
        <v>0.999344262295082</v>
      </c>
      <c r="AK212" s="201">
        <v>0</v>
      </c>
      <c r="AL212" s="181"/>
      <c r="AM212" s="191">
        <v>2.04</v>
      </c>
      <c r="AN212" s="200">
        <v>1</v>
      </c>
      <c r="AO212" s="183">
        <v>2.04</v>
      </c>
      <c r="AP212" s="201">
        <v>0</v>
      </c>
      <c r="AQ212" s="181"/>
      <c r="AR212" s="191">
        <v>2.04</v>
      </c>
      <c r="AS212" s="200">
        <v>1</v>
      </c>
      <c r="AT212" s="183">
        <v>2.04</v>
      </c>
      <c r="AU212" s="201">
        <v>0</v>
      </c>
    </row>
    <row r="213" spans="29:47" ht="12" customHeight="1">
      <c r="AC213" s="191">
        <v>2.0499999999999998</v>
      </c>
      <c r="AD213" s="200">
        <v>0.1</v>
      </c>
      <c r="AE213" s="184">
        <v>0.999344262295082</v>
      </c>
      <c r="AF213" s="201">
        <v>0</v>
      </c>
      <c r="AG213" s="181"/>
      <c r="AH213" s="191">
        <v>2.0499999999999998</v>
      </c>
      <c r="AI213" s="200">
        <v>1</v>
      </c>
      <c r="AJ213" s="184">
        <v>0.999344262295082</v>
      </c>
      <c r="AK213" s="201">
        <v>0</v>
      </c>
      <c r="AL213" s="181"/>
      <c r="AM213" s="191">
        <v>2.0499999999999998</v>
      </c>
      <c r="AN213" s="200">
        <v>1</v>
      </c>
      <c r="AO213" s="183">
        <v>2.0499999999999998</v>
      </c>
      <c r="AP213" s="201">
        <v>0</v>
      </c>
      <c r="AQ213" s="181"/>
      <c r="AR213" s="191">
        <v>2.0499999999999998</v>
      </c>
      <c r="AS213" s="200">
        <v>1</v>
      </c>
      <c r="AT213" s="183">
        <v>2.0499999999999998</v>
      </c>
      <c r="AU213" s="201">
        <v>0</v>
      </c>
    </row>
    <row r="214" spans="29:47" ht="12" customHeight="1">
      <c r="AC214" s="191">
        <v>2.06</v>
      </c>
      <c r="AD214" s="200">
        <v>0.1</v>
      </c>
      <c r="AE214" s="184">
        <v>0.999344262295082</v>
      </c>
      <c r="AF214" s="201">
        <v>0</v>
      </c>
      <c r="AG214" s="181"/>
      <c r="AH214" s="191">
        <v>2.06</v>
      </c>
      <c r="AI214" s="200">
        <v>1</v>
      </c>
      <c r="AJ214" s="184">
        <v>0.999344262295082</v>
      </c>
      <c r="AK214" s="201">
        <v>0</v>
      </c>
      <c r="AL214" s="181"/>
      <c r="AM214" s="191">
        <v>2.06</v>
      </c>
      <c r="AN214" s="200">
        <v>1</v>
      </c>
      <c r="AO214" s="183">
        <v>2.06</v>
      </c>
      <c r="AP214" s="201">
        <v>0</v>
      </c>
      <c r="AQ214" s="181"/>
      <c r="AR214" s="191">
        <v>2.06</v>
      </c>
      <c r="AS214" s="200">
        <v>1</v>
      </c>
      <c r="AT214" s="183">
        <v>2.06</v>
      </c>
      <c r="AU214" s="201">
        <v>0</v>
      </c>
    </row>
    <row r="215" spans="29:47" ht="12" customHeight="1">
      <c r="AC215" s="191">
        <v>2.0699999999999998</v>
      </c>
      <c r="AD215" s="200">
        <v>0.1</v>
      </c>
      <c r="AE215" s="184">
        <v>0.999344262295082</v>
      </c>
      <c r="AF215" s="201">
        <v>0</v>
      </c>
      <c r="AG215" s="181"/>
      <c r="AH215" s="191">
        <v>2.0699999999999998</v>
      </c>
      <c r="AI215" s="200">
        <v>1</v>
      </c>
      <c r="AJ215" s="184">
        <v>0.999344262295082</v>
      </c>
      <c r="AK215" s="201">
        <v>0</v>
      </c>
      <c r="AL215" s="181"/>
      <c r="AM215" s="191">
        <v>2.0699999999999998</v>
      </c>
      <c r="AN215" s="200">
        <v>1</v>
      </c>
      <c r="AO215" s="183">
        <v>2.0699999999999998</v>
      </c>
      <c r="AP215" s="201">
        <v>0</v>
      </c>
      <c r="AQ215" s="181"/>
      <c r="AR215" s="191">
        <v>2.0699999999999998</v>
      </c>
      <c r="AS215" s="200">
        <v>1</v>
      </c>
      <c r="AT215" s="183">
        <v>2.0699999999999998</v>
      </c>
      <c r="AU215" s="201">
        <v>0</v>
      </c>
    </row>
    <row r="216" spans="29:47" ht="12" customHeight="1">
      <c r="AC216" s="191">
        <v>2.08</v>
      </c>
      <c r="AD216" s="200">
        <v>0.1</v>
      </c>
      <c r="AE216" s="184">
        <v>0.999344262295082</v>
      </c>
      <c r="AF216" s="201">
        <v>0</v>
      </c>
      <c r="AG216" s="181"/>
      <c r="AH216" s="191">
        <v>2.08</v>
      </c>
      <c r="AI216" s="200">
        <v>1</v>
      </c>
      <c r="AJ216" s="184">
        <v>0.999344262295082</v>
      </c>
      <c r="AK216" s="201">
        <v>0</v>
      </c>
      <c r="AL216" s="181"/>
      <c r="AM216" s="191">
        <v>2.08</v>
      </c>
      <c r="AN216" s="200">
        <v>1</v>
      </c>
      <c r="AO216" s="183">
        <v>2.08</v>
      </c>
      <c r="AP216" s="201">
        <v>0</v>
      </c>
      <c r="AQ216" s="181"/>
      <c r="AR216" s="191">
        <v>2.08</v>
      </c>
      <c r="AS216" s="200">
        <v>1</v>
      </c>
      <c r="AT216" s="183">
        <v>2.08</v>
      </c>
      <c r="AU216" s="201">
        <v>0</v>
      </c>
    </row>
    <row r="217" spans="29:47" ht="12" customHeight="1">
      <c r="AC217" s="191">
        <v>2.09</v>
      </c>
      <c r="AD217" s="200">
        <v>0.1</v>
      </c>
      <c r="AE217" s="184">
        <v>0.999344262295082</v>
      </c>
      <c r="AF217" s="201">
        <v>0</v>
      </c>
      <c r="AG217" s="181"/>
      <c r="AH217" s="191">
        <v>2.09</v>
      </c>
      <c r="AI217" s="200">
        <v>1</v>
      </c>
      <c r="AJ217" s="184">
        <v>0.999344262295082</v>
      </c>
      <c r="AK217" s="201">
        <v>0</v>
      </c>
      <c r="AL217" s="181"/>
      <c r="AM217" s="191">
        <v>2.09</v>
      </c>
      <c r="AN217" s="200">
        <v>1</v>
      </c>
      <c r="AO217" s="183">
        <v>2.09</v>
      </c>
      <c r="AP217" s="201">
        <v>0</v>
      </c>
      <c r="AQ217" s="181"/>
      <c r="AR217" s="191">
        <v>2.09</v>
      </c>
      <c r="AS217" s="200">
        <v>1</v>
      </c>
      <c r="AT217" s="183">
        <v>2.09</v>
      </c>
      <c r="AU217" s="201">
        <v>0</v>
      </c>
    </row>
    <row r="218" spans="29:47" ht="12" customHeight="1">
      <c r="AC218" s="191">
        <v>2.1</v>
      </c>
      <c r="AD218" s="200">
        <v>0.1</v>
      </c>
      <c r="AE218" s="184">
        <v>0.999344262295082</v>
      </c>
      <c r="AF218" s="201">
        <v>0</v>
      </c>
      <c r="AG218" s="181"/>
      <c r="AH218" s="191">
        <v>2.1</v>
      </c>
      <c r="AI218" s="200">
        <v>1</v>
      </c>
      <c r="AJ218" s="184">
        <v>0.999344262295082</v>
      </c>
      <c r="AK218" s="201">
        <v>0</v>
      </c>
      <c r="AL218" s="181"/>
      <c r="AM218" s="191">
        <v>2.1</v>
      </c>
      <c r="AN218" s="200">
        <v>1</v>
      </c>
      <c r="AO218" s="183">
        <v>2.1</v>
      </c>
      <c r="AP218" s="201">
        <v>0</v>
      </c>
      <c r="AQ218" s="181"/>
      <c r="AR218" s="191">
        <v>2.1</v>
      </c>
      <c r="AS218" s="200">
        <v>1</v>
      </c>
      <c r="AT218" s="183">
        <v>2.1</v>
      </c>
      <c r="AU218" s="201">
        <v>0</v>
      </c>
    </row>
    <row r="219" spans="29:47" ht="12" customHeight="1">
      <c r="AC219" s="191">
        <v>2.11</v>
      </c>
      <c r="AD219" s="200">
        <v>0.1</v>
      </c>
      <c r="AE219" s="184">
        <v>0.999344262295082</v>
      </c>
      <c r="AF219" s="201">
        <v>0</v>
      </c>
      <c r="AG219" s="181"/>
      <c r="AH219" s="191">
        <v>2.11</v>
      </c>
      <c r="AI219" s="200">
        <v>1</v>
      </c>
      <c r="AJ219" s="184">
        <v>0.999344262295082</v>
      </c>
      <c r="AK219" s="201">
        <v>0</v>
      </c>
      <c r="AL219" s="181"/>
      <c r="AM219" s="191">
        <v>2.11</v>
      </c>
      <c r="AN219" s="200">
        <v>1</v>
      </c>
      <c r="AO219" s="183">
        <v>2.11</v>
      </c>
      <c r="AP219" s="201">
        <v>0</v>
      </c>
      <c r="AQ219" s="181"/>
      <c r="AR219" s="191">
        <v>2.11</v>
      </c>
      <c r="AS219" s="200">
        <v>1</v>
      </c>
      <c r="AT219" s="183">
        <v>2.11</v>
      </c>
      <c r="AU219" s="201">
        <v>0</v>
      </c>
    </row>
    <row r="220" spans="29:47" ht="12" customHeight="1">
      <c r="AC220" s="191">
        <v>2.12</v>
      </c>
      <c r="AD220" s="200">
        <v>0.1</v>
      </c>
      <c r="AE220" s="184">
        <v>0.999344262295082</v>
      </c>
      <c r="AF220" s="201">
        <v>0</v>
      </c>
      <c r="AG220" s="181"/>
      <c r="AH220" s="191">
        <v>2.12</v>
      </c>
      <c r="AI220" s="200">
        <v>1</v>
      </c>
      <c r="AJ220" s="184">
        <v>0.999344262295082</v>
      </c>
      <c r="AK220" s="201">
        <v>0</v>
      </c>
      <c r="AL220" s="181"/>
      <c r="AM220" s="191">
        <v>2.12</v>
      </c>
      <c r="AN220" s="200">
        <v>1</v>
      </c>
      <c r="AO220" s="183">
        <v>2.12</v>
      </c>
      <c r="AP220" s="201">
        <v>0</v>
      </c>
      <c r="AQ220" s="181"/>
      <c r="AR220" s="191">
        <v>2.12</v>
      </c>
      <c r="AS220" s="200">
        <v>1</v>
      </c>
      <c r="AT220" s="183">
        <v>2.12</v>
      </c>
      <c r="AU220" s="201">
        <v>0</v>
      </c>
    </row>
    <row r="221" spans="29:47" ht="12" customHeight="1">
      <c r="AC221" s="191">
        <v>2.13</v>
      </c>
      <c r="AD221" s="200">
        <v>0.1</v>
      </c>
      <c r="AE221" s="184">
        <v>0.999344262295082</v>
      </c>
      <c r="AF221" s="201">
        <v>0</v>
      </c>
      <c r="AG221" s="181"/>
      <c r="AH221" s="191">
        <v>2.13</v>
      </c>
      <c r="AI221" s="200">
        <v>1</v>
      </c>
      <c r="AJ221" s="184">
        <v>0.999344262295082</v>
      </c>
      <c r="AK221" s="201">
        <v>0</v>
      </c>
      <c r="AL221" s="181"/>
      <c r="AM221" s="191">
        <v>2.13</v>
      </c>
      <c r="AN221" s="200">
        <v>1</v>
      </c>
      <c r="AO221" s="183">
        <v>2.13</v>
      </c>
      <c r="AP221" s="201">
        <v>0</v>
      </c>
      <c r="AQ221" s="181"/>
      <c r="AR221" s="191">
        <v>2.13</v>
      </c>
      <c r="AS221" s="200">
        <v>1</v>
      </c>
      <c r="AT221" s="183">
        <v>2.13</v>
      </c>
      <c r="AU221" s="201">
        <v>0</v>
      </c>
    </row>
    <row r="222" spans="29:47" ht="12" customHeight="1">
      <c r="AC222" s="191">
        <v>2.14</v>
      </c>
      <c r="AD222" s="200">
        <v>0.1</v>
      </c>
      <c r="AE222" s="184">
        <v>0.999344262295082</v>
      </c>
      <c r="AF222" s="201">
        <v>0</v>
      </c>
      <c r="AG222" s="181"/>
      <c r="AH222" s="191">
        <v>2.14</v>
      </c>
      <c r="AI222" s="200">
        <v>1</v>
      </c>
      <c r="AJ222" s="184">
        <v>0.999344262295082</v>
      </c>
      <c r="AK222" s="201">
        <v>0</v>
      </c>
      <c r="AL222" s="181"/>
      <c r="AM222" s="191">
        <v>2.14</v>
      </c>
      <c r="AN222" s="200">
        <v>1</v>
      </c>
      <c r="AO222" s="183">
        <v>2.14</v>
      </c>
      <c r="AP222" s="201">
        <v>0</v>
      </c>
      <c r="AQ222" s="181"/>
      <c r="AR222" s="191">
        <v>2.14</v>
      </c>
      <c r="AS222" s="200">
        <v>1</v>
      </c>
      <c r="AT222" s="183">
        <v>2.14</v>
      </c>
      <c r="AU222" s="201">
        <v>0</v>
      </c>
    </row>
    <row r="223" spans="29:47" ht="12" customHeight="1">
      <c r="AC223" s="191">
        <v>2.15</v>
      </c>
      <c r="AD223" s="200">
        <v>0.1</v>
      </c>
      <c r="AE223" s="184">
        <v>0.999344262295082</v>
      </c>
      <c r="AF223" s="201">
        <v>0</v>
      </c>
      <c r="AG223" s="181"/>
      <c r="AH223" s="191">
        <v>2.15</v>
      </c>
      <c r="AI223" s="200">
        <v>1</v>
      </c>
      <c r="AJ223" s="184">
        <v>0.999344262295082</v>
      </c>
      <c r="AK223" s="201">
        <v>0</v>
      </c>
      <c r="AL223" s="181"/>
      <c r="AM223" s="191">
        <v>2.15</v>
      </c>
      <c r="AN223" s="200">
        <v>1</v>
      </c>
      <c r="AO223" s="183">
        <v>2.15</v>
      </c>
      <c r="AP223" s="201">
        <v>0</v>
      </c>
      <c r="AQ223" s="181"/>
      <c r="AR223" s="191">
        <v>2.15</v>
      </c>
      <c r="AS223" s="200">
        <v>1</v>
      </c>
      <c r="AT223" s="183">
        <v>2.15</v>
      </c>
      <c r="AU223" s="201">
        <v>0</v>
      </c>
    </row>
    <row r="224" spans="29:47" ht="12" customHeight="1">
      <c r="AC224" s="191">
        <v>2.16</v>
      </c>
      <c r="AD224" s="200">
        <v>0.1</v>
      </c>
      <c r="AE224" s="184">
        <v>0.999344262295082</v>
      </c>
      <c r="AF224" s="201">
        <v>0</v>
      </c>
      <c r="AG224" s="181"/>
      <c r="AH224" s="191">
        <v>2.16</v>
      </c>
      <c r="AI224" s="200">
        <v>1</v>
      </c>
      <c r="AJ224" s="184">
        <v>0.999344262295082</v>
      </c>
      <c r="AK224" s="201">
        <v>0</v>
      </c>
      <c r="AL224" s="181"/>
      <c r="AM224" s="191">
        <v>2.16</v>
      </c>
      <c r="AN224" s="200">
        <v>1</v>
      </c>
      <c r="AO224" s="183">
        <v>2.16</v>
      </c>
      <c r="AP224" s="201">
        <v>0</v>
      </c>
      <c r="AQ224" s="181"/>
      <c r="AR224" s="191">
        <v>2.16</v>
      </c>
      <c r="AS224" s="200">
        <v>1</v>
      </c>
      <c r="AT224" s="183">
        <v>2.16</v>
      </c>
      <c r="AU224" s="201">
        <v>0</v>
      </c>
    </row>
    <row r="225" spans="29:47" ht="12" customHeight="1">
      <c r="AC225" s="191">
        <v>2.17</v>
      </c>
      <c r="AD225" s="200">
        <v>0.1</v>
      </c>
      <c r="AE225" s="184">
        <v>0.999344262295082</v>
      </c>
      <c r="AF225" s="201">
        <v>0</v>
      </c>
      <c r="AG225" s="181"/>
      <c r="AH225" s="191">
        <v>2.17</v>
      </c>
      <c r="AI225" s="200">
        <v>1</v>
      </c>
      <c r="AJ225" s="184">
        <v>0.999344262295082</v>
      </c>
      <c r="AK225" s="201">
        <v>0</v>
      </c>
      <c r="AL225" s="181"/>
      <c r="AM225" s="191">
        <v>2.17</v>
      </c>
      <c r="AN225" s="200">
        <v>1</v>
      </c>
      <c r="AO225" s="183">
        <v>2.17</v>
      </c>
      <c r="AP225" s="201">
        <v>0</v>
      </c>
      <c r="AQ225" s="181"/>
      <c r="AR225" s="191">
        <v>2.17</v>
      </c>
      <c r="AS225" s="200">
        <v>1</v>
      </c>
      <c r="AT225" s="183">
        <v>2.17</v>
      </c>
      <c r="AU225" s="201">
        <v>0</v>
      </c>
    </row>
    <row r="226" spans="29:47" ht="12" customHeight="1">
      <c r="AC226" s="191">
        <v>2.1800000000000002</v>
      </c>
      <c r="AD226" s="200">
        <v>0.1</v>
      </c>
      <c r="AE226" s="184">
        <v>0.999344262295082</v>
      </c>
      <c r="AF226" s="201">
        <v>0</v>
      </c>
      <c r="AG226" s="181"/>
      <c r="AH226" s="191">
        <v>2.1800000000000002</v>
      </c>
      <c r="AI226" s="200">
        <v>1</v>
      </c>
      <c r="AJ226" s="184">
        <v>0.999344262295082</v>
      </c>
      <c r="AK226" s="201">
        <v>0</v>
      </c>
      <c r="AL226" s="181"/>
      <c r="AM226" s="191">
        <v>2.1800000000000002</v>
      </c>
      <c r="AN226" s="200">
        <v>1</v>
      </c>
      <c r="AO226" s="183">
        <v>2.1800000000000002</v>
      </c>
      <c r="AP226" s="201">
        <v>0</v>
      </c>
      <c r="AQ226" s="181"/>
      <c r="AR226" s="191">
        <v>2.1800000000000002</v>
      </c>
      <c r="AS226" s="200">
        <v>1</v>
      </c>
      <c r="AT226" s="183">
        <v>2.1800000000000002</v>
      </c>
      <c r="AU226" s="201">
        <v>0</v>
      </c>
    </row>
    <row r="227" spans="29:47" ht="12" customHeight="1">
      <c r="AC227" s="191">
        <v>2.19</v>
      </c>
      <c r="AD227" s="200">
        <v>0.1</v>
      </c>
      <c r="AE227" s="184">
        <v>0.999344262295082</v>
      </c>
      <c r="AF227" s="201">
        <v>0</v>
      </c>
      <c r="AG227" s="181"/>
      <c r="AH227" s="191">
        <v>2.19</v>
      </c>
      <c r="AI227" s="200">
        <v>1</v>
      </c>
      <c r="AJ227" s="184">
        <v>0.999344262295082</v>
      </c>
      <c r="AK227" s="201">
        <v>0</v>
      </c>
      <c r="AL227" s="181"/>
      <c r="AM227" s="191">
        <v>2.19</v>
      </c>
      <c r="AN227" s="200">
        <v>1</v>
      </c>
      <c r="AO227" s="183">
        <v>2.19</v>
      </c>
      <c r="AP227" s="201">
        <v>0</v>
      </c>
      <c r="AQ227" s="181"/>
      <c r="AR227" s="191">
        <v>2.19</v>
      </c>
      <c r="AS227" s="200">
        <v>1</v>
      </c>
      <c r="AT227" s="183">
        <v>2.19</v>
      </c>
      <c r="AU227" s="201">
        <v>0</v>
      </c>
    </row>
    <row r="228" spans="29:47" ht="12" customHeight="1">
      <c r="AC228" s="191">
        <v>2.2000000000000002</v>
      </c>
      <c r="AD228" s="200">
        <v>0.1</v>
      </c>
      <c r="AE228" s="184">
        <v>0.999344262295082</v>
      </c>
      <c r="AF228" s="201">
        <v>0</v>
      </c>
      <c r="AG228" s="181"/>
      <c r="AH228" s="191">
        <v>2.2000000000000002</v>
      </c>
      <c r="AI228" s="200">
        <v>1</v>
      </c>
      <c r="AJ228" s="184">
        <v>0.999344262295082</v>
      </c>
      <c r="AK228" s="201">
        <v>0</v>
      </c>
      <c r="AL228" s="181"/>
      <c r="AM228" s="191">
        <v>2.2000000000000002</v>
      </c>
      <c r="AN228" s="200">
        <v>1</v>
      </c>
      <c r="AO228" s="183">
        <v>2.2000000000000002</v>
      </c>
      <c r="AP228" s="201">
        <v>0</v>
      </c>
      <c r="AQ228" s="181"/>
      <c r="AR228" s="191">
        <v>2.2000000000000002</v>
      </c>
      <c r="AS228" s="200">
        <v>1</v>
      </c>
      <c r="AT228" s="183">
        <v>2.2000000000000002</v>
      </c>
      <c r="AU228" s="201">
        <v>0</v>
      </c>
    </row>
    <row r="229" spans="29:47" ht="12" customHeight="1">
      <c r="AC229" s="191">
        <v>2.21</v>
      </c>
      <c r="AD229" s="200">
        <v>0.1</v>
      </c>
      <c r="AE229" s="184">
        <v>0.999344262295082</v>
      </c>
      <c r="AF229" s="201">
        <v>0</v>
      </c>
      <c r="AG229" s="181"/>
      <c r="AH229" s="191">
        <v>2.21</v>
      </c>
      <c r="AI229" s="200">
        <v>1</v>
      </c>
      <c r="AJ229" s="184">
        <v>0.999344262295082</v>
      </c>
      <c r="AK229" s="201">
        <v>0</v>
      </c>
      <c r="AL229" s="181"/>
      <c r="AM229" s="191">
        <v>2.21</v>
      </c>
      <c r="AN229" s="200">
        <v>1</v>
      </c>
      <c r="AO229" s="183">
        <v>2.21</v>
      </c>
      <c r="AP229" s="201">
        <v>0</v>
      </c>
      <c r="AQ229" s="181"/>
      <c r="AR229" s="191">
        <v>2.21</v>
      </c>
      <c r="AS229" s="200">
        <v>1</v>
      </c>
      <c r="AT229" s="183">
        <v>2.21</v>
      </c>
      <c r="AU229" s="201">
        <v>0</v>
      </c>
    </row>
    <row r="230" spans="29:47" ht="12" customHeight="1">
      <c r="AC230" s="191">
        <v>2.2200000000000002</v>
      </c>
      <c r="AD230" s="200">
        <v>0.1</v>
      </c>
      <c r="AE230" s="184">
        <v>0.999344262295082</v>
      </c>
      <c r="AF230" s="201">
        <v>0</v>
      </c>
      <c r="AG230" s="181"/>
      <c r="AH230" s="191">
        <v>2.2200000000000002</v>
      </c>
      <c r="AI230" s="200">
        <v>1</v>
      </c>
      <c r="AJ230" s="184">
        <v>0.999344262295082</v>
      </c>
      <c r="AK230" s="201">
        <v>0</v>
      </c>
      <c r="AL230" s="181"/>
      <c r="AM230" s="191">
        <v>2.2200000000000002</v>
      </c>
      <c r="AN230" s="200">
        <v>1</v>
      </c>
      <c r="AO230" s="183">
        <v>2.2200000000000002</v>
      </c>
      <c r="AP230" s="201">
        <v>0</v>
      </c>
      <c r="AQ230" s="181"/>
      <c r="AR230" s="191">
        <v>2.2200000000000002</v>
      </c>
      <c r="AS230" s="200">
        <v>1</v>
      </c>
      <c r="AT230" s="183">
        <v>2.2200000000000002</v>
      </c>
      <c r="AU230" s="201">
        <v>0</v>
      </c>
    </row>
    <row r="231" spans="29:47" ht="12" customHeight="1">
      <c r="AC231" s="191">
        <v>2.23</v>
      </c>
      <c r="AD231" s="200">
        <v>0.1</v>
      </c>
      <c r="AE231" s="184">
        <v>0.999344262295082</v>
      </c>
      <c r="AF231" s="201">
        <v>0</v>
      </c>
      <c r="AG231" s="181"/>
      <c r="AH231" s="191">
        <v>2.23</v>
      </c>
      <c r="AI231" s="200">
        <v>1</v>
      </c>
      <c r="AJ231" s="184">
        <v>0.999344262295082</v>
      </c>
      <c r="AK231" s="201">
        <v>0</v>
      </c>
      <c r="AL231" s="181"/>
      <c r="AM231" s="191">
        <v>2.23</v>
      </c>
      <c r="AN231" s="200">
        <v>1</v>
      </c>
      <c r="AO231" s="183">
        <v>2.23</v>
      </c>
      <c r="AP231" s="201">
        <v>0</v>
      </c>
      <c r="AQ231" s="181"/>
      <c r="AR231" s="191">
        <v>2.23</v>
      </c>
      <c r="AS231" s="200">
        <v>1</v>
      </c>
      <c r="AT231" s="183">
        <v>2.23</v>
      </c>
      <c r="AU231" s="201">
        <v>0</v>
      </c>
    </row>
    <row r="232" spans="29:47" ht="12" customHeight="1">
      <c r="AC232" s="191">
        <v>2.2400000000000002</v>
      </c>
      <c r="AD232" s="200">
        <v>0.1</v>
      </c>
      <c r="AE232" s="184">
        <v>0.999344262295082</v>
      </c>
      <c r="AF232" s="201">
        <v>0</v>
      </c>
      <c r="AG232" s="181"/>
      <c r="AH232" s="191">
        <v>2.2400000000000002</v>
      </c>
      <c r="AI232" s="200">
        <v>1</v>
      </c>
      <c r="AJ232" s="184">
        <v>0.999344262295082</v>
      </c>
      <c r="AK232" s="201">
        <v>0</v>
      </c>
      <c r="AL232" s="181"/>
      <c r="AM232" s="191">
        <v>2.2400000000000002</v>
      </c>
      <c r="AN232" s="200">
        <v>1</v>
      </c>
      <c r="AO232" s="183">
        <v>2.2400000000000002</v>
      </c>
      <c r="AP232" s="201">
        <v>0</v>
      </c>
      <c r="AQ232" s="181"/>
      <c r="AR232" s="191">
        <v>2.2400000000000002</v>
      </c>
      <c r="AS232" s="200">
        <v>1</v>
      </c>
      <c r="AT232" s="183">
        <v>2.2400000000000002</v>
      </c>
      <c r="AU232" s="201">
        <v>0</v>
      </c>
    </row>
    <row r="233" spans="29:47" ht="12" customHeight="1">
      <c r="AC233" s="191">
        <v>2.25</v>
      </c>
      <c r="AD233" s="200">
        <v>0.1</v>
      </c>
      <c r="AE233" s="184">
        <v>0.999344262295082</v>
      </c>
      <c r="AF233" s="201">
        <v>0</v>
      </c>
      <c r="AG233" s="181"/>
      <c r="AH233" s="191">
        <v>2.25</v>
      </c>
      <c r="AI233" s="200">
        <v>1</v>
      </c>
      <c r="AJ233" s="184">
        <v>0.999344262295082</v>
      </c>
      <c r="AK233" s="201">
        <v>0</v>
      </c>
      <c r="AL233" s="181"/>
      <c r="AM233" s="191">
        <v>2.25</v>
      </c>
      <c r="AN233" s="200">
        <v>1</v>
      </c>
      <c r="AO233" s="183">
        <v>2.25</v>
      </c>
      <c r="AP233" s="201">
        <v>0</v>
      </c>
      <c r="AQ233" s="181"/>
      <c r="AR233" s="191">
        <v>2.25</v>
      </c>
      <c r="AS233" s="200">
        <v>1</v>
      </c>
      <c r="AT233" s="183">
        <v>2.25</v>
      </c>
      <c r="AU233" s="201">
        <v>0</v>
      </c>
    </row>
    <row r="234" spans="29:47" ht="12" customHeight="1">
      <c r="AC234" s="191">
        <v>2.2599999999999998</v>
      </c>
      <c r="AD234" s="200">
        <v>0.1</v>
      </c>
      <c r="AE234" s="184">
        <v>0.999344262295082</v>
      </c>
      <c r="AF234" s="201">
        <v>0</v>
      </c>
      <c r="AG234" s="181"/>
      <c r="AH234" s="191">
        <v>2.2599999999999998</v>
      </c>
      <c r="AI234" s="200">
        <v>1</v>
      </c>
      <c r="AJ234" s="184">
        <v>0.999344262295082</v>
      </c>
      <c r="AK234" s="201">
        <v>0</v>
      </c>
      <c r="AL234" s="181"/>
      <c r="AM234" s="191">
        <v>2.2599999999999998</v>
      </c>
      <c r="AN234" s="200">
        <v>1</v>
      </c>
      <c r="AO234" s="183">
        <v>2.2599999999999998</v>
      </c>
      <c r="AP234" s="201">
        <v>0</v>
      </c>
      <c r="AQ234" s="181"/>
      <c r="AR234" s="191">
        <v>2.2599999999999998</v>
      </c>
      <c r="AS234" s="200">
        <v>1</v>
      </c>
      <c r="AT234" s="183">
        <v>2.2599999999999998</v>
      </c>
      <c r="AU234" s="201">
        <v>0</v>
      </c>
    </row>
    <row r="235" spans="29:47" ht="12" customHeight="1">
      <c r="AC235" s="191">
        <v>2.27</v>
      </c>
      <c r="AD235" s="200">
        <v>0.1</v>
      </c>
      <c r="AE235" s="184">
        <v>0.999344262295082</v>
      </c>
      <c r="AF235" s="201">
        <v>0</v>
      </c>
      <c r="AG235" s="181"/>
      <c r="AH235" s="191">
        <v>2.27</v>
      </c>
      <c r="AI235" s="200">
        <v>1</v>
      </c>
      <c r="AJ235" s="184">
        <v>0.999344262295082</v>
      </c>
      <c r="AK235" s="201">
        <v>0</v>
      </c>
      <c r="AL235" s="181"/>
      <c r="AM235" s="191">
        <v>2.27</v>
      </c>
      <c r="AN235" s="200">
        <v>1</v>
      </c>
      <c r="AO235" s="183">
        <v>2.27</v>
      </c>
      <c r="AP235" s="201">
        <v>0</v>
      </c>
      <c r="AQ235" s="181"/>
      <c r="AR235" s="191">
        <v>2.27</v>
      </c>
      <c r="AS235" s="200">
        <v>1</v>
      </c>
      <c r="AT235" s="183">
        <v>2.27</v>
      </c>
      <c r="AU235" s="201">
        <v>0</v>
      </c>
    </row>
    <row r="236" spans="29:47" ht="12" customHeight="1">
      <c r="AC236" s="191">
        <v>2.2799999999999998</v>
      </c>
      <c r="AD236" s="200">
        <v>0.1</v>
      </c>
      <c r="AE236" s="184">
        <v>0.999344262295082</v>
      </c>
      <c r="AF236" s="201">
        <v>0</v>
      </c>
      <c r="AG236" s="181"/>
      <c r="AH236" s="191">
        <v>2.2799999999999998</v>
      </c>
      <c r="AI236" s="200">
        <v>1</v>
      </c>
      <c r="AJ236" s="184">
        <v>0.999344262295082</v>
      </c>
      <c r="AK236" s="201">
        <v>0</v>
      </c>
      <c r="AL236" s="181"/>
      <c r="AM236" s="191">
        <v>2.2799999999999998</v>
      </c>
      <c r="AN236" s="200">
        <v>1</v>
      </c>
      <c r="AO236" s="183">
        <v>2.2799999999999998</v>
      </c>
      <c r="AP236" s="201">
        <v>0</v>
      </c>
      <c r="AQ236" s="181"/>
      <c r="AR236" s="191">
        <v>2.2799999999999998</v>
      </c>
      <c r="AS236" s="200">
        <v>1</v>
      </c>
      <c r="AT236" s="183">
        <v>2.2799999999999998</v>
      </c>
      <c r="AU236" s="201">
        <v>0</v>
      </c>
    </row>
    <row r="237" spans="29:47" ht="12" customHeight="1">
      <c r="AC237" s="191">
        <v>2.29</v>
      </c>
      <c r="AD237" s="200">
        <v>0.1</v>
      </c>
      <c r="AE237" s="184">
        <v>0.999344262295082</v>
      </c>
      <c r="AF237" s="201">
        <v>0</v>
      </c>
      <c r="AG237" s="181"/>
      <c r="AH237" s="191">
        <v>2.29</v>
      </c>
      <c r="AI237" s="200">
        <v>1</v>
      </c>
      <c r="AJ237" s="184">
        <v>0.999344262295082</v>
      </c>
      <c r="AK237" s="201">
        <v>0</v>
      </c>
      <c r="AL237" s="181"/>
      <c r="AM237" s="191">
        <v>2.29</v>
      </c>
      <c r="AN237" s="200">
        <v>1</v>
      </c>
      <c r="AO237" s="183">
        <v>2.29</v>
      </c>
      <c r="AP237" s="201">
        <v>0</v>
      </c>
      <c r="AQ237" s="181"/>
      <c r="AR237" s="191">
        <v>2.29</v>
      </c>
      <c r="AS237" s="200">
        <v>1</v>
      </c>
      <c r="AT237" s="183">
        <v>2.29</v>
      </c>
      <c r="AU237" s="201">
        <v>0</v>
      </c>
    </row>
    <row r="238" spans="29:47" ht="12" customHeight="1">
      <c r="AC238" s="191">
        <v>2.2999999999999998</v>
      </c>
      <c r="AD238" s="200">
        <v>0.1</v>
      </c>
      <c r="AE238" s="184">
        <v>0.999344262295082</v>
      </c>
      <c r="AF238" s="201">
        <v>0</v>
      </c>
      <c r="AG238" s="181"/>
      <c r="AH238" s="191">
        <v>2.2999999999999998</v>
      </c>
      <c r="AI238" s="200">
        <v>1</v>
      </c>
      <c r="AJ238" s="184">
        <v>0.999344262295082</v>
      </c>
      <c r="AK238" s="201">
        <v>0</v>
      </c>
      <c r="AL238" s="181"/>
      <c r="AM238" s="191">
        <v>2.2999999999999998</v>
      </c>
      <c r="AN238" s="200">
        <v>1</v>
      </c>
      <c r="AO238" s="183">
        <v>2.2999999999999998</v>
      </c>
      <c r="AP238" s="201">
        <v>0</v>
      </c>
      <c r="AQ238" s="181"/>
      <c r="AR238" s="191">
        <v>2.2999999999999998</v>
      </c>
      <c r="AS238" s="200">
        <v>1</v>
      </c>
      <c r="AT238" s="183">
        <v>2.2999999999999998</v>
      </c>
      <c r="AU238" s="201">
        <v>0</v>
      </c>
    </row>
    <row r="239" spans="29:47" ht="12" customHeight="1">
      <c r="AC239" s="191">
        <v>2.31</v>
      </c>
      <c r="AD239" s="200">
        <v>0.1</v>
      </c>
      <c r="AE239" s="184">
        <v>0.999344262295082</v>
      </c>
      <c r="AF239" s="201">
        <v>0</v>
      </c>
      <c r="AG239" s="181"/>
      <c r="AH239" s="191">
        <v>2.31</v>
      </c>
      <c r="AI239" s="200">
        <v>1</v>
      </c>
      <c r="AJ239" s="184">
        <v>0.999344262295082</v>
      </c>
      <c r="AK239" s="201">
        <v>0</v>
      </c>
      <c r="AL239" s="181"/>
      <c r="AM239" s="191">
        <v>2.31</v>
      </c>
      <c r="AN239" s="200">
        <v>1</v>
      </c>
      <c r="AO239" s="183">
        <v>2.31</v>
      </c>
      <c r="AP239" s="201">
        <v>0</v>
      </c>
      <c r="AQ239" s="181"/>
      <c r="AR239" s="191">
        <v>2.31</v>
      </c>
      <c r="AS239" s="200">
        <v>1</v>
      </c>
      <c r="AT239" s="183">
        <v>2.31</v>
      </c>
      <c r="AU239" s="201">
        <v>0</v>
      </c>
    </row>
    <row r="240" spans="29:47" ht="12" customHeight="1">
      <c r="AC240" s="191">
        <v>2.3199999999999998</v>
      </c>
      <c r="AD240" s="200">
        <v>0.1</v>
      </c>
      <c r="AE240" s="184">
        <v>0.999344262295082</v>
      </c>
      <c r="AF240" s="201">
        <v>0</v>
      </c>
      <c r="AG240" s="181"/>
      <c r="AH240" s="191">
        <v>2.3199999999999998</v>
      </c>
      <c r="AI240" s="200">
        <v>1</v>
      </c>
      <c r="AJ240" s="184">
        <v>0.999344262295082</v>
      </c>
      <c r="AK240" s="201">
        <v>0</v>
      </c>
      <c r="AL240" s="181"/>
      <c r="AM240" s="191">
        <v>2.3199999999999998</v>
      </c>
      <c r="AN240" s="200">
        <v>1</v>
      </c>
      <c r="AO240" s="183">
        <v>2.3199999999999998</v>
      </c>
      <c r="AP240" s="201">
        <v>0</v>
      </c>
      <c r="AQ240" s="181"/>
      <c r="AR240" s="191">
        <v>2.3199999999999998</v>
      </c>
      <c r="AS240" s="200">
        <v>1</v>
      </c>
      <c r="AT240" s="183">
        <v>2.3199999999999998</v>
      </c>
      <c r="AU240" s="201">
        <v>0</v>
      </c>
    </row>
    <row r="241" spans="29:47" ht="12" customHeight="1">
      <c r="AC241" s="191">
        <v>2.33</v>
      </c>
      <c r="AD241" s="200">
        <v>0.1</v>
      </c>
      <c r="AE241" s="184">
        <v>0.999344262295082</v>
      </c>
      <c r="AF241" s="201">
        <v>0</v>
      </c>
      <c r="AG241" s="181"/>
      <c r="AH241" s="191">
        <v>2.33</v>
      </c>
      <c r="AI241" s="200">
        <v>1</v>
      </c>
      <c r="AJ241" s="184">
        <v>0.999344262295082</v>
      </c>
      <c r="AK241" s="201">
        <v>0</v>
      </c>
      <c r="AL241" s="181"/>
      <c r="AM241" s="191">
        <v>2.33</v>
      </c>
      <c r="AN241" s="200">
        <v>1</v>
      </c>
      <c r="AO241" s="183">
        <v>2.33</v>
      </c>
      <c r="AP241" s="201">
        <v>0</v>
      </c>
      <c r="AQ241" s="181"/>
      <c r="AR241" s="191">
        <v>2.33</v>
      </c>
      <c r="AS241" s="200">
        <v>1</v>
      </c>
      <c r="AT241" s="183">
        <v>2.33</v>
      </c>
      <c r="AU241" s="201">
        <v>0</v>
      </c>
    </row>
    <row r="242" spans="29:47" ht="12" customHeight="1">
      <c r="AC242" s="191">
        <v>2.34</v>
      </c>
      <c r="AD242" s="200">
        <v>0.1</v>
      </c>
      <c r="AE242" s="184">
        <v>0.999344262295082</v>
      </c>
      <c r="AF242" s="201">
        <v>0</v>
      </c>
      <c r="AG242" s="181"/>
      <c r="AH242" s="191">
        <v>2.34</v>
      </c>
      <c r="AI242" s="200">
        <v>1</v>
      </c>
      <c r="AJ242" s="184">
        <v>0.999344262295082</v>
      </c>
      <c r="AK242" s="201">
        <v>0</v>
      </c>
      <c r="AL242" s="181"/>
      <c r="AM242" s="191">
        <v>2.34</v>
      </c>
      <c r="AN242" s="200">
        <v>1</v>
      </c>
      <c r="AO242" s="183">
        <v>2.34</v>
      </c>
      <c r="AP242" s="201">
        <v>0</v>
      </c>
      <c r="AQ242" s="181"/>
      <c r="AR242" s="191">
        <v>2.34</v>
      </c>
      <c r="AS242" s="200">
        <v>1</v>
      </c>
      <c r="AT242" s="183">
        <v>2.34</v>
      </c>
      <c r="AU242" s="201">
        <v>0</v>
      </c>
    </row>
    <row r="243" spans="29:47" ht="12" customHeight="1">
      <c r="AC243" s="191">
        <v>2.35</v>
      </c>
      <c r="AD243" s="200">
        <v>0.1</v>
      </c>
      <c r="AE243" s="184">
        <v>0.999344262295082</v>
      </c>
      <c r="AF243" s="201">
        <v>0</v>
      </c>
      <c r="AG243" s="181"/>
      <c r="AH243" s="191">
        <v>2.35</v>
      </c>
      <c r="AI243" s="200">
        <v>1</v>
      </c>
      <c r="AJ243" s="184">
        <v>0.999344262295082</v>
      </c>
      <c r="AK243" s="201">
        <v>0</v>
      </c>
      <c r="AL243" s="181"/>
      <c r="AM243" s="191">
        <v>2.35</v>
      </c>
      <c r="AN243" s="200">
        <v>1</v>
      </c>
      <c r="AO243" s="183">
        <v>2.35</v>
      </c>
      <c r="AP243" s="201">
        <v>0</v>
      </c>
      <c r="AQ243" s="181"/>
      <c r="AR243" s="191">
        <v>2.35</v>
      </c>
      <c r="AS243" s="200">
        <v>1</v>
      </c>
      <c r="AT243" s="183">
        <v>2.35</v>
      </c>
      <c r="AU243" s="201">
        <v>0</v>
      </c>
    </row>
    <row r="244" spans="29:47" ht="12" customHeight="1">
      <c r="AC244" s="191">
        <v>2.36</v>
      </c>
      <c r="AD244" s="200">
        <v>0.1</v>
      </c>
      <c r="AE244" s="184">
        <v>0.999344262295082</v>
      </c>
      <c r="AF244" s="201">
        <v>0</v>
      </c>
      <c r="AG244" s="181"/>
      <c r="AH244" s="191">
        <v>2.36</v>
      </c>
      <c r="AI244" s="200">
        <v>1</v>
      </c>
      <c r="AJ244" s="184">
        <v>0.999344262295082</v>
      </c>
      <c r="AK244" s="201">
        <v>0</v>
      </c>
      <c r="AL244" s="181"/>
      <c r="AM244" s="191">
        <v>2.36</v>
      </c>
      <c r="AN244" s="200">
        <v>1</v>
      </c>
      <c r="AO244" s="183">
        <v>2.36</v>
      </c>
      <c r="AP244" s="201">
        <v>0</v>
      </c>
      <c r="AQ244" s="181"/>
      <c r="AR244" s="191">
        <v>2.36</v>
      </c>
      <c r="AS244" s="200">
        <v>1</v>
      </c>
      <c r="AT244" s="183">
        <v>2.36</v>
      </c>
      <c r="AU244" s="201">
        <v>0</v>
      </c>
    </row>
    <row r="245" spans="29:47" ht="12" customHeight="1">
      <c r="AC245" s="191">
        <v>2.37</v>
      </c>
      <c r="AD245" s="200">
        <v>0.1</v>
      </c>
      <c r="AE245" s="184">
        <v>0.999344262295082</v>
      </c>
      <c r="AF245" s="201">
        <v>0</v>
      </c>
      <c r="AG245" s="181"/>
      <c r="AH245" s="191">
        <v>2.37</v>
      </c>
      <c r="AI245" s="200">
        <v>1</v>
      </c>
      <c r="AJ245" s="184">
        <v>0.999344262295082</v>
      </c>
      <c r="AK245" s="201">
        <v>0</v>
      </c>
      <c r="AL245" s="181"/>
      <c r="AM245" s="191">
        <v>2.37</v>
      </c>
      <c r="AN245" s="200">
        <v>1</v>
      </c>
      <c r="AO245" s="183">
        <v>2.37</v>
      </c>
      <c r="AP245" s="201">
        <v>0</v>
      </c>
      <c r="AQ245" s="181"/>
      <c r="AR245" s="191">
        <v>2.37</v>
      </c>
      <c r="AS245" s="200">
        <v>1</v>
      </c>
      <c r="AT245" s="183">
        <v>2.37</v>
      </c>
      <c r="AU245" s="201">
        <v>0</v>
      </c>
    </row>
    <row r="246" spans="29:47" ht="12" customHeight="1">
      <c r="AC246" s="191">
        <v>2.38</v>
      </c>
      <c r="AD246" s="200">
        <v>0.1</v>
      </c>
      <c r="AE246" s="184">
        <v>0.999344262295082</v>
      </c>
      <c r="AF246" s="201">
        <v>0</v>
      </c>
      <c r="AG246" s="181"/>
      <c r="AH246" s="191">
        <v>2.38</v>
      </c>
      <c r="AI246" s="200">
        <v>1</v>
      </c>
      <c r="AJ246" s="184">
        <v>0.999344262295082</v>
      </c>
      <c r="AK246" s="201">
        <v>0</v>
      </c>
      <c r="AL246" s="181"/>
      <c r="AM246" s="191">
        <v>2.38</v>
      </c>
      <c r="AN246" s="200">
        <v>1</v>
      </c>
      <c r="AO246" s="183">
        <v>2.38</v>
      </c>
      <c r="AP246" s="201">
        <v>0</v>
      </c>
      <c r="AQ246" s="181"/>
      <c r="AR246" s="191">
        <v>2.38</v>
      </c>
      <c r="AS246" s="200">
        <v>1</v>
      </c>
      <c r="AT246" s="183">
        <v>2.38</v>
      </c>
      <c r="AU246" s="201">
        <v>0</v>
      </c>
    </row>
    <row r="247" spans="29:47" ht="12" customHeight="1">
      <c r="AC247" s="191">
        <v>2.39</v>
      </c>
      <c r="AD247" s="200">
        <v>0.1</v>
      </c>
      <c r="AE247" s="184">
        <v>0.999344262295082</v>
      </c>
      <c r="AF247" s="201">
        <v>0</v>
      </c>
      <c r="AG247" s="181"/>
      <c r="AH247" s="191">
        <v>2.39</v>
      </c>
      <c r="AI247" s="200">
        <v>1</v>
      </c>
      <c r="AJ247" s="184">
        <v>0.999344262295082</v>
      </c>
      <c r="AK247" s="201">
        <v>0</v>
      </c>
      <c r="AL247" s="181"/>
      <c r="AM247" s="191">
        <v>2.39</v>
      </c>
      <c r="AN247" s="200">
        <v>1</v>
      </c>
      <c r="AO247" s="183">
        <v>2.39</v>
      </c>
      <c r="AP247" s="201">
        <v>0</v>
      </c>
      <c r="AQ247" s="181"/>
      <c r="AR247" s="191">
        <v>2.39</v>
      </c>
      <c r="AS247" s="200">
        <v>1</v>
      </c>
      <c r="AT247" s="183">
        <v>2.39</v>
      </c>
      <c r="AU247" s="201">
        <v>0</v>
      </c>
    </row>
    <row r="248" spans="29:47" ht="12" customHeight="1">
      <c r="AC248" s="191">
        <v>2.4</v>
      </c>
      <c r="AD248" s="200">
        <v>0.1</v>
      </c>
      <c r="AE248" s="184">
        <v>0.999344262295082</v>
      </c>
      <c r="AF248" s="201">
        <v>0</v>
      </c>
      <c r="AG248" s="181"/>
      <c r="AH248" s="191">
        <v>2.4</v>
      </c>
      <c r="AI248" s="200">
        <v>1</v>
      </c>
      <c r="AJ248" s="184">
        <v>0.999344262295082</v>
      </c>
      <c r="AK248" s="201">
        <v>0</v>
      </c>
      <c r="AL248" s="181"/>
      <c r="AM248" s="191">
        <v>2.4</v>
      </c>
      <c r="AN248" s="200">
        <v>1</v>
      </c>
      <c r="AO248" s="183">
        <v>2.4</v>
      </c>
      <c r="AP248" s="201">
        <v>0</v>
      </c>
      <c r="AQ248" s="181"/>
      <c r="AR248" s="191">
        <v>2.4</v>
      </c>
      <c r="AS248" s="200">
        <v>1</v>
      </c>
      <c r="AT248" s="183">
        <v>2.4</v>
      </c>
      <c r="AU248" s="201">
        <v>0</v>
      </c>
    </row>
    <row r="249" spans="29:47" ht="12" customHeight="1">
      <c r="AC249" s="191">
        <v>2.41</v>
      </c>
      <c r="AD249" s="200">
        <v>0.1</v>
      </c>
      <c r="AE249" s="184">
        <v>0.999344262295082</v>
      </c>
      <c r="AF249" s="201">
        <v>0</v>
      </c>
      <c r="AG249" s="181"/>
      <c r="AH249" s="191">
        <v>2.41</v>
      </c>
      <c r="AI249" s="200">
        <v>1</v>
      </c>
      <c r="AJ249" s="184">
        <v>0.999344262295082</v>
      </c>
      <c r="AK249" s="201">
        <v>0</v>
      </c>
      <c r="AL249" s="181"/>
      <c r="AM249" s="191">
        <v>2.41</v>
      </c>
      <c r="AN249" s="200">
        <v>1</v>
      </c>
      <c r="AO249" s="183">
        <v>2.41</v>
      </c>
      <c r="AP249" s="201">
        <v>0</v>
      </c>
      <c r="AQ249" s="181"/>
      <c r="AR249" s="191">
        <v>2.41</v>
      </c>
      <c r="AS249" s="200">
        <v>1</v>
      </c>
      <c r="AT249" s="183">
        <v>2.41</v>
      </c>
      <c r="AU249" s="201">
        <v>0</v>
      </c>
    </row>
    <row r="250" spans="29:47" ht="12" customHeight="1">
      <c r="AC250" s="191">
        <v>2.42</v>
      </c>
      <c r="AD250" s="200">
        <v>0.1</v>
      </c>
      <c r="AE250" s="184">
        <v>0.999344262295082</v>
      </c>
      <c r="AF250" s="201">
        <v>0</v>
      </c>
      <c r="AG250" s="181"/>
      <c r="AH250" s="191">
        <v>2.42</v>
      </c>
      <c r="AI250" s="200">
        <v>1</v>
      </c>
      <c r="AJ250" s="184">
        <v>0.999344262295082</v>
      </c>
      <c r="AK250" s="201">
        <v>0</v>
      </c>
      <c r="AL250" s="181"/>
      <c r="AM250" s="191">
        <v>2.42</v>
      </c>
      <c r="AN250" s="200">
        <v>1</v>
      </c>
      <c r="AO250" s="183">
        <v>2.42</v>
      </c>
      <c r="AP250" s="201">
        <v>0</v>
      </c>
      <c r="AQ250" s="181"/>
      <c r="AR250" s="191">
        <v>2.42</v>
      </c>
      <c r="AS250" s="200">
        <v>1</v>
      </c>
      <c r="AT250" s="183">
        <v>2.42</v>
      </c>
      <c r="AU250" s="201">
        <v>0</v>
      </c>
    </row>
    <row r="251" spans="29:47" ht="12" customHeight="1">
      <c r="AC251" s="191">
        <v>2.4300000000000002</v>
      </c>
      <c r="AD251" s="200">
        <v>0.1</v>
      </c>
      <c r="AE251" s="184">
        <v>0.999344262295082</v>
      </c>
      <c r="AF251" s="201">
        <v>0</v>
      </c>
      <c r="AG251" s="181"/>
      <c r="AH251" s="191">
        <v>2.4300000000000002</v>
      </c>
      <c r="AI251" s="200">
        <v>1</v>
      </c>
      <c r="AJ251" s="184">
        <v>0.999344262295082</v>
      </c>
      <c r="AK251" s="201">
        <v>0</v>
      </c>
      <c r="AL251" s="181"/>
      <c r="AM251" s="191">
        <v>2.4300000000000002</v>
      </c>
      <c r="AN251" s="200">
        <v>1</v>
      </c>
      <c r="AO251" s="183">
        <v>2.4300000000000002</v>
      </c>
      <c r="AP251" s="201">
        <v>0</v>
      </c>
      <c r="AQ251" s="181"/>
      <c r="AR251" s="191">
        <v>2.4300000000000002</v>
      </c>
      <c r="AS251" s="200">
        <v>1</v>
      </c>
      <c r="AT251" s="183">
        <v>2.4300000000000002</v>
      </c>
      <c r="AU251" s="201">
        <v>0</v>
      </c>
    </row>
    <row r="252" spans="29:47" ht="12" customHeight="1">
      <c r="AC252" s="191">
        <v>2.44</v>
      </c>
      <c r="AD252" s="200">
        <v>0.1</v>
      </c>
      <c r="AE252" s="184">
        <v>0.999344262295082</v>
      </c>
      <c r="AF252" s="201">
        <v>0</v>
      </c>
      <c r="AG252" s="181"/>
      <c r="AH252" s="191">
        <v>2.44</v>
      </c>
      <c r="AI252" s="200">
        <v>1</v>
      </c>
      <c r="AJ252" s="184">
        <v>0.999344262295082</v>
      </c>
      <c r="AK252" s="201">
        <v>0</v>
      </c>
      <c r="AL252" s="181"/>
      <c r="AM252" s="191">
        <v>2.44</v>
      </c>
      <c r="AN252" s="200">
        <v>1</v>
      </c>
      <c r="AO252" s="183">
        <v>2.44</v>
      </c>
      <c r="AP252" s="201">
        <v>0</v>
      </c>
      <c r="AQ252" s="181"/>
      <c r="AR252" s="191">
        <v>2.44</v>
      </c>
      <c r="AS252" s="200">
        <v>1</v>
      </c>
      <c r="AT252" s="183">
        <v>2.44</v>
      </c>
      <c r="AU252" s="201">
        <v>0</v>
      </c>
    </row>
    <row r="253" spans="29:47" ht="12" customHeight="1">
      <c r="AC253" s="191">
        <v>2.4500000000000002</v>
      </c>
      <c r="AD253" s="200">
        <v>0.1</v>
      </c>
      <c r="AE253" s="184">
        <v>0.999344262295082</v>
      </c>
      <c r="AF253" s="201">
        <v>0</v>
      </c>
      <c r="AG253" s="181"/>
      <c r="AH253" s="191">
        <v>2.4500000000000002</v>
      </c>
      <c r="AI253" s="200">
        <v>1</v>
      </c>
      <c r="AJ253" s="184">
        <v>0.999344262295082</v>
      </c>
      <c r="AK253" s="201">
        <v>0</v>
      </c>
      <c r="AL253" s="181"/>
      <c r="AM253" s="191">
        <v>2.4500000000000002</v>
      </c>
      <c r="AN253" s="200">
        <v>1</v>
      </c>
      <c r="AO253" s="183">
        <v>2.4500000000000002</v>
      </c>
      <c r="AP253" s="201">
        <v>0</v>
      </c>
      <c r="AQ253" s="181"/>
      <c r="AR253" s="191">
        <v>2.4500000000000002</v>
      </c>
      <c r="AS253" s="200">
        <v>1</v>
      </c>
      <c r="AT253" s="183">
        <v>2.4500000000000002</v>
      </c>
      <c r="AU253" s="201">
        <v>0</v>
      </c>
    </row>
    <row r="254" spans="29:47" ht="12" customHeight="1">
      <c r="AC254" s="191">
        <v>2.46</v>
      </c>
      <c r="AD254" s="200">
        <v>0.1</v>
      </c>
      <c r="AE254" s="184">
        <v>0.999344262295082</v>
      </c>
      <c r="AF254" s="201">
        <v>0</v>
      </c>
      <c r="AG254" s="181"/>
      <c r="AH254" s="191">
        <v>2.46</v>
      </c>
      <c r="AI254" s="200">
        <v>1</v>
      </c>
      <c r="AJ254" s="184">
        <v>0.999344262295082</v>
      </c>
      <c r="AK254" s="201">
        <v>0</v>
      </c>
      <c r="AL254" s="181"/>
      <c r="AM254" s="191">
        <v>2.46</v>
      </c>
      <c r="AN254" s="200">
        <v>1</v>
      </c>
      <c r="AO254" s="183">
        <v>2.46</v>
      </c>
      <c r="AP254" s="201">
        <v>0</v>
      </c>
      <c r="AQ254" s="181"/>
      <c r="AR254" s="191">
        <v>2.46</v>
      </c>
      <c r="AS254" s="200">
        <v>1</v>
      </c>
      <c r="AT254" s="183">
        <v>2.46</v>
      </c>
      <c r="AU254" s="201">
        <v>0</v>
      </c>
    </row>
    <row r="255" spans="29:47" ht="12" customHeight="1">
      <c r="AC255" s="191">
        <v>2.4700000000000002</v>
      </c>
      <c r="AD255" s="200">
        <v>0.1</v>
      </c>
      <c r="AE255" s="184">
        <v>0.999344262295082</v>
      </c>
      <c r="AF255" s="201">
        <v>0</v>
      </c>
      <c r="AG255" s="181"/>
      <c r="AH255" s="191">
        <v>2.4700000000000002</v>
      </c>
      <c r="AI255" s="200">
        <v>1</v>
      </c>
      <c r="AJ255" s="184">
        <v>0.999344262295082</v>
      </c>
      <c r="AK255" s="201">
        <v>0</v>
      </c>
      <c r="AL255" s="181"/>
      <c r="AM255" s="191">
        <v>2.4700000000000002</v>
      </c>
      <c r="AN255" s="200">
        <v>1</v>
      </c>
      <c r="AO255" s="183">
        <v>2.4700000000000002</v>
      </c>
      <c r="AP255" s="201">
        <v>0</v>
      </c>
      <c r="AQ255" s="181"/>
      <c r="AR255" s="191">
        <v>2.4700000000000002</v>
      </c>
      <c r="AS255" s="200">
        <v>1</v>
      </c>
      <c r="AT255" s="183">
        <v>2.4700000000000002</v>
      </c>
      <c r="AU255" s="201">
        <v>0</v>
      </c>
    </row>
    <row r="256" spans="29:47" ht="12" customHeight="1">
      <c r="AC256" s="191">
        <v>2.48</v>
      </c>
      <c r="AD256" s="200">
        <v>0.1</v>
      </c>
      <c r="AE256" s="184">
        <v>0.999344262295082</v>
      </c>
      <c r="AF256" s="201">
        <v>0</v>
      </c>
      <c r="AG256" s="181"/>
      <c r="AH256" s="191">
        <v>2.48</v>
      </c>
      <c r="AI256" s="200">
        <v>1</v>
      </c>
      <c r="AJ256" s="184">
        <v>0.999344262295082</v>
      </c>
      <c r="AK256" s="201">
        <v>0</v>
      </c>
      <c r="AL256" s="181"/>
      <c r="AM256" s="191">
        <v>2.48</v>
      </c>
      <c r="AN256" s="200">
        <v>1</v>
      </c>
      <c r="AO256" s="183">
        <v>2.48</v>
      </c>
      <c r="AP256" s="201">
        <v>0</v>
      </c>
      <c r="AQ256" s="181"/>
      <c r="AR256" s="191">
        <v>2.48</v>
      </c>
      <c r="AS256" s="200">
        <v>1</v>
      </c>
      <c r="AT256" s="183">
        <v>2.48</v>
      </c>
      <c r="AU256" s="201">
        <v>0</v>
      </c>
    </row>
    <row r="257" spans="29:47" ht="12" customHeight="1">
      <c r="AC257" s="191">
        <v>2.4900000000000002</v>
      </c>
      <c r="AD257" s="200">
        <v>0.1</v>
      </c>
      <c r="AE257" s="184">
        <v>0.999344262295082</v>
      </c>
      <c r="AF257" s="201">
        <v>0</v>
      </c>
      <c r="AG257" s="181"/>
      <c r="AH257" s="191">
        <v>2.4900000000000002</v>
      </c>
      <c r="AI257" s="200">
        <v>1</v>
      </c>
      <c r="AJ257" s="184">
        <v>0.999344262295082</v>
      </c>
      <c r="AK257" s="201">
        <v>0</v>
      </c>
      <c r="AL257" s="181"/>
      <c r="AM257" s="191">
        <v>2.4900000000000002</v>
      </c>
      <c r="AN257" s="200">
        <v>1</v>
      </c>
      <c r="AO257" s="183">
        <v>2.4900000000000002</v>
      </c>
      <c r="AP257" s="201">
        <v>0</v>
      </c>
      <c r="AQ257" s="181"/>
      <c r="AR257" s="191">
        <v>2.4900000000000002</v>
      </c>
      <c r="AS257" s="200">
        <v>1</v>
      </c>
      <c r="AT257" s="183">
        <v>2.4900000000000002</v>
      </c>
      <c r="AU257" s="201">
        <v>0</v>
      </c>
    </row>
    <row r="258" spans="29:47" ht="12" customHeight="1">
      <c r="AC258" s="191">
        <v>2.5</v>
      </c>
      <c r="AD258" s="200">
        <v>0.1</v>
      </c>
      <c r="AE258" s="184">
        <v>0.999344262295082</v>
      </c>
      <c r="AF258" s="201">
        <v>0</v>
      </c>
      <c r="AG258" s="181"/>
      <c r="AH258" s="191">
        <v>2.5</v>
      </c>
      <c r="AI258" s="200">
        <v>1</v>
      </c>
      <c r="AJ258" s="184">
        <v>0.999344262295082</v>
      </c>
      <c r="AK258" s="201">
        <v>0</v>
      </c>
      <c r="AL258" s="181"/>
      <c r="AM258" s="191">
        <v>2.5</v>
      </c>
      <c r="AN258" s="200">
        <v>1</v>
      </c>
      <c r="AO258" s="183">
        <v>2.5</v>
      </c>
      <c r="AP258" s="201">
        <v>0</v>
      </c>
      <c r="AQ258" s="181"/>
      <c r="AR258" s="191">
        <v>2.5</v>
      </c>
      <c r="AS258" s="200">
        <v>1</v>
      </c>
      <c r="AT258" s="183">
        <v>2.5</v>
      </c>
      <c r="AU258" s="201">
        <v>0</v>
      </c>
    </row>
    <row r="259" spans="29:47" ht="12" customHeight="1">
      <c r="AC259" s="191">
        <v>2.5099999999999998</v>
      </c>
      <c r="AD259" s="200">
        <v>0.1</v>
      </c>
      <c r="AE259" s="184">
        <v>0.999344262295082</v>
      </c>
      <c r="AF259" s="201">
        <v>0</v>
      </c>
      <c r="AG259" s="181"/>
      <c r="AH259" s="191">
        <v>2.5099999999999998</v>
      </c>
      <c r="AI259" s="200">
        <v>1</v>
      </c>
      <c r="AJ259" s="184">
        <v>0.999344262295082</v>
      </c>
      <c r="AK259" s="201">
        <v>0</v>
      </c>
      <c r="AL259" s="181"/>
      <c r="AM259" s="191">
        <v>2.5099999999999998</v>
      </c>
      <c r="AN259" s="200">
        <v>1</v>
      </c>
      <c r="AO259" s="183">
        <v>2.5099999999999998</v>
      </c>
      <c r="AP259" s="201">
        <v>0</v>
      </c>
      <c r="AQ259" s="181"/>
      <c r="AR259" s="191">
        <v>2.5099999999999998</v>
      </c>
      <c r="AS259" s="200">
        <v>1</v>
      </c>
      <c r="AT259" s="183">
        <v>2.5099999999999998</v>
      </c>
      <c r="AU259" s="201">
        <v>0</v>
      </c>
    </row>
    <row r="260" spans="29:47" ht="12" customHeight="1">
      <c r="AC260" s="191">
        <v>2.52</v>
      </c>
      <c r="AD260" s="200">
        <v>0.1</v>
      </c>
      <c r="AE260" s="184">
        <v>0.999344262295082</v>
      </c>
      <c r="AF260" s="201">
        <v>0</v>
      </c>
      <c r="AG260" s="181"/>
      <c r="AH260" s="191">
        <v>2.52</v>
      </c>
      <c r="AI260" s="200">
        <v>1</v>
      </c>
      <c r="AJ260" s="184">
        <v>0.999344262295082</v>
      </c>
      <c r="AK260" s="201">
        <v>0</v>
      </c>
      <c r="AL260" s="181"/>
      <c r="AM260" s="191">
        <v>2.52</v>
      </c>
      <c r="AN260" s="200">
        <v>1</v>
      </c>
      <c r="AO260" s="183">
        <v>2.52</v>
      </c>
      <c r="AP260" s="201">
        <v>0</v>
      </c>
      <c r="AQ260" s="181"/>
      <c r="AR260" s="191">
        <v>2.52</v>
      </c>
      <c r="AS260" s="200">
        <v>1</v>
      </c>
      <c r="AT260" s="183">
        <v>2.52</v>
      </c>
      <c r="AU260" s="201">
        <v>0</v>
      </c>
    </row>
    <row r="261" spans="29:47" ht="12" customHeight="1">
      <c r="AC261" s="191">
        <v>2.5299999999999998</v>
      </c>
      <c r="AD261" s="200">
        <v>0.1</v>
      </c>
      <c r="AE261" s="184">
        <v>0.999344262295082</v>
      </c>
      <c r="AF261" s="201">
        <v>0</v>
      </c>
      <c r="AG261" s="181"/>
      <c r="AH261" s="191">
        <v>2.5299999999999998</v>
      </c>
      <c r="AI261" s="200">
        <v>1</v>
      </c>
      <c r="AJ261" s="184">
        <v>0.999344262295082</v>
      </c>
      <c r="AK261" s="201">
        <v>0</v>
      </c>
      <c r="AL261" s="181"/>
      <c r="AM261" s="191">
        <v>2.5299999999999998</v>
      </c>
      <c r="AN261" s="200">
        <v>1</v>
      </c>
      <c r="AO261" s="183">
        <v>2.5299999999999998</v>
      </c>
      <c r="AP261" s="201">
        <v>0</v>
      </c>
      <c r="AQ261" s="181"/>
      <c r="AR261" s="191">
        <v>2.5299999999999998</v>
      </c>
      <c r="AS261" s="200">
        <v>1</v>
      </c>
      <c r="AT261" s="183">
        <v>2.5299999999999998</v>
      </c>
      <c r="AU261" s="201">
        <v>0</v>
      </c>
    </row>
    <row r="262" spans="29:47" ht="12" customHeight="1">
      <c r="AC262" s="191">
        <v>2.54</v>
      </c>
      <c r="AD262" s="200">
        <v>0.1</v>
      </c>
      <c r="AE262" s="184">
        <v>0.999344262295082</v>
      </c>
      <c r="AF262" s="201">
        <v>0</v>
      </c>
      <c r="AG262" s="181"/>
      <c r="AH262" s="191">
        <v>2.54</v>
      </c>
      <c r="AI262" s="200">
        <v>1</v>
      </c>
      <c r="AJ262" s="184">
        <v>0.999344262295082</v>
      </c>
      <c r="AK262" s="201">
        <v>0</v>
      </c>
      <c r="AL262" s="181"/>
      <c r="AM262" s="191">
        <v>2.54</v>
      </c>
      <c r="AN262" s="200">
        <v>1</v>
      </c>
      <c r="AO262" s="183">
        <v>2.54</v>
      </c>
      <c r="AP262" s="201">
        <v>0</v>
      </c>
      <c r="AQ262" s="181"/>
      <c r="AR262" s="191">
        <v>2.54</v>
      </c>
      <c r="AS262" s="200">
        <v>1</v>
      </c>
      <c r="AT262" s="183">
        <v>2.54</v>
      </c>
      <c r="AU262" s="201">
        <v>0</v>
      </c>
    </row>
    <row r="263" spans="29:47" ht="12" customHeight="1">
      <c r="AC263" s="191">
        <v>2.5499999999999998</v>
      </c>
      <c r="AD263" s="200">
        <v>0.1</v>
      </c>
      <c r="AE263" s="184">
        <v>0.999344262295082</v>
      </c>
      <c r="AF263" s="201">
        <v>0</v>
      </c>
      <c r="AG263" s="181"/>
      <c r="AH263" s="191">
        <v>2.5499999999999998</v>
      </c>
      <c r="AI263" s="200">
        <v>1</v>
      </c>
      <c r="AJ263" s="184">
        <v>0.999344262295082</v>
      </c>
      <c r="AK263" s="201">
        <v>0</v>
      </c>
      <c r="AL263" s="181"/>
      <c r="AM263" s="191">
        <v>2.5499999999999998</v>
      </c>
      <c r="AN263" s="200">
        <v>1</v>
      </c>
      <c r="AO263" s="183">
        <v>2.5499999999999998</v>
      </c>
      <c r="AP263" s="201">
        <v>0</v>
      </c>
      <c r="AQ263" s="181"/>
      <c r="AR263" s="191">
        <v>2.5499999999999998</v>
      </c>
      <c r="AS263" s="200">
        <v>1</v>
      </c>
      <c r="AT263" s="183">
        <v>2.5499999999999998</v>
      </c>
      <c r="AU263" s="201">
        <v>0</v>
      </c>
    </row>
    <row r="264" spans="29:47" ht="12" customHeight="1">
      <c r="AC264" s="191">
        <v>2.56</v>
      </c>
      <c r="AD264" s="200">
        <v>0.1</v>
      </c>
      <c r="AE264" s="184">
        <v>0.999344262295082</v>
      </c>
      <c r="AF264" s="201">
        <v>0</v>
      </c>
      <c r="AG264" s="181"/>
      <c r="AH264" s="191">
        <v>2.56</v>
      </c>
      <c r="AI264" s="200">
        <v>1</v>
      </c>
      <c r="AJ264" s="184">
        <v>0.999344262295082</v>
      </c>
      <c r="AK264" s="201">
        <v>0</v>
      </c>
      <c r="AL264" s="181"/>
      <c r="AM264" s="191">
        <v>2.56</v>
      </c>
      <c r="AN264" s="200">
        <v>1</v>
      </c>
      <c r="AO264" s="183">
        <v>2.56</v>
      </c>
      <c r="AP264" s="201">
        <v>0</v>
      </c>
      <c r="AQ264" s="181"/>
      <c r="AR264" s="191">
        <v>2.56</v>
      </c>
      <c r="AS264" s="200">
        <v>1</v>
      </c>
      <c r="AT264" s="183">
        <v>2.56</v>
      </c>
      <c r="AU264" s="201">
        <v>0</v>
      </c>
    </row>
    <row r="265" spans="29:47" ht="12" customHeight="1">
      <c r="AC265" s="191">
        <v>2.57</v>
      </c>
      <c r="AD265" s="200">
        <v>0.1</v>
      </c>
      <c r="AE265" s="184">
        <v>0.999344262295082</v>
      </c>
      <c r="AF265" s="201">
        <v>0</v>
      </c>
      <c r="AG265" s="181"/>
      <c r="AH265" s="191">
        <v>2.57</v>
      </c>
      <c r="AI265" s="200">
        <v>1</v>
      </c>
      <c r="AJ265" s="184">
        <v>0.999344262295082</v>
      </c>
      <c r="AK265" s="201">
        <v>0</v>
      </c>
      <c r="AL265" s="181"/>
      <c r="AM265" s="191">
        <v>2.57</v>
      </c>
      <c r="AN265" s="200">
        <v>1</v>
      </c>
      <c r="AO265" s="183">
        <v>2.57</v>
      </c>
      <c r="AP265" s="201">
        <v>0</v>
      </c>
      <c r="AQ265" s="181"/>
      <c r="AR265" s="191">
        <v>2.57</v>
      </c>
      <c r="AS265" s="200">
        <v>1</v>
      </c>
      <c r="AT265" s="183">
        <v>2.57</v>
      </c>
      <c r="AU265" s="201">
        <v>0</v>
      </c>
    </row>
    <row r="266" spans="29:47" ht="12" customHeight="1">
      <c r="AC266" s="191">
        <v>2.58</v>
      </c>
      <c r="AD266" s="200">
        <v>0.1</v>
      </c>
      <c r="AE266" s="184">
        <v>0.999344262295082</v>
      </c>
      <c r="AF266" s="201">
        <v>0</v>
      </c>
      <c r="AG266" s="181"/>
      <c r="AH266" s="191">
        <v>2.58</v>
      </c>
      <c r="AI266" s="200">
        <v>1</v>
      </c>
      <c r="AJ266" s="184">
        <v>0.999344262295082</v>
      </c>
      <c r="AK266" s="201">
        <v>0</v>
      </c>
      <c r="AL266" s="181"/>
      <c r="AM266" s="191">
        <v>2.58</v>
      </c>
      <c r="AN266" s="200">
        <v>1</v>
      </c>
      <c r="AO266" s="183">
        <v>2.58</v>
      </c>
      <c r="AP266" s="201">
        <v>0</v>
      </c>
      <c r="AQ266" s="181"/>
      <c r="AR266" s="191">
        <v>2.58</v>
      </c>
      <c r="AS266" s="200">
        <v>1</v>
      </c>
      <c r="AT266" s="183">
        <v>2.58</v>
      </c>
      <c r="AU266" s="201">
        <v>0</v>
      </c>
    </row>
    <row r="267" spans="29:47" ht="12" customHeight="1">
      <c r="AC267" s="191">
        <v>2.59</v>
      </c>
      <c r="AD267" s="200">
        <v>0.1</v>
      </c>
      <c r="AE267" s="184">
        <v>0.999344262295082</v>
      </c>
      <c r="AF267" s="201">
        <v>0</v>
      </c>
      <c r="AG267" s="181"/>
      <c r="AH267" s="191">
        <v>2.59</v>
      </c>
      <c r="AI267" s="200">
        <v>1</v>
      </c>
      <c r="AJ267" s="184">
        <v>0.999344262295082</v>
      </c>
      <c r="AK267" s="201">
        <v>0</v>
      </c>
      <c r="AL267" s="181"/>
      <c r="AM267" s="191">
        <v>2.59</v>
      </c>
      <c r="AN267" s="200">
        <v>1</v>
      </c>
      <c r="AO267" s="183">
        <v>2.59</v>
      </c>
      <c r="AP267" s="201">
        <v>0</v>
      </c>
      <c r="AQ267" s="181"/>
      <c r="AR267" s="191">
        <v>2.59</v>
      </c>
      <c r="AS267" s="200">
        <v>1</v>
      </c>
      <c r="AT267" s="183">
        <v>2.59</v>
      </c>
      <c r="AU267" s="201">
        <v>0</v>
      </c>
    </row>
    <row r="268" spans="29:47" ht="12" customHeight="1">
      <c r="AC268" s="191">
        <v>2.6</v>
      </c>
      <c r="AD268" s="200">
        <v>0.1</v>
      </c>
      <c r="AE268" s="184">
        <v>0.999344262295082</v>
      </c>
      <c r="AF268" s="201">
        <v>0</v>
      </c>
      <c r="AG268" s="181"/>
      <c r="AH268" s="191">
        <v>2.6</v>
      </c>
      <c r="AI268" s="200">
        <v>1</v>
      </c>
      <c r="AJ268" s="184">
        <v>0.999344262295082</v>
      </c>
      <c r="AK268" s="201">
        <v>0</v>
      </c>
      <c r="AL268" s="181"/>
      <c r="AM268" s="191">
        <v>2.6</v>
      </c>
      <c r="AN268" s="200">
        <v>1</v>
      </c>
      <c r="AO268" s="183">
        <v>2.6</v>
      </c>
      <c r="AP268" s="201">
        <v>0</v>
      </c>
      <c r="AQ268" s="181"/>
      <c r="AR268" s="191">
        <v>2.6</v>
      </c>
      <c r="AS268" s="200">
        <v>1</v>
      </c>
      <c r="AT268" s="183">
        <v>2.6</v>
      </c>
      <c r="AU268" s="201">
        <v>0</v>
      </c>
    </row>
    <row r="269" spans="29:47" ht="12" customHeight="1">
      <c r="AC269" s="191">
        <v>2.61</v>
      </c>
      <c r="AD269" s="200">
        <v>0.1</v>
      </c>
      <c r="AE269" s="184">
        <v>0.999344262295082</v>
      </c>
      <c r="AF269" s="201">
        <v>0</v>
      </c>
      <c r="AG269" s="181"/>
      <c r="AH269" s="191">
        <v>2.61</v>
      </c>
      <c r="AI269" s="200">
        <v>1</v>
      </c>
      <c r="AJ269" s="184">
        <v>0.999344262295082</v>
      </c>
      <c r="AK269" s="201">
        <v>0</v>
      </c>
      <c r="AL269" s="181"/>
      <c r="AM269" s="191">
        <v>2.61</v>
      </c>
      <c r="AN269" s="200">
        <v>1</v>
      </c>
      <c r="AO269" s="183">
        <v>2.61</v>
      </c>
      <c r="AP269" s="201">
        <v>0</v>
      </c>
      <c r="AQ269" s="181"/>
      <c r="AR269" s="191">
        <v>2.61</v>
      </c>
      <c r="AS269" s="200">
        <v>1</v>
      </c>
      <c r="AT269" s="183">
        <v>2.61</v>
      </c>
      <c r="AU269" s="201">
        <v>0</v>
      </c>
    </row>
    <row r="270" spans="29:47" ht="12" customHeight="1">
      <c r="AC270" s="191">
        <v>2.62</v>
      </c>
      <c r="AD270" s="200">
        <v>0.1</v>
      </c>
      <c r="AE270" s="184">
        <v>0.999344262295082</v>
      </c>
      <c r="AF270" s="201">
        <v>0</v>
      </c>
      <c r="AG270" s="181"/>
      <c r="AH270" s="191">
        <v>2.62</v>
      </c>
      <c r="AI270" s="200">
        <v>1</v>
      </c>
      <c r="AJ270" s="184">
        <v>0.999344262295082</v>
      </c>
      <c r="AK270" s="201">
        <v>0</v>
      </c>
      <c r="AL270" s="181"/>
      <c r="AM270" s="191">
        <v>2.62</v>
      </c>
      <c r="AN270" s="200">
        <v>1</v>
      </c>
      <c r="AO270" s="183">
        <v>2.62</v>
      </c>
      <c r="AP270" s="201">
        <v>0</v>
      </c>
      <c r="AQ270" s="181"/>
      <c r="AR270" s="191">
        <v>2.62</v>
      </c>
      <c r="AS270" s="200">
        <v>1</v>
      </c>
      <c r="AT270" s="183">
        <v>2.62</v>
      </c>
      <c r="AU270" s="201">
        <v>0</v>
      </c>
    </row>
    <row r="271" spans="29:47" ht="12" customHeight="1">
      <c r="AC271" s="191">
        <v>2.63</v>
      </c>
      <c r="AD271" s="200">
        <v>0.1</v>
      </c>
      <c r="AE271" s="184">
        <v>0.999344262295082</v>
      </c>
      <c r="AF271" s="201">
        <v>0</v>
      </c>
      <c r="AG271" s="181"/>
      <c r="AH271" s="191">
        <v>2.63</v>
      </c>
      <c r="AI271" s="200">
        <v>1</v>
      </c>
      <c r="AJ271" s="184">
        <v>0.999344262295082</v>
      </c>
      <c r="AK271" s="201">
        <v>0</v>
      </c>
      <c r="AL271" s="181"/>
      <c r="AM271" s="191">
        <v>2.63</v>
      </c>
      <c r="AN271" s="200">
        <v>1</v>
      </c>
      <c r="AO271" s="183">
        <v>2.63</v>
      </c>
      <c r="AP271" s="201">
        <v>0</v>
      </c>
      <c r="AQ271" s="181"/>
      <c r="AR271" s="191">
        <v>2.63</v>
      </c>
      <c r="AS271" s="200">
        <v>1</v>
      </c>
      <c r="AT271" s="183">
        <v>2.63</v>
      </c>
      <c r="AU271" s="201">
        <v>0</v>
      </c>
    </row>
    <row r="272" spans="29:47" ht="12" customHeight="1">
      <c r="AC272" s="191">
        <v>2.64</v>
      </c>
      <c r="AD272" s="200">
        <v>0.1</v>
      </c>
      <c r="AE272" s="184">
        <v>0.999344262295082</v>
      </c>
      <c r="AF272" s="201">
        <v>0</v>
      </c>
      <c r="AG272" s="181"/>
      <c r="AH272" s="191">
        <v>2.64</v>
      </c>
      <c r="AI272" s="200">
        <v>1</v>
      </c>
      <c r="AJ272" s="184">
        <v>0.999344262295082</v>
      </c>
      <c r="AK272" s="201">
        <v>0</v>
      </c>
      <c r="AL272" s="181"/>
      <c r="AM272" s="191">
        <v>2.64</v>
      </c>
      <c r="AN272" s="200">
        <v>1</v>
      </c>
      <c r="AO272" s="183">
        <v>2.64</v>
      </c>
      <c r="AP272" s="201">
        <v>0</v>
      </c>
      <c r="AQ272" s="181"/>
      <c r="AR272" s="191">
        <v>2.64</v>
      </c>
      <c r="AS272" s="200">
        <v>1</v>
      </c>
      <c r="AT272" s="183">
        <v>2.64</v>
      </c>
      <c r="AU272" s="201">
        <v>0</v>
      </c>
    </row>
    <row r="273" spans="29:47" ht="12" customHeight="1">
      <c r="AC273" s="191">
        <v>2.65</v>
      </c>
      <c r="AD273" s="200">
        <v>0.1</v>
      </c>
      <c r="AE273" s="184">
        <v>0.999344262295082</v>
      </c>
      <c r="AF273" s="201">
        <v>0</v>
      </c>
      <c r="AG273" s="181"/>
      <c r="AH273" s="191">
        <v>2.65</v>
      </c>
      <c r="AI273" s="200">
        <v>1</v>
      </c>
      <c r="AJ273" s="184">
        <v>0.999344262295082</v>
      </c>
      <c r="AK273" s="201">
        <v>0</v>
      </c>
      <c r="AL273" s="181"/>
      <c r="AM273" s="191">
        <v>2.65</v>
      </c>
      <c r="AN273" s="200">
        <v>1</v>
      </c>
      <c r="AO273" s="183">
        <v>2.65</v>
      </c>
      <c r="AP273" s="201">
        <v>0</v>
      </c>
      <c r="AQ273" s="181"/>
      <c r="AR273" s="191">
        <v>2.65</v>
      </c>
      <c r="AS273" s="200">
        <v>1</v>
      </c>
      <c r="AT273" s="183">
        <v>2.65</v>
      </c>
      <c r="AU273" s="201">
        <v>0</v>
      </c>
    </row>
    <row r="274" spans="29:47" ht="12" customHeight="1">
      <c r="AC274" s="191">
        <v>2.66</v>
      </c>
      <c r="AD274" s="200">
        <v>0.1</v>
      </c>
      <c r="AE274" s="184">
        <v>0.999344262295082</v>
      </c>
      <c r="AF274" s="201">
        <v>0</v>
      </c>
      <c r="AG274" s="181"/>
      <c r="AH274" s="191">
        <v>2.66</v>
      </c>
      <c r="AI274" s="200">
        <v>1</v>
      </c>
      <c r="AJ274" s="184">
        <v>0.999344262295082</v>
      </c>
      <c r="AK274" s="201">
        <v>0</v>
      </c>
      <c r="AL274" s="181"/>
      <c r="AM274" s="191">
        <v>2.66</v>
      </c>
      <c r="AN274" s="200">
        <v>1</v>
      </c>
      <c r="AO274" s="183">
        <v>2.66</v>
      </c>
      <c r="AP274" s="201">
        <v>0</v>
      </c>
      <c r="AQ274" s="181"/>
      <c r="AR274" s="191">
        <v>2.66</v>
      </c>
      <c r="AS274" s="200">
        <v>1</v>
      </c>
      <c r="AT274" s="183">
        <v>2.66</v>
      </c>
      <c r="AU274" s="201">
        <v>0</v>
      </c>
    </row>
    <row r="275" spans="29:47" ht="12" customHeight="1">
      <c r="AC275" s="191">
        <v>2.67</v>
      </c>
      <c r="AD275" s="200">
        <v>0.1</v>
      </c>
      <c r="AE275" s="184">
        <v>0.999344262295082</v>
      </c>
      <c r="AF275" s="201">
        <v>0</v>
      </c>
      <c r="AG275" s="181"/>
      <c r="AH275" s="191">
        <v>2.67</v>
      </c>
      <c r="AI275" s="200">
        <v>1</v>
      </c>
      <c r="AJ275" s="184">
        <v>0.999344262295082</v>
      </c>
      <c r="AK275" s="201">
        <v>0</v>
      </c>
      <c r="AL275" s="181"/>
      <c r="AM275" s="191">
        <v>2.67</v>
      </c>
      <c r="AN275" s="200">
        <v>1</v>
      </c>
      <c r="AO275" s="183">
        <v>2.67</v>
      </c>
      <c r="AP275" s="201">
        <v>0</v>
      </c>
      <c r="AQ275" s="181"/>
      <c r="AR275" s="191">
        <v>2.67</v>
      </c>
      <c r="AS275" s="200">
        <v>1</v>
      </c>
      <c r="AT275" s="183">
        <v>2.67</v>
      </c>
      <c r="AU275" s="201">
        <v>0</v>
      </c>
    </row>
    <row r="276" spans="29:47" ht="12" customHeight="1">
      <c r="AC276" s="191">
        <v>2.68</v>
      </c>
      <c r="AD276" s="200">
        <v>0.1</v>
      </c>
      <c r="AE276" s="184">
        <v>0.999344262295082</v>
      </c>
      <c r="AF276" s="201">
        <v>0</v>
      </c>
      <c r="AG276" s="181"/>
      <c r="AH276" s="191">
        <v>2.68</v>
      </c>
      <c r="AI276" s="200">
        <v>1</v>
      </c>
      <c r="AJ276" s="184">
        <v>0.999344262295082</v>
      </c>
      <c r="AK276" s="201">
        <v>0</v>
      </c>
      <c r="AL276" s="181"/>
      <c r="AM276" s="191">
        <v>2.68</v>
      </c>
      <c r="AN276" s="200">
        <v>1</v>
      </c>
      <c r="AO276" s="183">
        <v>2.68</v>
      </c>
      <c r="AP276" s="201">
        <v>0</v>
      </c>
      <c r="AQ276" s="181"/>
      <c r="AR276" s="191">
        <v>2.68</v>
      </c>
      <c r="AS276" s="200">
        <v>1</v>
      </c>
      <c r="AT276" s="183">
        <v>2.68</v>
      </c>
      <c r="AU276" s="201">
        <v>0</v>
      </c>
    </row>
    <row r="277" spans="29:47" ht="12" customHeight="1">
      <c r="AC277" s="191">
        <v>2.69</v>
      </c>
      <c r="AD277" s="200">
        <v>0.1</v>
      </c>
      <c r="AE277" s="184">
        <v>0.999344262295082</v>
      </c>
      <c r="AF277" s="201">
        <v>0</v>
      </c>
      <c r="AG277" s="181"/>
      <c r="AH277" s="191">
        <v>2.69</v>
      </c>
      <c r="AI277" s="200">
        <v>1</v>
      </c>
      <c r="AJ277" s="184">
        <v>0.999344262295082</v>
      </c>
      <c r="AK277" s="201">
        <v>0</v>
      </c>
      <c r="AL277" s="181"/>
      <c r="AM277" s="191">
        <v>2.69</v>
      </c>
      <c r="AN277" s="200">
        <v>1</v>
      </c>
      <c r="AO277" s="183">
        <v>2.69</v>
      </c>
      <c r="AP277" s="201">
        <v>0</v>
      </c>
      <c r="AQ277" s="181"/>
      <c r="AR277" s="191">
        <v>2.69</v>
      </c>
      <c r="AS277" s="200">
        <v>1</v>
      </c>
      <c r="AT277" s="183">
        <v>2.69</v>
      </c>
      <c r="AU277" s="201">
        <v>0</v>
      </c>
    </row>
    <row r="278" spans="29:47" ht="12" customHeight="1">
      <c r="AC278" s="191">
        <v>2.7</v>
      </c>
      <c r="AD278" s="200">
        <v>0.1</v>
      </c>
      <c r="AE278" s="184">
        <v>0.999344262295082</v>
      </c>
      <c r="AF278" s="201">
        <v>0</v>
      </c>
      <c r="AG278" s="181"/>
      <c r="AH278" s="191">
        <v>2.7</v>
      </c>
      <c r="AI278" s="200">
        <v>1</v>
      </c>
      <c r="AJ278" s="184">
        <v>0.999344262295082</v>
      </c>
      <c r="AK278" s="201">
        <v>0</v>
      </c>
      <c r="AL278" s="181"/>
      <c r="AM278" s="191">
        <v>2.7</v>
      </c>
      <c r="AN278" s="200">
        <v>1</v>
      </c>
      <c r="AO278" s="183">
        <v>2.7</v>
      </c>
      <c r="AP278" s="201">
        <v>0</v>
      </c>
      <c r="AQ278" s="181"/>
      <c r="AR278" s="191">
        <v>2.7</v>
      </c>
      <c r="AS278" s="200">
        <v>1</v>
      </c>
      <c r="AT278" s="183">
        <v>2.7</v>
      </c>
      <c r="AU278" s="201">
        <v>0</v>
      </c>
    </row>
    <row r="279" spans="29:47" ht="12" customHeight="1">
      <c r="AC279" s="191">
        <v>2.71</v>
      </c>
      <c r="AD279" s="200">
        <v>0.1</v>
      </c>
      <c r="AE279" s="184">
        <v>0.999344262295082</v>
      </c>
      <c r="AF279" s="201">
        <v>0</v>
      </c>
      <c r="AG279" s="181"/>
      <c r="AH279" s="191">
        <v>2.71</v>
      </c>
      <c r="AI279" s="200">
        <v>1</v>
      </c>
      <c r="AJ279" s="184">
        <v>0.999344262295082</v>
      </c>
      <c r="AK279" s="201">
        <v>0</v>
      </c>
      <c r="AL279" s="181"/>
      <c r="AM279" s="191">
        <v>2.71</v>
      </c>
      <c r="AN279" s="200">
        <v>1</v>
      </c>
      <c r="AO279" s="183">
        <v>2.71</v>
      </c>
      <c r="AP279" s="201">
        <v>0</v>
      </c>
      <c r="AQ279" s="181"/>
      <c r="AR279" s="191">
        <v>2.71</v>
      </c>
      <c r="AS279" s="200">
        <v>1</v>
      </c>
      <c r="AT279" s="183">
        <v>2.71</v>
      </c>
      <c r="AU279" s="201">
        <v>0</v>
      </c>
    </row>
    <row r="280" spans="29:47" ht="12" customHeight="1">
      <c r="AC280" s="191">
        <v>2.72</v>
      </c>
      <c r="AD280" s="200">
        <v>0.1</v>
      </c>
      <c r="AE280" s="184">
        <v>0.999344262295082</v>
      </c>
      <c r="AF280" s="201">
        <v>0</v>
      </c>
      <c r="AG280" s="181"/>
      <c r="AH280" s="191">
        <v>2.72</v>
      </c>
      <c r="AI280" s="200">
        <v>1</v>
      </c>
      <c r="AJ280" s="184">
        <v>0.999344262295082</v>
      </c>
      <c r="AK280" s="201">
        <v>0</v>
      </c>
      <c r="AL280" s="181"/>
      <c r="AM280" s="191">
        <v>2.72</v>
      </c>
      <c r="AN280" s="200">
        <v>1</v>
      </c>
      <c r="AO280" s="183">
        <v>2.72</v>
      </c>
      <c r="AP280" s="201">
        <v>0</v>
      </c>
      <c r="AQ280" s="181"/>
      <c r="AR280" s="191">
        <v>2.72</v>
      </c>
      <c r="AS280" s="200">
        <v>1</v>
      </c>
      <c r="AT280" s="183">
        <v>2.72</v>
      </c>
      <c r="AU280" s="201">
        <v>0</v>
      </c>
    </row>
    <row r="281" spans="29:47" ht="12" customHeight="1">
      <c r="AC281" s="191">
        <v>2.73</v>
      </c>
      <c r="AD281" s="200">
        <v>0.1</v>
      </c>
      <c r="AE281" s="184">
        <v>0.999344262295082</v>
      </c>
      <c r="AF281" s="201">
        <v>0</v>
      </c>
      <c r="AG281" s="181"/>
      <c r="AH281" s="191">
        <v>2.73</v>
      </c>
      <c r="AI281" s="200">
        <v>1</v>
      </c>
      <c r="AJ281" s="184">
        <v>0.999344262295082</v>
      </c>
      <c r="AK281" s="201">
        <v>0</v>
      </c>
      <c r="AL281" s="181"/>
      <c r="AM281" s="191">
        <v>2.73</v>
      </c>
      <c r="AN281" s="200">
        <v>1</v>
      </c>
      <c r="AO281" s="183">
        <v>2.73</v>
      </c>
      <c r="AP281" s="201">
        <v>0</v>
      </c>
      <c r="AQ281" s="181"/>
      <c r="AR281" s="191">
        <v>2.73</v>
      </c>
      <c r="AS281" s="200">
        <v>1</v>
      </c>
      <c r="AT281" s="183">
        <v>2.73</v>
      </c>
      <c r="AU281" s="201">
        <v>0</v>
      </c>
    </row>
    <row r="282" spans="29:47" ht="12" customHeight="1">
      <c r="AC282" s="191">
        <v>2.74</v>
      </c>
      <c r="AD282" s="200">
        <v>0.1</v>
      </c>
      <c r="AE282" s="184">
        <v>0.999344262295082</v>
      </c>
      <c r="AF282" s="201">
        <v>0</v>
      </c>
      <c r="AG282" s="181"/>
      <c r="AH282" s="191">
        <v>2.74</v>
      </c>
      <c r="AI282" s="200">
        <v>1</v>
      </c>
      <c r="AJ282" s="184">
        <v>0.999344262295082</v>
      </c>
      <c r="AK282" s="201">
        <v>0</v>
      </c>
      <c r="AL282" s="181"/>
      <c r="AM282" s="191">
        <v>2.74</v>
      </c>
      <c r="AN282" s="200">
        <v>1</v>
      </c>
      <c r="AO282" s="183">
        <v>2.74</v>
      </c>
      <c r="AP282" s="201">
        <v>0</v>
      </c>
      <c r="AQ282" s="181"/>
      <c r="AR282" s="191">
        <v>2.74</v>
      </c>
      <c r="AS282" s="200">
        <v>1</v>
      </c>
      <c r="AT282" s="183">
        <v>2.74</v>
      </c>
      <c r="AU282" s="201">
        <v>0</v>
      </c>
    </row>
    <row r="283" spans="29:47" ht="12" customHeight="1">
      <c r="AC283" s="191">
        <v>2.75</v>
      </c>
      <c r="AD283" s="200">
        <v>0.1</v>
      </c>
      <c r="AE283" s="184">
        <v>0.999344262295082</v>
      </c>
      <c r="AF283" s="201">
        <v>0</v>
      </c>
      <c r="AG283" s="181"/>
      <c r="AH283" s="191">
        <v>2.75</v>
      </c>
      <c r="AI283" s="200">
        <v>1</v>
      </c>
      <c r="AJ283" s="184">
        <v>0.999344262295082</v>
      </c>
      <c r="AK283" s="201">
        <v>0</v>
      </c>
      <c r="AL283" s="181"/>
      <c r="AM283" s="191">
        <v>2.75</v>
      </c>
      <c r="AN283" s="200">
        <v>1</v>
      </c>
      <c r="AO283" s="183">
        <v>2.75</v>
      </c>
      <c r="AP283" s="201">
        <v>0</v>
      </c>
      <c r="AQ283" s="181"/>
      <c r="AR283" s="191">
        <v>2.75</v>
      </c>
      <c r="AS283" s="200">
        <v>1</v>
      </c>
      <c r="AT283" s="183">
        <v>2.75</v>
      </c>
      <c r="AU283" s="201">
        <v>0</v>
      </c>
    </row>
    <row r="284" spans="29:47" ht="12" customHeight="1">
      <c r="AC284" s="191">
        <v>2.76</v>
      </c>
      <c r="AD284" s="200">
        <v>0.1</v>
      </c>
      <c r="AE284" s="184">
        <v>0.999344262295082</v>
      </c>
      <c r="AF284" s="201">
        <v>0</v>
      </c>
      <c r="AG284" s="181"/>
      <c r="AH284" s="191">
        <v>2.76</v>
      </c>
      <c r="AI284" s="200">
        <v>1</v>
      </c>
      <c r="AJ284" s="184">
        <v>0.999344262295082</v>
      </c>
      <c r="AK284" s="201">
        <v>0</v>
      </c>
      <c r="AL284" s="181"/>
      <c r="AM284" s="191">
        <v>2.76</v>
      </c>
      <c r="AN284" s="200">
        <v>1</v>
      </c>
      <c r="AO284" s="183">
        <v>2.76</v>
      </c>
      <c r="AP284" s="201">
        <v>0</v>
      </c>
      <c r="AQ284" s="181"/>
      <c r="AR284" s="191">
        <v>2.76</v>
      </c>
      <c r="AS284" s="200">
        <v>1</v>
      </c>
      <c r="AT284" s="183">
        <v>2.76</v>
      </c>
      <c r="AU284" s="201">
        <v>0</v>
      </c>
    </row>
    <row r="285" spans="29:47" ht="12" customHeight="1">
      <c r="AC285" s="191">
        <v>2.77</v>
      </c>
      <c r="AD285" s="200">
        <v>0.1</v>
      </c>
      <c r="AE285" s="184">
        <v>0.999344262295082</v>
      </c>
      <c r="AF285" s="201">
        <v>0</v>
      </c>
      <c r="AG285" s="181"/>
      <c r="AH285" s="191">
        <v>2.77</v>
      </c>
      <c r="AI285" s="200">
        <v>1</v>
      </c>
      <c r="AJ285" s="184">
        <v>0.999344262295082</v>
      </c>
      <c r="AK285" s="201">
        <v>0</v>
      </c>
      <c r="AL285" s="181"/>
      <c r="AM285" s="191">
        <v>2.77</v>
      </c>
      <c r="AN285" s="200">
        <v>1</v>
      </c>
      <c r="AO285" s="183">
        <v>2.77</v>
      </c>
      <c r="AP285" s="201">
        <v>0</v>
      </c>
      <c r="AQ285" s="181"/>
      <c r="AR285" s="191">
        <v>2.77</v>
      </c>
      <c r="AS285" s="200">
        <v>1</v>
      </c>
      <c r="AT285" s="183">
        <v>2.77</v>
      </c>
      <c r="AU285" s="201">
        <v>0</v>
      </c>
    </row>
    <row r="286" spans="29:47" ht="12" customHeight="1">
      <c r="AC286" s="191">
        <v>2.78</v>
      </c>
      <c r="AD286" s="200">
        <v>0.1</v>
      </c>
      <c r="AE286" s="184">
        <v>0.999344262295082</v>
      </c>
      <c r="AF286" s="201">
        <v>0</v>
      </c>
      <c r="AG286" s="181"/>
      <c r="AH286" s="191">
        <v>2.78</v>
      </c>
      <c r="AI286" s="200">
        <v>1</v>
      </c>
      <c r="AJ286" s="184">
        <v>0.999344262295082</v>
      </c>
      <c r="AK286" s="201">
        <v>0</v>
      </c>
      <c r="AL286" s="181"/>
      <c r="AM286" s="191">
        <v>2.78</v>
      </c>
      <c r="AN286" s="200">
        <v>1</v>
      </c>
      <c r="AO286" s="183">
        <v>2.78</v>
      </c>
      <c r="AP286" s="201">
        <v>0</v>
      </c>
      <c r="AQ286" s="181"/>
      <c r="AR286" s="191">
        <v>2.78</v>
      </c>
      <c r="AS286" s="200">
        <v>1</v>
      </c>
      <c r="AT286" s="183">
        <v>2.78</v>
      </c>
      <c r="AU286" s="201">
        <v>0</v>
      </c>
    </row>
    <row r="287" spans="29:47" ht="12" customHeight="1">
      <c r="AC287" s="191">
        <v>2.79</v>
      </c>
      <c r="AD287" s="200">
        <v>0.1</v>
      </c>
      <c r="AE287" s="184">
        <v>0.999344262295082</v>
      </c>
      <c r="AF287" s="201">
        <v>0</v>
      </c>
      <c r="AG287" s="181"/>
      <c r="AH287" s="191">
        <v>2.79</v>
      </c>
      <c r="AI287" s="200">
        <v>1</v>
      </c>
      <c r="AJ287" s="184">
        <v>0.999344262295082</v>
      </c>
      <c r="AK287" s="201">
        <v>0</v>
      </c>
      <c r="AL287" s="181"/>
      <c r="AM287" s="191">
        <v>2.79</v>
      </c>
      <c r="AN287" s="200">
        <v>1</v>
      </c>
      <c r="AO287" s="183">
        <v>2.79</v>
      </c>
      <c r="AP287" s="201">
        <v>0</v>
      </c>
      <c r="AQ287" s="181"/>
      <c r="AR287" s="191">
        <v>2.79</v>
      </c>
      <c r="AS287" s="200">
        <v>1</v>
      </c>
      <c r="AT287" s="183">
        <v>2.79</v>
      </c>
      <c r="AU287" s="201">
        <v>0</v>
      </c>
    </row>
    <row r="288" spans="29:47" ht="12" customHeight="1">
      <c r="AC288" s="191">
        <v>2.8</v>
      </c>
      <c r="AD288" s="200">
        <v>0.1</v>
      </c>
      <c r="AE288" s="184">
        <v>0.999344262295082</v>
      </c>
      <c r="AF288" s="201">
        <v>0</v>
      </c>
      <c r="AG288" s="181"/>
      <c r="AH288" s="191">
        <v>2.8</v>
      </c>
      <c r="AI288" s="200">
        <v>1</v>
      </c>
      <c r="AJ288" s="184">
        <v>0.999344262295082</v>
      </c>
      <c r="AK288" s="201">
        <v>0</v>
      </c>
      <c r="AL288" s="181"/>
      <c r="AM288" s="191">
        <v>2.8</v>
      </c>
      <c r="AN288" s="200">
        <v>1</v>
      </c>
      <c r="AO288" s="183">
        <v>2.8</v>
      </c>
      <c r="AP288" s="201">
        <v>0</v>
      </c>
      <c r="AQ288" s="181"/>
      <c r="AR288" s="191">
        <v>2.8</v>
      </c>
      <c r="AS288" s="200">
        <v>1</v>
      </c>
      <c r="AT288" s="183">
        <v>2.8</v>
      </c>
      <c r="AU288" s="201">
        <v>0</v>
      </c>
    </row>
    <row r="289" spans="29:47" ht="12" customHeight="1">
      <c r="AC289" s="191">
        <v>2.81</v>
      </c>
      <c r="AD289" s="200">
        <v>0.1</v>
      </c>
      <c r="AE289" s="184">
        <v>0.999344262295082</v>
      </c>
      <c r="AF289" s="201">
        <v>0</v>
      </c>
      <c r="AG289" s="181"/>
      <c r="AH289" s="191">
        <v>2.81</v>
      </c>
      <c r="AI289" s="200">
        <v>1</v>
      </c>
      <c r="AJ289" s="184">
        <v>0.999344262295082</v>
      </c>
      <c r="AK289" s="201">
        <v>0</v>
      </c>
      <c r="AL289" s="181"/>
      <c r="AM289" s="191">
        <v>2.81</v>
      </c>
      <c r="AN289" s="200">
        <v>1</v>
      </c>
      <c r="AO289" s="183">
        <v>2.81</v>
      </c>
      <c r="AP289" s="201">
        <v>0</v>
      </c>
      <c r="AQ289" s="181"/>
      <c r="AR289" s="191">
        <v>2.81</v>
      </c>
      <c r="AS289" s="200">
        <v>1</v>
      </c>
      <c r="AT289" s="183">
        <v>2.81</v>
      </c>
      <c r="AU289" s="201">
        <v>0</v>
      </c>
    </row>
    <row r="290" spans="29:47" ht="12" customHeight="1">
      <c r="AC290" s="191">
        <v>2.82</v>
      </c>
      <c r="AD290" s="200">
        <v>0.1</v>
      </c>
      <c r="AE290" s="184">
        <v>0.999344262295082</v>
      </c>
      <c r="AF290" s="201">
        <v>0</v>
      </c>
      <c r="AG290" s="181"/>
      <c r="AH290" s="191">
        <v>2.82</v>
      </c>
      <c r="AI290" s="200">
        <v>1</v>
      </c>
      <c r="AJ290" s="184">
        <v>0.999344262295082</v>
      </c>
      <c r="AK290" s="201">
        <v>0</v>
      </c>
      <c r="AL290" s="181"/>
      <c r="AM290" s="191">
        <v>2.82</v>
      </c>
      <c r="AN290" s="200">
        <v>1</v>
      </c>
      <c r="AO290" s="183">
        <v>2.82</v>
      </c>
      <c r="AP290" s="201">
        <v>0</v>
      </c>
      <c r="AQ290" s="181"/>
      <c r="AR290" s="191">
        <v>2.82</v>
      </c>
      <c r="AS290" s="200">
        <v>1</v>
      </c>
      <c r="AT290" s="183">
        <v>2.82</v>
      </c>
      <c r="AU290" s="201">
        <v>0</v>
      </c>
    </row>
    <row r="291" spans="29:47" ht="12" customHeight="1">
      <c r="AC291" s="191">
        <v>2.83</v>
      </c>
      <c r="AD291" s="200">
        <v>0.1</v>
      </c>
      <c r="AE291" s="184">
        <v>0.999344262295082</v>
      </c>
      <c r="AF291" s="201">
        <v>0</v>
      </c>
      <c r="AG291" s="181"/>
      <c r="AH291" s="191">
        <v>2.83</v>
      </c>
      <c r="AI291" s="200">
        <v>1</v>
      </c>
      <c r="AJ291" s="184">
        <v>0.999344262295082</v>
      </c>
      <c r="AK291" s="201">
        <v>0</v>
      </c>
      <c r="AL291" s="181"/>
      <c r="AM291" s="191">
        <v>2.83</v>
      </c>
      <c r="AN291" s="200">
        <v>1</v>
      </c>
      <c r="AO291" s="183">
        <v>2.83</v>
      </c>
      <c r="AP291" s="201">
        <v>0</v>
      </c>
      <c r="AQ291" s="181"/>
      <c r="AR291" s="191">
        <v>2.83</v>
      </c>
      <c r="AS291" s="200">
        <v>1</v>
      </c>
      <c r="AT291" s="183">
        <v>2.83</v>
      </c>
      <c r="AU291" s="201">
        <v>0</v>
      </c>
    </row>
    <row r="292" spans="29:47" ht="12" customHeight="1">
      <c r="AC292" s="191">
        <v>2.84</v>
      </c>
      <c r="AD292" s="200">
        <v>0.1</v>
      </c>
      <c r="AE292" s="184">
        <v>0.999344262295082</v>
      </c>
      <c r="AF292" s="201">
        <v>0</v>
      </c>
      <c r="AG292" s="181"/>
      <c r="AH292" s="191">
        <v>2.84</v>
      </c>
      <c r="AI292" s="200">
        <v>1</v>
      </c>
      <c r="AJ292" s="184">
        <v>0.999344262295082</v>
      </c>
      <c r="AK292" s="201">
        <v>0</v>
      </c>
      <c r="AL292" s="181"/>
      <c r="AM292" s="191">
        <v>2.84</v>
      </c>
      <c r="AN292" s="200">
        <v>1</v>
      </c>
      <c r="AO292" s="183">
        <v>2.84</v>
      </c>
      <c r="AP292" s="201">
        <v>0</v>
      </c>
      <c r="AQ292" s="181"/>
      <c r="AR292" s="191">
        <v>2.84</v>
      </c>
      <c r="AS292" s="200">
        <v>1</v>
      </c>
      <c r="AT292" s="183">
        <v>2.84</v>
      </c>
      <c r="AU292" s="201">
        <v>0</v>
      </c>
    </row>
    <row r="293" spans="29:47" ht="12" customHeight="1">
      <c r="AC293" s="191">
        <v>2.85</v>
      </c>
      <c r="AD293" s="200">
        <v>0.1</v>
      </c>
      <c r="AE293" s="184">
        <v>0.999344262295082</v>
      </c>
      <c r="AF293" s="201">
        <v>0</v>
      </c>
      <c r="AG293" s="181"/>
      <c r="AH293" s="191">
        <v>2.85</v>
      </c>
      <c r="AI293" s="200">
        <v>1</v>
      </c>
      <c r="AJ293" s="184">
        <v>0.999344262295082</v>
      </c>
      <c r="AK293" s="201">
        <v>0</v>
      </c>
      <c r="AL293" s="181"/>
      <c r="AM293" s="191">
        <v>2.85</v>
      </c>
      <c r="AN293" s="200">
        <v>1</v>
      </c>
      <c r="AO293" s="183">
        <v>2.85</v>
      </c>
      <c r="AP293" s="201">
        <v>0</v>
      </c>
      <c r="AQ293" s="181"/>
      <c r="AR293" s="191">
        <v>2.85</v>
      </c>
      <c r="AS293" s="200">
        <v>1</v>
      </c>
      <c r="AT293" s="183">
        <v>2.85</v>
      </c>
      <c r="AU293" s="201">
        <v>0</v>
      </c>
    </row>
    <row r="294" spans="29:47" ht="12" customHeight="1">
      <c r="AC294" s="191">
        <v>2.86</v>
      </c>
      <c r="AD294" s="200">
        <v>0.1</v>
      </c>
      <c r="AE294" s="184">
        <v>0.999344262295082</v>
      </c>
      <c r="AF294" s="201">
        <v>0</v>
      </c>
      <c r="AG294" s="181"/>
      <c r="AH294" s="191">
        <v>2.86</v>
      </c>
      <c r="AI294" s="200">
        <v>1</v>
      </c>
      <c r="AJ294" s="184">
        <v>0.999344262295082</v>
      </c>
      <c r="AK294" s="201">
        <v>0</v>
      </c>
      <c r="AL294" s="181"/>
      <c r="AM294" s="191">
        <v>2.86</v>
      </c>
      <c r="AN294" s="200">
        <v>1</v>
      </c>
      <c r="AO294" s="183">
        <v>2.86</v>
      </c>
      <c r="AP294" s="201">
        <v>0</v>
      </c>
      <c r="AQ294" s="181"/>
      <c r="AR294" s="191">
        <v>2.86</v>
      </c>
      <c r="AS294" s="200">
        <v>1</v>
      </c>
      <c r="AT294" s="183">
        <v>2.86</v>
      </c>
      <c r="AU294" s="201">
        <v>0</v>
      </c>
    </row>
    <row r="295" spans="29:47" ht="12" customHeight="1">
      <c r="AC295" s="191">
        <v>2.87</v>
      </c>
      <c r="AD295" s="200">
        <v>0.1</v>
      </c>
      <c r="AE295" s="184">
        <v>0.999344262295082</v>
      </c>
      <c r="AF295" s="201">
        <v>0</v>
      </c>
      <c r="AG295" s="181"/>
      <c r="AH295" s="191">
        <v>2.87</v>
      </c>
      <c r="AI295" s="200">
        <v>1</v>
      </c>
      <c r="AJ295" s="184">
        <v>0.999344262295082</v>
      </c>
      <c r="AK295" s="201">
        <v>0</v>
      </c>
      <c r="AL295" s="181"/>
      <c r="AM295" s="191">
        <v>2.87</v>
      </c>
      <c r="AN295" s="200">
        <v>1</v>
      </c>
      <c r="AO295" s="183">
        <v>2.87</v>
      </c>
      <c r="AP295" s="201">
        <v>0</v>
      </c>
      <c r="AQ295" s="181"/>
      <c r="AR295" s="191">
        <v>2.87</v>
      </c>
      <c r="AS295" s="200">
        <v>1</v>
      </c>
      <c r="AT295" s="183">
        <v>2.87</v>
      </c>
      <c r="AU295" s="201">
        <v>0</v>
      </c>
    </row>
    <row r="296" spans="29:47" ht="12" customHeight="1">
      <c r="AC296" s="191">
        <v>2.88</v>
      </c>
      <c r="AD296" s="200">
        <v>0.1</v>
      </c>
      <c r="AE296" s="184">
        <v>0.999344262295082</v>
      </c>
      <c r="AF296" s="201">
        <v>0</v>
      </c>
      <c r="AG296" s="181"/>
      <c r="AH296" s="191">
        <v>2.88</v>
      </c>
      <c r="AI296" s="200">
        <v>1</v>
      </c>
      <c r="AJ296" s="184">
        <v>0.999344262295082</v>
      </c>
      <c r="AK296" s="201">
        <v>0</v>
      </c>
      <c r="AL296" s="181"/>
      <c r="AM296" s="191">
        <v>2.88</v>
      </c>
      <c r="AN296" s="200">
        <v>1</v>
      </c>
      <c r="AO296" s="183">
        <v>2.88</v>
      </c>
      <c r="AP296" s="201">
        <v>0</v>
      </c>
      <c r="AQ296" s="181"/>
      <c r="AR296" s="191">
        <v>2.88</v>
      </c>
      <c r="AS296" s="200">
        <v>1</v>
      </c>
      <c r="AT296" s="183">
        <v>2.88</v>
      </c>
      <c r="AU296" s="201">
        <v>0</v>
      </c>
    </row>
    <row r="297" spans="29:47" ht="12" customHeight="1">
      <c r="AC297" s="191">
        <v>2.89</v>
      </c>
      <c r="AD297" s="200">
        <v>0.1</v>
      </c>
      <c r="AE297" s="184">
        <v>0.999344262295082</v>
      </c>
      <c r="AF297" s="201">
        <v>0</v>
      </c>
      <c r="AG297" s="181"/>
      <c r="AH297" s="191">
        <v>2.89</v>
      </c>
      <c r="AI297" s="200">
        <v>1</v>
      </c>
      <c r="AJ297" s="184">
        <v>0.999344262295082</v>
      </c>
      <c r="AK297" s="201">
        <v>0</v>
      </c>
      <c r="AL297" s="181"/>
      <c r="AM297" s="191">
        <v>2.89</v>
      </c>
      <c r="AN297" s="200">
        <v>1</v>
      </c>
      <c r="AO297" s="183">
        <v>2.89</v>
      </c>
      <c r="AP297" s="201">
        <v>0</v>
      </c>
      <c r="AQ297" s="181"/>
      <c r="AR297" s="191">
        <v>2.89</v>
      </c>
      <c r="AS297" s="200">
        <v>1</v>
      </c>
      <c r="AT297" s="183">
        <v>2.89</v>
      </c>
      <c r="AU297" s="201">
        <v>0</v>
      </c>
    </row>
    <row r="298" spans="29:47" ht="12" customHeight="1">
      <c r="AC298" s="191">
        <v>2.9</v>
      </c>
      <c r="AD298" s="200">
        <v>0.1</v>
      </c>
      <c r="AE298" s="184">
        <v>0.999344262295082</v>
      </c>
      <c r="AF298" s="201">
        <v>0</v>
      </c>
      <c r="AG298" s="181"/>
      <c r="AH298" s="191">
        <v>2.9</v>
      </c>
      <c r="AI298" s="200">
        <v>1</v>
      </c>
      <c r="AJ298" s="184">
        <v>0.999344262295082</v>
      </c>
      <c r="AK298" s="201">
        <v>0</v>
      </c>
      <c r="AL298" s="181"/>
      <c r="AM298" s="191">
        <v>2.9</v>
      </c>
      <c r="AN298" s="200">
        <v>1</v>
      </c>
      <c r="AO298" s="183">
        <v>2.9</v>
      </c>
      <c r="AP298" s="201">
        <v>0</v>
      </c>
      <c r="AQ298" s="181"/>
      <c r="AR298" s="191">
        <v>2.9</v>
      </c>
      <c r="AS298" s="200">
        <v>1</v>
      </c>
      <c r="AT298" s="183">
        <v>2.9</v>
      </c>
      <c r="AU298" s="201">
        <v>0</v>
      </c>
    </row>
    <row r="299" spans="29:47" ht="12" customHeight="1">
      <c r="AC299" s="191">
        <v>2.91</v>
      </c>
      <c r="AD299" s="200">
        <v>0.1</v>
      </c>
      <c r="AE299" s="184">
        <v>0.999344262295082</v>
      </c>
      <c r="AF299" s="201">
        <v>0</v>
      </c>
      <c r="AG299" s="181"/>
      <c r="AH299" s="191">
        <v>2.91</v>
      </c>
      <c r="AI299" s="200">
        <v>1</v>
      </c>
      <c r="AJ299" s="184">
        <v>0.999344262295082</v>
      </c>
      <c r="AK299" s="201">
        <v>0</v>
      </c>
      <c r="AL299" s="181"/>
      <c r="AM299" s="191">
        <v>2.91</v>
      </c>
      <c r="AN299" s="200">
        <v>1</v>
      </c>
      <c r="AO299" s="183">
        <v>2.91</v>
      </c>
      <c r="AP299" s="201">
        <v>0</v>
      </c>
      <c r="AQ299" s="181"/>
      <c r="AR299" s="191">
        <v>2.91</v>
      </c>
      <c r="AS299" s="200">
        <v>1</v>
      </c>
      <c r="AT299" s="183">
        <v>2.91</v>
      </c>
      <c r="AU299" s="201">
        <v>0</v>
      </c>
    </row>
    <row r="300" spans="29:47" ht="12" customHeight="1">
      <c r="AC300" s="191">
        <v>2.92</v>
      </c>
      <c r="AD300" s="200">
        <v>0.1</v>
      </c>
      <c r="AE300" s="184">
        <v>0.999344262295082</v>
      </c>
      <c r="AF300" s="201">
        <v>0</v>
      </c>
      <c r="AG300" s="181"/>
      <c r="AH300" s="191">
        <v>2.92</v>
      </c>
      <c r="AI300" s="200">
        <v>1</v>
      </c>
      <c r="AJ300" s="184">
        <v>0.999344262295082</v>
      </c>
      <c r="AK300" s="201">
        <v>0</v>
      </c>
      <c r="AL300" s="181"/>
      <c r="AM300" s="191">
        <v>2.92</v>
      </c>
      <c r="AN300" s="200">
        <v>1</v>
      </c>
      <c r="AO300" s="183">
        <v>2.92</v>
      </c>
      <c r="AP300" s="201">
        <v>0</v>
      </c>
      <c r="AQ300" s="181"/>
      <c r="AR300" s="191">
        <v>2.92</v>
      </c>
      <c r="AS300" s="200">
        <v>1</v>
      </c>
      <c r="AT300" s="183">
        <v>2.92</v>
      </c>
      <c r="AU300" s="201">
        <v>0</v>
      </c>
    </row>
    <row r="301" spans="29:47" ht="12" customHeight="1">
      <c r="AC301" s="191">
        <v>2.93</v>
      </c>
      <c r="AD301" s="200">
        <v>0.1</v>
      </c>
      <c r="AE301" s="184">
        <v>0.999344262295082</v>
      </c>
      <c r="AF301" s="201">
        <v>0</v>
      </c>
      <c r="AG301" s="181"/>
      <c r="AH301" s="191">
        <v>2.93</v>
      </c>
      <c r="AI301" s="200">
        <v>1</v>
      </c>
      <c r="AJ301" s="184">
        <v>0.999344262295082</v>
      </c>
      <c r="AK301" s="201">
        <v>0</v>
      </c>
      <c r="AL301" s="181"/>
      <c r="AM301" s="191">
        <v>2.93</v>
      </c>
      <c r="AN301" s="200">
        <v>1</v>
      </c>
      <c r="AO301" s="183">
        <v>2.93</v>
      </c>
      <c r="AP301" s="201">
        <v>0</v>
      </c>
      <c r="AQ301" s="181"/>
      <c r="AR301" s="191">
        <v>2.93</v>
      </c>
      <c r="AS301" s="200">
        <v>1</v>
      </c>
      <c r="AT301" s="183">
        <v>2.93</v>
      </c>
      <c r="AU301" s="201">
        <v>0</v>
      </c>
    </row>
    <row r="302" spans="29:47" ht="12" customHeight="1">
      <c r="AC302" s="191">
        <v>2.94</v>
      </c>
      <c r="AD302" s="200">
        <v>0.1</v>
      </c>
      <c r="AE302" s="184">
        <v>0.999344262295082</v>
      </c>
      <c r="AF302" s="201">
        <v>0</v>
      </c>
      <c r="AG302" s="181"/>
      <c r="AH302" s="191">
        <v>2.94</v>
      </c>
      <c r="AI302" s="200">
        <v>1</v>
      </c>
      <c r="AJ302" s="184">
        <v>0.999344262295082</v>
      </c>
      <c r="AK302" s="201">
        <v>0</v>
      </c>
      <c r="AL302" s="181"/>
      <c r="AM302" s="191">
        <v>2.94</v>
      </c>
      <c r="AN302" s="200">
        <v>1</v>
      </c>
      <c r="AO302" s="183">
        <v>2.94</v>
      </c>
      <c r="AP302" s="201">
        <v>0</v>
      </c>
      <c r="AQ302" s="181"/>
      <c r="AR302" s="191">
        <v>2.94</v>
      </c>
      <c r="AS302" s="200">
        <v>1</v>
      </c>
      <c r="AT302" s="183">
        <v>2.94</v>
      </c>
      <c r="AU302" s="201">
        <v>0</v>
      </c>
    </row>
    <row r="303" spans="29:47" ht="12" customHeight="1">
      <c r="AC303" s="191">
        <v>2.95</v>
      </c>
      <c r="AD303" s="200">
        <v>0.1</v>
      </c>
      <c r="AE303" s="184">
        <v>0.999344262295082</v>
      </c>
      <c r="AF303" s="201">
        <v>0</v>
      </c>
      <c r="AG303" s="181"/>
      <c r="AH303" s="191">
        <v>2.95</v>
      </c>
      <c r="AI303" s="200">
        <v>1</v>
      </c>
      <c r="AJ303" s="184">
        <v>0.999344262295082</v>
      </c>
      <c r="AK303" s="201">
        <v>0</v>
      </c>
      <c r="AL303" s="181"/>
      <c r="AM303" s="191">
        <v>2.95</v>
      </c>
      <c r="AN303" s="200">
        <v>1</v>
      </c>
      <c r="AO303" s="183">
        <v>2.95</v>
      </c>
      <c r="AP303" s="201">
        <v>0</v>
      </c>
      <c r="AQ303" s="181"/>
      <c r="AR303" s="191">
        <v>2.95</v>
      </c>
      <c r="AS303" s="200">
        <v>1</v>
      </c>
      <c r="AT303" s="183">
        <v>2.95</v>
      </c>
      <c r="AU303" s="201">
        <v>0</v>
      </c>
    </row>
    <row r="304" spans="29:47" ht="12" customHeight="1">
      <c r="AC304" s="191">
        <v>2.96</v>
      </c>
      <c r="AD304" s="200">
        <v>0.1</v>
      </c>
      <c r="AE304" s="184">
        <v>0.999344262295082</v>
      </c>
      <c r="AF304" s="201">
        <v>0</v>
      </c>
      <c r="AG304" s="181"/>
      <c r="AH304" s="191">
        <v>2.96</v>
      </c>
      <c r="AI304" s="200">
        <v>1</v>
      </c>
      <c r="AJ304" s="184">
        <v>0.999344262295082</v>
      </c>
      <c r="AK304" s="201">
        <v>0</v>
      </c>
      <c r="AL304" s="181"/>
      <c r="AM304" s="191">
        <v>2.96</v>
      </c>
      <c r="AN304" s="200">
        <v>1</v>
      </c>
      <c r="AO304" s="183">
        <v>2.96</v>
      </c>
      <c r="AP304" s="201">
        <v>0</v>
      </c>
      <c r="AQ304" s="181"/>
      <c r="AR304" s="191">
        <v>2.96</v>
      </c>
      <c r="AS304" s="200">
        <v>1</v>
      </c>
      <c r="AT304" s="183">
        <v>2.96</v>
      </c>
      <c r="AU304" s="201">
        <v>0</v>
      </c>
    </row>
    <row r="305" spans="29:47" ht="12" customHeight="1">
      <c r="AC305" s="191">
        <v>2.97</v>
      </c>
      <c r="AD305" s="200">
        <v>0.1</v>
      </c>
      <c r="AE305" s="184">
        <v>0.999344262295082</v>
      </c>
      <c r="AF305" s="201">
        <v>0</v>
      </c>
      <c r="AG305" s="181"/>
      <c r="AH305" s="191">
        <v>2.97</v>
      </c>
      <c r="AI305" s="200">
        <v>1</v>
      </c>
      <c r="AJ305" s="184">
        <v>0.999344262295082</v>
      </c>
      <c r="AK305" s="201">
        <v>0</v>
      </c>
      <c r="AL305" s="181"/>
      <c r="AM305" s="191">
        <v>2.97</v>
      </c>
      <c r="AN305" s="200">
        <v>1</v>
      </c>
      <c r="AO305" s="183">
        <v>2.97</v>
      </c>
      <c r="AP305" s="201">
        <v>0</v>
      </c>
      <c r="AQ305" s="181"/>
      <c r="AR305" s="191">
        <v>2.97</v>
      </c>
      <c r="AS305" s="200">
        <v>1</v>
      </c>
      <c r="AT305" s="183">
        <v>2.97</v>
      </c>
      <c r="AU305" s="201">
        <v>0</v>
      </c>
    </row>
    <row r="306" spans="29:47" ht="12" customHeight="1">
      <c r="AC306" s="191">
        <v>2.98</v>
      </c>
      <c r="AD306" s="200">
        <v>0.1</v>
      </c>
      <c r="AE306" s="184">
        <v>0.999344262295082</v>
      </c>
      <c r="AF306" s="201">
        <v>0</v>
      </c>
      <c r="AG306" s="181"/>
      <c r="AH306" s="191">
        <v>2.98</v>
      </c>
      <c r="AI306" s="200">
        <v>1</v>
      </c>
      <c r="AJ306" s="184">
        <v>0.999344262295082</v>
      </c>
      <c r="AK306" s="201">
        <v>0</v>
      </c>
      <c r="AL306" s="181"/>
      <c r="AM306" s="191">
        <v>2.98</v>
      </c>
      <c r="AN306" s="200">
        <v>1</v>
      </c>
      <c r="AO306" s="183">
        <v>2.98</v>
      </c>
      <c r="AP306" s="201">
        <v>0</v>
      </c>
      <c r="AQ306" s="181"/>
      <c r="AR306" s="191">
        <v>2.98</v>
      </c>
      <c r="AS306" s="200">
        <v>1</v>
      </c>
      <c r="AT306" s="183">
        <v>2.98</v>
      </c>
      <c r="AU306" s="201">
        <v>0</v>
      </c>
    </row>
    <row r="307" spans="29:47" ht="12" customHeight="1">
      <c r="AC307" s="191">
        <v>2.99</v>
      </c>
      <c r="AD307" s="200">
        <v>0.1</v>
      </c>
      <c r="AE307" s="184">
        <v>0.999344262295082</v>
      </c>
      <c r="AF307" s="201">
        <v>0</v>
      </c>
      <c r="AG307" s="181"/>
      <c r="AH307" s="191">
        <v>2.99</v>
      </c>
      <c r="AI307" s="200">
        <v>1</v>
      </c>
      <c r="AJ307" s="184">
        <v>0.999344262295082</v>
      </c>
      <c r="AK307" s="201">
        <v>0</v>
      </c>
      <c r="AL307" s="181"/>
      <c r="AM307" s="191">
        <v>2.99</v>
      </c>
      <c r="AN307" s="200">
        <v>1</v>
      </c>
      <c r="AO307" s="183">
        <v>2.99</v>
      </c>
      <c r="AP307" s="201">
        <v>0</v>
      </c>
      <c r="AQ307" s="181"/>
      <c r="AR307" s="191">
        <v>2.99</v>
      </c>
      <c r="AS307" s="200">
        <v>1</v>
      </c>
      <c r="AT307" s="183">
        <v>2.99</v>
      </c>
      <c r="AU307" s="201">
        <v>0</v>
      </c>
    </row>
    <row r="308" spans="29:47" ht="12" customHeight="1">
      <c r="AC308" s="191">
        <v>3</v>
      </c>
      <c r="AD308" s="200">
        <v>0.1</v>
      </c>
      <c r="AE308" s="184">
        <v>0.999344262295082</v>
      </c>
      <c r="AF308" s="201">
        <v>0</v>
      </c>
      <c r="AG308" s="181"/>
      <c r="AH308" s="191">
        <v>3</v>
      </c>
      <c r="AI308" s="200">
        <v>1</v>
      </c>
      <c r="AJ308" s="184">
        <v>0.999344262295082</v>
      </c>
      <c r="AK308" s="201">
        <v>0</v>
      </c>
      <c r="AL308" s="181"/>
      <c r="AM308" s="191">
        <v>3</v>
      </c>
      <c r="AN308" s="200">
        <v>1</v>
      </c>
      <c r="AO308" s="183">
        <v>3</v>
      </c>
      <c r="AP308" s="201">
        <v>0</v>
      </c>
      <c r="AQ308" s="181"/>
      <c r="AR308" s="191">
        <v>3</v>
      </c>
      <c r="AS308" s="200">
        <v>1</v>
      </c>
      <c r="AT308" s="183">
        <v>3</v>
      </c>
      <c r="AU308" s="201">
        <v>0</v>
      </c>
    </row>
    <row r="309" spans="29:47" ht="12" customHeight="1">
      <c r="AC309" s="191">
        <v>3.01</v>
      </c>
      <c r="AD309" s="200">
        <v>0.1</v>
      </c>
      <c r="AE309" s="184">
        <v>0.999344262295082</v>
      </c>
      <c r="AF309" s="201">
        <v>0</v>
      </c>
      <c r="AG309" s="181"/>
      <c r="AH309" s="191">
        <v>3.01</v>
      </c>
      <c r="AI309" s="200">
        <v>1</v>
      </c>
      <c r="AJ309" s="184">
        <v>0.999344262295082</v>
      </c>
      <c r="AK309" s="201">
        <v>0</v>
      </c>
      <c r="AL309" s="181"/>
      <c r="AM309" s="191">
        <v>3.01</v>
      </c>
      <c r="AN309" s="200">
        <v>1</v>
      </c>
      <c r="AO309" s="183">
        <v>3.01</v>
      </c>
      <c r="AP309" s="201">
        <v>0</v>
      </c>
      <c r="AQ309" s="181"/>
      <c r="AR309" s="191">
        <v>3.01</v>
      </c>
      <c r="AS309" s="200">
        <v>1</v>
      </c>
      <c r="AT309" s="183">
        <v>3.01</v>
      </c>
      <c r="AU309" s="201">
        <v>0</v>
      </c>
    </row>
    <row r="310" spans="29:47" ht="12" customHeight="1">
      <c r="AC310" s="191">
        <v>3.02</v>
      </c>
      <c r="AD310" s="200">
        <v>0.1</v>
      </c>
      <c r="AE310" s="184">
        <v>0.999344262295082</v>
      </c>
      <c r="AF310" s="201">
        <v>0</v>
      </c>
      <c r="AG310" s="181"/>
      <c r="AH310" s="191">
        <v>3.02</v>
      </c>
      <c r="AI310" s="200">
        <v>1</v>
      </c>
      <c r="AJ310" s="184">
        <v>0.999344262295082</v>
      </c>
      <c r="AK310" s="201">
        <v>0</v>
      </c>
      <c r="AL310" s="181"/>
      <c r="AM310" s="191">
        <v>3.02</v>
      </c>
      <c r="AN310" s="200">
        <v>1</v>
      </c>
      <c r="AO310" s="183">
        <v>3.02</v>
      </c>
      <c r="AP310" s="201">
        <v>0</v>
      </c>
      <c r="AQ310" s="181"/>
      <c r="AR310" s="191">
        <v>3.02</v>
      </c>
      <c r="AS310" s="200">
        <v>1</v>
      </c>
      <c r="AT310" s="183">
        <v>3.02</v>
      </c>
      <c r="AU310" s="201">
        <v>0</v>
      </c>
    </row>
    <row r="311" spans="29:47" ht="12" customHeight="1">
      <c r="AC311" s="191">
        <v>3.03</v>
      </c>
      <c r="AD311" s="200">
        <v>0.1</v>
      </c>
      <c r="AE311" s="184">
        <v>0.999344262295082</v>
      </c>
      <c r="AF311" s="201">
        <v>0</v>
      </c>
      <c r="AG311" s="181"/>
      <c r="AH311" s="191">
        <v>3.03</v>
      </c>
      <c r="AI311" s="200">
        <v>1</v>
      </c>
      <c r="AJ311" s="184">
        <v>0.999344262295082</v>
      </c>
      <c r="AK311" s="201">
        <v>0</v>
      </c>
      <c r="AL311" s="181"/>
      <c r="AM311" s="191">
        <v>3.03</v>
      </c>
      <c r="AN311" s="200">
        <v>1</v>
      </c>
      <c r="AO311" s="183">
        <v>3.03</v>
      </c>
      <c r="AP311" s="201">
        <v>0</v>
      </c>
      <c r="AQ311" s="181"/>
      <c r="AR311" s="191">
        <v>3.03</v>
      </c>
      <c r="AS311" s="200">
        <v>1</v>
      </c>
      <c r="AT311" s="183">
        <v>3.03</v>
      </c>
      <c r="AU311" s="201">
        <v>0</v>
      </c>
    </row>
    <row r="312" spans="29:47" ht="12" customHeight="1">
      <c r="AC312" s="191">
        <v>3.04</v>
      </c>
      <c r="AD312" s="200">
        <v>0.1</v>
      </c>
      <c r="AE312" s="184">
        <v>0.999344262295082</v>
      </c>
      <c r="AF312" s="201">
        <v>0</v>
      </c>
      <c r="AG312" s="181"/>
      <c r="AH312" s="191">
        <v>3.04</v>
      </c>
      <c r="AI312" s="200">
        <v>1</v>
      </c>
      <c r="AJ312" s="184">
        <v>0.999344262295082</v>
      </c>
      <c r="AK312" s="201">
        <v>0</v>
      </c>
      <c r="AL312" s="181"/>
      <c r="AM312" s="191">
        <v>3.04</v>
      </c>
      <c r="AN312" s="200">
        <v>1</v>
      </c>
      <c r="AO312" s="183">
        <v>3.04</v>
      </c>
      <c r="AP312" s="201">
        <v>0</v>
      </c>
      <c r="AQ312" s="181"/>
      <c r="AR312" s="191">
        <v>3.04</v>
      </c>
      <c r="AS312" s="200">
        <v>1</v>
      </c>
      <c r="AT312" s="183">
        <v>3.04</v>
      </c>
      <c r="AU312" s="201">
        <v>0</v>
      </c>
    </row>
    <row r="313" spans="29:47" ht="12" customHeight="1">
      <c r="AC313" s="191">
        <v>3.05</v>
      </c>
      <c r="AD313" s="200">
        <v>0.1</v>
      </c>
      <c r="AE313" s="184">
        <v>0.999344262295082</v>
      </c>
      <c r="AF313" s="201">
        <v>0</v>
      </c>
      <c r="AG313" s="181"/>
      <c r="AH313" s="191">
        <v>3.05</v>
      </c>
      <c r="AI313" s="200">
        <v>1</v>
      </c>
      <c r="AJ313" s="184">
        <v>0.999344262295082</v>
      </c>
      <c r="AK313" s="201">
        <v>0</v>
      </c>
      <c r="AL313" s="181"/>
      <c r="AM313" s="191">
        <v>3.05</v>
      </c>
      <c r="AN313" s="200">
        <v>1</v>
      </c>
      <c r="AO313" s="183">
        <v>3.05</v>
      </c>
      <c r="AP313" s="201">
        <v>0</v>
      </c>
      <c r="AQ313" s="181"/>
      <c r="AR313" s="191">
        <v>3.05</v>
      </c>
      <c r="AS313" s="200">
        <v>1</v>
      </c>
      <c r="AT313" s="183">
        <v>3.05</v>
      </c>
      <c r="AU313" s="201">
        <v>0</v>
      </c>
    </row>
    <row r="314" spans="29:47" ht="12" customHeight="1">
      <c r="AC314" s="191">
        <v>3.06</v>
      </c>
      <c r="AD314" s="200">
        <v>0.1</v>
      </c>
      <c r="AE314" s="184">
        <v>0.999344262295082</v>
      </c>
      <c r="AF314" s="201">
        <v>0</v>
      </c>
      <c r="AG314" s="181"/>
      <c r="AH314" s="191">
        <v>3.06</v>
      </c>
      <c r="AI314" s="200">
        <v>1</v>
      </c>
      <c r="AJ314" s="184">
        <v>0.999344262295082</v>
      </c>
      <c r="AK314" s="201">
        <v>0</v>
      </c>
      <c r="AL314" s="181"/>
      <c r="AM314" s="191">
        <v>3.06</v>
      </c>
      <c r="AN314" s="200">
        <v>1</v>
      </c>
      <c r="AO314" s="183">
        <v>3.06</v>
      </c>
      <c r="AP314" s="201">
        <v>0</v>
      </c>
      <c r="AQ314" s="181"/>
      <c r="AR314" s="191">
        <v>3.06</v>
      </c>
      <c r="AS314" s="200">
        <v>1</v>
      </c>
      <c r="AT314" s="183">
        <v>3.06</v>
      </c>
      <c r="AU314" s="201">
        <v>0</v>
      </c>
    </row>
    <row r="315" spans="29:47" ht="12" customHeight="1">
      <c r="AC315" s="191">
        <v>3.07</v>
      </c>
      <c r="AD315" s="200">
        <v>0.1</v>
      </c>
      <c r="AE315" s="184">
        <v>0.999344262295082</v>
      </c>
      <c r="AF315" s="201">
        <v>0</v>
      </c>
      <c r="AG315" s="181"/>
      <c r="AH315" s="191">
        <v>3.07</v>
      </c>
      <c r="AI315" s="200">
        <v>1</v>
      </c>
      <c r="AJ315" s="184">
        <v>0.999344262295082</v>
      </c>
      <c r="AK315" s="201">
        <v>0</v>
      </c>
      <c r="AL315" s="181"/>
      <c r="AM315" s="191">
        <v>3.07</v>
      </c>
      <c r="AN315" s="200">
        <v>1</v>
      </c>
      <c r="AO315" s="183">
        <v>3.07</v>
      </c>
      <c r="AP315" s="201">
        <v>0</v>
      </c>
      <c r="AQ315" s="181"/>
      <c r="AR315" s="191">
        <v>3.07</v>
      </c>
      <c r="AS315" s="200">
        <v>1</v>
      </c>
      <c r="AT315" s="183">
        <v>3.07</v>
      </c>
      <c r="AU315" s="201">
        <v>0</v>
      </c>
    </row>
    <row r="316" spans="29:47" ht="12" customHeight="1">
      <c r="AC316" s="191">
        <v>3.08</v>
      </c>
      <c r="AD316" s="200">
        <v>0.1</v>
      </c>
      <c r="AE316" s="184">
        <v>0.999344262295082</v>
      </c>
      <c r="AF316" s="201">
        <v>0</v>
      </c>
      <c r="AG316" s="181"/>
      <c r="AH316" s="191">
        <v>3.08</v>
      </c>
      <c r="AI316" s="200">
        <v>1</v>
      </c>
      <c r="AJ316" s="184">
        <v>0.999344262295082</v>
      </c>
      <c r="AK316" s="201">
        <v>0</v>
      </c>
      <c r="AL316" s="181"/>
      <c r="AM316" s="191">
        <v>3.08</v>
      </c>
      <c r="AN316" s="200">
        <v>1</v>
      </c>
      <c r="AO316" s="183">
        <v>3.08</v>
      </c>
      <c r="AP316" s="201">
        <v>0</v>
      </c>
      <c r="AQ316" s="181"/>
      <c r="AR316" s="191">
        <v>3.08</v>
      </c>
      <c r="AS316" s="200">
        <v>1</v>
      </c>
      <c r="AT316" s="183">
        <v>3.08</v>
      </c>
      <c r="AU316" s="201">
        <v>0</v>
      </c>
    </row>
    <row r="317" spans="29:47" ht="12" customHeight="1">
      <c r="AC317" s="191">
        <v>3.09</v>
      </c>
      <c r="AD317" s="200">
        <v>0.1</v>
      </c>
      <c r="AE317" s="184">
        <v>0.999344262295082</v>
      </c>
      <c r="AF317" s="201">
        <v>0</v>
      </c>
      <c r="AG317" s="181"/>
      <c r="AH317" s="191">
        <v>3.09</v>
      </c>
      <c r="AI317" s="200">
        <v>1</v>
      </c>
      <c r="AJ317" s="184">
        <v>0.999344262295082</v>
      </c>
      <c r="AK317" s="201">
        <v>0</v>
      </c>
      <c r="AL317" s="181"/>
      <c r="AM317" s="191">
        <v>3.09</v>
      </c>
      <c r="AN317" s="200">
        <v>1</v>
      </c>
      <c r="AO317" s="183">
        <v>3.09</v>
      </c>
      <c r="AP317" s="201">
        <v>0</v>
      </c>
      <c r="AQ317" s="181"/>
      <c r="AR317" s="191">
        <v>3.09</v>
      </c>
      <c r="AS317" s="200">
        <v>1</v>
      </c>
      <c r="AT317" s="183">
        <v>3.09</v>
      </c>
      <c r="AU317" s="201">
        <v>0</v>
      </c>
    </row>
    <row r="318" spans="29:47" ht="12" customHeight="1">
      <c r="AC318" s="191">
        <v>3.1</v>
      </c>
      <c r="AD318" s="200">
        <v>0.1</v>
      </c>
      <c r="AE318" s="184">
        <v>0.999344262295082</v>
      </c>
      <c r="AF318" s="201">
        <v>0</v>
      </c>
      <c r="AG318" s="181"/>
      <c r="AH318" s="191">
        <v>3.1</v>
      </c>
      <c r="AI318" s="200">
        <v>1</v>
      </c>
      <c r="AJ318" s="184">
        <v>0.999344262295082</v>
      </c>
      <c r="AK318" s="201">
        <v>0</v>
      </c>
      <c r="AL318" s="181"/>
      <c r="AM318" s="191">
        <v>3.1</v>
      </c>
      <c r="AN318" s="200">
        <v>1</v>
      </c>
      <c r="AO318" s="183">
        <v>3.1</v>
      </c>
      <c r="AP318" s="201">
        <v>0</v>
      </c>
      <c r="AQ318" s="181"/>
      <c r="AR318" s="191">
        <v>3.1</v>
      </c>
      <c r="AS318" s="200">
        <v>1</v>
      </c>
      <c r="AT318" s="183">
        <v>3.1</v>
      </c>
      <c r="AU318" s="201">
        <v>0</v>
      </c>
    </row>
    <row r="319" spans="29:47" ht="12" customHeight="1">
      <c r="AC319" s="191">
        <v>3.11</v>
      </c>
      <c r="AD319" s="200">
        <v>0.1</v>
      </c>
      <c r="AE319" s="184">
        <v>0.999344262295082</v>
      </c>
      <c r="AF319" s="201">
        <v>0</v>
      </c>
      <c r="AG319" s="181"/>
      <c r="AH319" s="191">
        <v>3.11</v>
      </c>
      <c r="AI319" s="200">
        <v>1</v>
      </c>
      <c r="AJ319" s="184">
        <v>0.999344262295082</v>
      </c>
      <c r="AK319" s="201">
        <v>0</v>
      </c>
      <c r="AL319" s="181"/>
      <c r="AM319" s="191">
        <v>3.11</v>
      </c>
      <c r="AN319" s="200">
        <v>1</v>
      </c>
      <c r="AO319" s="183">
        <v>3.11</v>
      </c>
      <c r="AP319" s="201">
        <v>0</v>
      </c>
      <c r="AQ319" s="181"/>
      <c r="AR319" s="191">
        <v>3.11</v>
      </c>
      <c r="AS319" s="200">
        <v>1</v>
      </c>
      <c r="AT319" s="183">
        <v>3.11</v>
      </c>
      <c r="AU319" s="201">
        <v>0</v>
      </c>
    </row>
    <row r="320" spans="29:47" ht="12" customHeight="1">
      <c r="AC320" s="191">
        <v>3.12</v>
      </c>
      <c r="AD320" s="200">
        <v>0.1</v>
      </c>
      <c r="AE320" s="184">
        <v>0.999344262295082</v>
      </c>
      <c r="AF320" s="201">
        <v>0</v>
      </c>
      <c r="AG320" s="181"/>
      <c r="AH320" s="191">
        <v>3.12</v>
      </c>
      <c r="AI320" s="200">
        <v>1</v>
      </c>
      <c r="AJ320" s="184">
        <v>0.999344262295082</v>
      </c>
      <c r="AK320" s="201">
        <v>0</v>
      </c>
      <c r="AL320" s="181"/>
      <c r="AM320" s="191">
        <v>3.12</v>
      </c>
      <c r="AN320" s="200">
        <v>1</v>
      </c>
      <c r="AO320" s="183">
        <v>3.12</v>
      </c>
      <c r="AP320" s="201">
        <v>0</v>
      </c>
      <c r="AQ320" s="181"/>
      <c r="AR320" s="191">
        <v>3.12</v>
      </c>
      <c r="AS320" s="200">
        <v>1</v>
      </c>
      <c r="AT320" s="183">
        <v>3.12</v>
      </c>
      <c r="AU320" s="201">
        <v>0</v>
      </c>
    </row>
    <row r="321" spans="29:47" ht="12" customHeight="1">
      <c r="AC321" s="191">
        <v>3.13</v>
      </c>
      <c r="AD321" s="200">
        <v>0.1</v>
      </c>
      <c r="AE321" s="184">
        <v>0.999344262295082</v>
      </c>
      <c r="AF321" s="201">
        <v>0</v>
      </c>
      <c r="AG321" s="181"/>
      <c r="AH321" s="191">
        <v>3.13</v>
      </c>
      <c r="AI321" s="200">
        <v>1</v>
      </c>
      <c r="AJ321" s="184">
        <v>0.999344262295082</v>
      </c>
      <c r="AK321" s="201">
        <v>0</v>
      </c>
      <c r="AL321" s="181"/>
      <c r="AM321" s="191">
        <v>3.13</v>
      </c>
      <c r="AN321" s="200">
        <v>1</v>
      </c>
      <c r="AO321" s="183">
        <v>3.13</v>
      </c>
      <c r="AP321" s="201">
        <v>0</v>
      </c>
      <c r="AQ321" s="181"/>
      <c r="AR321" s="191">
        <v>3.13</v>
      </c>
      <c r="AS321" s="200">
        <v>1</v>
      </c>
      <c r="AT321" s="183">
        <v>3.13</v>
      </c>
      <c r="AU321" s="201">
        <v>0</v>
      </c>
    </row>
    <row r="322" spans="29:47" ht="12" customHeight="1">
      <c r="AC322" s="191">
        <v>3.14</v>
      </c>
      <c r="AD322" s="200">
        <v>0.1</v>
      </c>
      <c r="AE322" s="184">
        <v>0.999344262295082</v>
      </c>
      <c r="AF322" s="201">
        <v>0</v>
      </c>
      <c r="AG322" s="181"/>
      <c r="AH322" s="191">
        <v>3.14</v>
      </c>
      <c r="AI322" s="200">
        <v>1</v>
      </c>
      <c r="AJ322" s="184">
        <v>0.999344262295082</v>
      </c>
      <c r="AK322" s="201">
        <v>0</v>
      </c>
      <c r="AL322" s="181"/>
      <c r="AM322" s="191">
        <v>3.14</v>
      </c>
      <c r="AN322" s="200">
        <v>1</v>
      </c>
      <c r="AO322" s="183">
        <v>3.14</v>
      </c>
      <c r="AP322" s="201">
        <v>0</v>
      </c>
      <c r="AQ322" s="181"/>
      <c r="AR322" s="191">
        <v>3.14</v>
      </c>
      <c r="AS322" s="200">
        <v>1</v>
      </c>
      <c r="AT322" s="183">
        <v>3.14</v>
      </c>
      <c r="AU322" s="201">
        <v>0</v>
      </c>
    </row>
    <row r="323" spans="29:47" ht="12" customHeight="1">
      <c r="AC323" s="191">
        <v>3.15</v>
      </c>
      <c r="AD323" s="200">
        <v>0.1</v>
      </c>
      <c r="AE323" s="184">
        <v>0.999344262295082</v>
      </c>
      <c r="AF323" s="201">
        <v>0</v>
      </c>
      <c r="AG323" s="181"/>
      <c r="AH323" s="191">
        <v>3.15</v>
      </c>
      <c r="AI323" s="200">
        <v>1</v>
      </c>
      <c r="AJ323" s="184">
        <v>0.999344262295082</v>
      </c>
      <c r="AK323" s="201">
        <v>0</v>
      </c>
      <c r="AL323" s="181"/>
      <c r="AM323" s="191">
        <v>3.15</v>
      </c>
      <c r="AN323" s="200">
        <v>1</v>
      </c>
      <c r="AO323" s="183">
        <v>3.15</v>
      </c>
      <c r="AP323" s="201">
        <v>0</v>
      </c>
      <c r="AQ323" s="181"/>
      <c r="AR323" s="191">
        <v>3.15</v>
      </c>
      <c r="AS323" s="200">
        <v>1</v>
      </c>
      <c r="AT323" s="183">
        <v>3.15</v>
      </c>
      <c r="AU323" s="201">
        <v>0</v>
      </c>
    </row>
    <row r="324" spans="29:47" ht="12" customHeight="1">
      <c r="AC324" s="191">
        <v>3.16</v>
      </c>
      <c r="AD324" s="200">
        <v>0.1</v>
      </c>
      <c r="AE324" s="184">
        <v>0.999344262295082</v>
      </c>
      <c r="AF324" s="201">
        <v>0</v>
      </c>
      <c r="AG324" s="181"/>
      <c r="AH324" s="191">
        <v>3.16</v>
      </c>
      <c r="AI324" s="200">
        <v>1</v>
      </c>
      <c r="AJ324" s="184">
        <v>0.999344262295082</v>
      </c>
      <c r="AK324" s="201">
        <v>0</v>
      </c>
      <c r="AL324" s="181"/>
      <c r="AM324" s="191">
        <v>3.16</v>
      </c>
      <c r="AN324" s="200">
        <v>1</v>
      </c>
      <c r="AO324" s="183">
        <v>3.16</v>
      </c>
      <c r="AP324" s="201">
        <v>0</v>
      </c>
      <c r="AQ324" s="181"/>
      <c r="AR324" s="191">
        <v>3.16</v>
      </c>
      <c r="AS324" s="200">
        <v>1</v>
      </c>
      <c r="AT324" s="183">
        <v>3.16</v>
      </c>
      <c r="AU324" s="201">
        <v>0</v>
      </c>
    </row>
    <row r="325" spans="29:47" ht="12" customHeight="1">
      <c r="AC325" s="191">
        <v>3.17</v>
      </c>
      <c r="AD325" s="200">
        <v>0.1</v>
      </c>
      <c r="AE325" s="184">
        <v>0.999344262295082</v>
      </c>
      <c r="AF325" s="201">
        <v>0</v>
      </c>
      <c r="AG325" s="181"/>
      <c r="AH325" s="191">
        <v>3.17</v>
      </c>
      <c r="AI325" s="200">
        <v>1</v>
      </c>
      <c r="AJ325" s="184">
        <v>0.999344262295082</v>
      </c>
      <c r="AK325" s="201">
        <v>0</v>
      </c>
      <c r="AL325" s="181"/>
      <c r="AM325" s="191">
        <v>3.17</v>
      </c>
      <c r="AN325" s="200">
        <v>1</v>
      </c>
      <c r="AO325" s="183">
        <v>3.17</v>
      </c>
      <c r="AP325" s="201">
        <v>0</v>
      </c>
      <c r="AQ325" s="181"/>
      <c r="AR325" s="191">
        <v>3.17</v>
      </c>
      <c r="AS325" s="200">
        <v>1</v>
      </c>
      <c r="AT325" s="183">
        <v>3.17</v>
      </c>
      <c r="AU325" s="201">
        <v>0</v>
      </c>
    </row>
    <row r="326" spans="29:47" ht="12" customHeight="1">
      <c r="AC326" s="191">
        <v>3.18</v>
      </c>
      <c r="AD326" s="200">
        <v>0.1</v>
      </c>
      <c r="AE326" s="184">
        <v>0.999344262295082</v>
      </c>
      <c r="AF326" s="201">
        <v>0</v>
      </c>
      <c r="AG326" s="181"/>
      <c r="AH326" s="191">
        <v>3.18</v>
      </c>
      <c r="AI326" s="200">
        <v>1</v>
      </c>
      <c r="AJ326" s="184">
        <v>0.999344262295082</v>
      </c>
      <c r="AK326" s="201">
        <v>0</v>
      </c>
      <c r="AL326" s="181"/>
      <c r="AM326" s="191">
        <v>3.18</v>
      </c>
      <c r="AN326" s="200">
        <v>1</v>
      </c>
      <c r="AO326" s="183">
        <v>3.18</v>
      </c>
      <c r="AP326" s="201">
        <v>0</v>
      </c>
      <c r="AQ326" s="181"/>
      <c r="AR326" s="191">
        <v>3.18</v>
      </c>
      <c r="AS326" s="200">
        <v>1</v>
      </c>
      <c r="AT326" s="183">
        <v>3.18</v>
      </c>
      <c r="AU326" s="201">
        <v>0</v>
      </c>
    </row>
    <row r="327" spans="29:47" ht="12" customHeight="1">
      <c r="AC327" s="191">
        <v>3.19</v>
      </c>
      <c r="AD327" s="200">
        <v>0.1</v>
      </c>
      <c r="AE327" s="184">
        <v>0.999344262295082</v>
      </c>
      <c r="AF327" s="201">
        <v>0</v>
      </c>
      <c r="AG327" s="181"/>
      <c r="AH327" s="191">
        <v>3.19</v>
      </c>
      <c r="AI327" s="200">
        <v>1</v>
      </c>
      <c r="AJ327" s="184">
        <v>0.999344262295082</v>
      </c>
      <c r="AK327" s="201">
        <v>0</v>
      </c>
      <c r="AL327" s="181"/>
      <c r="AM327" s="191">
        <v>3.19</v>
      </c>
      <c r="AN327" s="200">
        <v>1</v>
      </c>
      <c r="AO327" s="183">
        <v>3.19</v>
      </c>
      <c r="AP327" s="201">
        <v>0</v>
      </c>
      <c r="AQ327" s="181"/>
      <c r="AR327" s="191">
        <v>3.19</v>
      </c>
      <c r="AS327" s="200">
        <v>1</v>
      </c>
      <c r="AT327" s="183">
        <v>3.19</v>
      </c>
      <c r="AU327" s="201">
        <v>0</v>
      </c>
    </row>
    <row r="328" spans="29:47" ht="12" customHeight="1">
      <c r="AC328" s="191">
        <v>3.2</v>
      </c>
      <c r="AD328" s="200">
        <v>0.1</v>
      </c>
      <c r="AE328" s="184">
        <v>0.999344262295082</v>
      </c>
      <c r="AF328" s="201">
        <v>0</v>
      </c>
      <c r="AG328" s="181"/>
      <c r="AH328" s="191">
        <v>3.2</v>
      </c>
      <c r="AI328" s="200">
        <v>1</v>
      </c>
      <c r="AJ328" s="184">
        <v>0.999344262295082</v>
      </c>
      <c r="AK328" s="201">
        <v>0</v>
      </c>
      <c r="AL328" s="181"/>
      <c r="AM328" s="191">
        <v>3.2</v>
      </c>
      <c r="AN328" s="200">
        <v>1</v>
      </c>
      <c r="AO328" s="183">
        <v>3.2</v>
      </c>
      <c r="AP328" s="201">
        <v>0</v>
      </c>
      <c r="AQ328" s="181"/>
      <c r="AR328" s="191">
        <v>3.2</v>
      </c>
      <c r="AS328" s="200">
        <v>1</v>
      </c>
      <c r="AT328" s="183">
        <v>3.2</v>
      </c>
      <c r="AU328" s="201">
        <v>0</v>
      </c>
    </row>
    <row r="329" spans="29:47" ht="12" customHeight="1">
      <c r="AC329" s="191">
        <v>3.21</v>
      </c>
      <c r="AD329" s="200">
        <v>0.1</v>
      </c>
      <c r="AE329" s="184">
        <v>0.999344262295082</v>
      </c>
      <c r="AF329" s="201">
        <v>0</v>
      </c>
      <c r="AG329" s="181"/>
      <c r="AH329" s="191">
        <v>3.21</v>
      </c>
      <c r="AI329" s="200">
        <v>1</v>
      </c>
      <c r="AJ329" s="184">
        <v>0.999344262295082</v>
      </c>
      <c r="AK329" s="201">
        <v>0</v>
      </c>
      <c r="AL329" s="181"/>
      <c r="AM329" s="191">
        <v>3.21</v>
      </c>
      <c r="AN329" s="200">
        <v>1</v>
      </c>
      <c r="AO329" s="183">
        <v>3.21</v>
      </c>
      <c r="AP329" s="201">
        <v>0</v>
      </c>
      <c r="AQ329" s="181"/>
      <c r="AR329" s="191">
        <v>3.21</v>
      </c>
      <c r="AS329" s="200">
        <v>1</v>
      </c>
      <c r="AT329" s="183">
        <v>3.21</v>
      </c>
      <c r="AU329" s="201">
        <v>0</v>
      </c>
    </row>
    <row r="330" spans="29:47" ht="12" customHeight="1">
      <c r="AC330" s="191">
        <v>3.22</v>
      </c>
      <c r="AD330" s="200">
        <v>0.1</v>
      </c>
      <c r="AE330" s="184">
        <v>0.999344262295082</v>
      </c>
      <c r="AF330" s="201">
        <v>0</v>
      </c>
      <c r="AG330" s="181"/>
      <c r="AH330" s="191">
        <v>3.22</v>
      </c>
      <c r="AI330" s="200">
        <v>1</v>
      </c>
      <c r="AJ330" s="184">
        <v>0.999344262295082</v>
      </c>
      <c r="AK330" s="201">
        <v>0</v>
      </c>
      <c r="AL330" s="181"/>
      <c r="AM330" s="191">
        <v>3.22</v>
      </c>
      <c r="AN330" s="200">
        <v>1</v>
      </c>
      <c r="AO330" s="183">
        <v>3.22</v>
      </c>
      <c r="AP330" s="201">
        <v>0</v>
      </c>
      <c r="AQ330" s="181"/>
      <c r="AR330" s="191">
        <v>3.22</v>
      </c>
      <c r="AS330" s="200">
        <v>1</v>
      </c>
      <c r="AT330" s="183">
        <v>3.22</v>
      </c>
      <c r="AU330" s="201">
        <v>0</v>
      </c>
    </row>
    <row r="331" spans="29:47" ht="12" customHeight="1">
      <c r="AC331" s="191">
        <v>3.23</v>
      </c>
      <c r="AD331" s="200">
        <v>0.1</v>
      </c>
      <c r="AE331" s="184">
        <v>0.999344262295082</v>
      </c>
      <c r="AF331" s="201">
        <v>0</v>
      </c>
      <c r="AG331" s="181"/>
      <c r="AH331" s="191">
        <v>3.23</v>
      </c>
      <c r="AI331" s="200">
        <v>1</v>
      </c>
      <c r="AJ331" s="184">
        <v>0.999344262295082</v>
      </c>
      <c r="AK331" s="201">
        <v>0</v>
      </c>
      <c r="AL331" s="181"/>
      <c r="AM331" s="191">
        <v>3.23</v>
      </c>
      <c r="AN331" s="200">
        <v>1</v>
      </c>
      <c r="AO331" s="183">
        <v>3.23</v>
      </c>
      <c r="AP331" s="201">
        <v>0</v>
      </c>
      <c r="AQ331" s="181"/>
      <c r="AR331" s="191">
        <v>3.23</v>
      </c>
      <c r="AS331" s="200">
        <v>1</v>
      </c>
      <c r="AT331" s="183">
        <v>3.23</v>
      </c>
      <c r="AU331" s="201">
        <v>0</v>
      </c>
    </row>
    <row r="332" spans="29:47" ht="12" customHeight="1">
      <c r="AC332" s="191">
        <v>3.24</v>
      </c>
      <c r="AD332" s="200">
        <v>0.1</v>
      </c>
      <c r="AE332" s="184">
        <v>0.999344262295082</v>
      </c>
      <c r="AF332" s="201">
        <v>0</v>
      </c>
      <c r="AG332" s="181"/>
      <c r="AH332" s="191">
        <v>3.24</v>
      </c>
      <c r="AI332" s="200">
        <v>1</v>
      </c>
      <c r="AJ332" s="184">
        <v>0.999344262295082</v>
      </c>
      <c r="AK332" s="201">
        <v>0</v>
      </c>
      <c r="AL332" s="181"/>
      <c r="AM332" s="191">
        <v>3.24</v>
      </c>
      <c r="AN332" s="200">
        <v>1</v>
      </c>
      <c r="AO332" s="183">
        <v>3.24</v>
      </c>
      <c r="AP332" s="201">
        <v>0</v>
      </c>
      <c r="AQ332" s="181"/>
      <c r="AR332" s="191">
        <v>3.24</v>
      </c>
      <c r="AS332" s="200">
        <v>1</v>
      </c>
      <c r="AT332" s="183">
        <v>3.24</v>
      </c>
      <c r="AU332" s="201">
        <v>0</v>
      </c>
    </row>
    <row r="333" spans="29:47" ht="12" customHeight="1">
      <c r="AC333" s="191">
        <v>3.25</v>
      </c>
      <c r="AD333" s="200">
        <v>0.1</v>
      </c>
      <c r="AE333" s="184">
        <v>0.999344262295082</v>
      </c>
      <c r="AF333" s="201">
        <v>0</v>
      </c>
      <c r="AG333" s="181"/>
      <c r="AH333" s="191">
        <v>3.25</v>
      </c>
      <c r="AI333" s="200">
        <v>1</v>
      </c>
      <c r="AJ333" s="184">
        <v>0.999344262295082</v>
      </c>
      <c r="AK333" s="201">
        <v>0</v>
      </c>
      <c r="AL333" s="181"/>
      <c r="AM333" s="191">
        <v>3.25</v>
      </c>
      <c r="AN333" s="200">
        <v>1</v>
      </c>
      <c r="AO333" s="183">
        <v>3.25</v>
      </c>
      <c r="AP333" s="201">
        <v>0</v>
      </c>
      <c r="AQ333" s="181"/>
      <c r="AR333" s="191">
        <v>3.25</v>
      </c>
      <c r="AS333" s="200">
        <v>1</v>
      </c>
      <c r="AT333" s="183">
        <v>3.25</v>
      </c>
      <c r="AU333" s="201">
        <v>0</v>
      </c>
    </row>
    <row r="334" spans="29:47" ht="12" customHeight="1">
      <c r="AC334" s="191">
        <v>3.26</v>
      </c>
      <c r="AD334" s="200">
        <v>0.1</v>
      </c>
      <c r="AE334" s="184">
        <v>0.999344262295082</v>
      </c>
      <c r="AF334" s="201">
        <v>0</v>
      </c>
      <c r="AG334" s="181"/>
      <c r="AH334" s="191">
        <v>3.26</v>
      </c>
      <c r="AI334" s="200">
        <v>1</v>
      </c>
      <c r="AJ334" s="184">
        <v>0.999344262295082</v>
      </c>
      <c r="AK334" s="201">
        <v>0</v>
      </c>
      <c r="AL334" s="181"/>
      <c r="AM334" s="191">
        <v>3.26</v>
      </c>
      <c r="AN334" s="200">
        <v>1</v>
      </c>
      <c r="AO334" s="183">
        <v>3.26</v>
      </c>
      <c r="AP334" s="201">
        <v>0</v>
      </c>
      <c r="AQ334" s="181"/>
      <c r="AR334" s="191">
        <v>3.26</v>
      </c>
      <c r="AS334" s="200">
        <v>1</v>
      </c>
      <c r="AT334" s="183">
        <v>3.26</v>
      </c>
      <c r="AU334" s="201">
        <v>0</v>
      </c>
    </row>
    <row r="335" spans="29:47" ht="12" customHeight="1">
      <c r="AC335" s="191">
        <v>3.27</v>
      </c>
      <c r="AD335" s="200">
        <v>0.1</v>
      </c>
      <c r="AE335" s="184">
        <v>0.999344262295082</v>
      </c>
      <c r="AF335" s="201">
        <v>0</v>
      </c>
      <c r="AG335" s="181"/>
      <c r="AH335" s="191">
        <v>3.27</v>
      </c>
      <c r="AI335" s="200">
        <v>1</v>
      </c>
      <c r="AJ335" s="184">
        <v>0.999344262295082</v>
      </c>
      <c r="AK335" s="201">
        <v>0</v>
      </c>
      <c r="AL335" s="181"/>
      <c r="AM335" s="191">
        <v>3.27</v>
      </c>
      <c r="AN335" s="200">
        <v>1</v>
      </c>
      <c r="AO335" s="183">
        <v>3.27</v>
      </c>
      <c r="AP335" s="201">
        <v>0</v>
      </c>
      <c r="AQ335" s="181"/>
      <c r="AR335" s="191">
        <v>3.27</v>
      </c>
      <c r="AS335" s="200">
        <v>1</v>
      </c>
      <c r="AT335" s="183">
        <v>3.27</v>
      </c>
      <c r="AU335" s="201">
        <v>0</v>
      </c>
    </row>
    <row r="336" spans="29:47" ht="12" customHeight="1">
      <c r="AC336" s="191">
        <v>3.28</v>
      </c>
      <c r="AD336" s="200">
        <v>0.1</v>
      </c>
      <c r="AE336" s="184">
        <v>0.999344262295082</v>
      </c>
      <c r="AF336" s="201">
        <v>0</v>
      </c>
      <c r="AG336" s="181"/>
      <c r="AH336" s="191">
        <v>3.28</v>
      </c>
      <c r="AI336" s="200">
        <v>1</v>
      </c>
      <c r="AJ336" s="184">
        <v>0.999344262295082</v>
      </c>
      <c r="AK336" s="201">
        <v>0</v>
      </c>
      <c r="AL336" s="181"/>
      <c r="AM336" s="191">
        <v>3.28</v>
      </c>
      <c r="AN336" s="200">
        <v>1</v>
      </c>
      <c r="AO336" s="183">
        <v>3.28</v>
      </c>
      <c r="AP336" s="201">
        <v>0</v>
      </c>
      <c r="AQ336" s="181"/>
      <c r="AR336" s="191">
        <v>3.28</v>
      </c>
      <c r="AS336" s="200">
        <v>1</v>
      </c>
      <c r="AT336" s="183">
        <v>3.28</v>
      </c>
      <c r="AU336" s="201">
        <v>0</v>
      </c>
    </row>
    <row r="337" spans="29:47" ht="12" customHeight="1">
      <c r="AC337" s="191">
        <v>3.29</v>
      </c>
      <c r="AD337" s="200">
        <v>0.1</v>
      </c>
      <c r="AE337" s="184">
        <v>0.999344262295082</v>
      </c>
      <c r="AF337" s="201">
        <v>0</v>
      </c>
      <c r="AG337" s="181"/>
      <c r="AH337" s="191">
        <v>3.29</v>
      </c>
      <c r="AI337" s="200">
        <v>1</v>
      </c>
      <c r="AJ337" s="184">
        <v>0.999344262295082</v>
      </c>
      <c r="AK337" s="201">
        <v>0</v>
      </c>
      <c r="AL337" s="181"/>
      <c r="AM337" s="191">
        <v>3.29</v>
      </c>
      <c r="AN337" s="200">
        <v>1</v>
      </c>
      <c r="AO337" s="183">
        <v>3.29</v>
      </c>
      <c r="AP337" s="201">
        <v>0</v>
      </c>
      <c r="AQ337" s="181"/>
      <c r="AR337" s="191">
        <v>3.29</v>
      </c>
      <c r="AS337" s="200">
        <v>1</v>
      </c>
      <c r="AT337" s="183">
        <v>3.29</v>
      </c>
      <c r="AU337" s="201">
        <v>0</v>
      </c>
    </row>
    <row r="338" spans="29:47" ht="12" customHeight="1">
      <c r="AC338" s="191">
        <v>3.3</v>
      </c>
      <c r="AD338" s="200">
        <v>0.1</v>
      </c>
      <c r="AE338" s="184">
        <v>0.999344262295082</v>
      </c>
      <c r="AF338" s="201">
        <v>0</v>
      </c>
      <c r="AG338" s="181"/>
      <c r="AH338" s="191">
        <v>3.3</v>
      </c>
      <c r="AI338" s="200">
        <v>1</v>
      </c>
      <c r="AJ338" s="184">
        <v>0.999344262295082</v>
      </c>
      <c r="AK338" s="201">
        <v>0</v>
      </c>
      <c r="AL338" s="181"/>
      <c r="AM338" s="191">
        <v>3.3</v>
      </c>
      <c r="AN338" s="200">
        <v>1</v>
      </c>
      <c r="AO338" s="183">
        <v>3.3</v>
      </c>
      <c r="AP338" s="201">
        <v>0</v>
      </c>
      <c r="AQ338" s="181"/>
      <c r="AR338" s="191">
        <v>3.3</v>
      </c>
      <c r="AS338" s="200">
        <v>1</v>
      </c>
      <c r="AT338" s="183">
        <v>3.3</v>
      </c>
      <c r="AU338" s="201">
        <v>0</v>
      </c>
    </row>
    <row r="339" spans="29:47" ht="12" customHeight="1">
      <c r="AC339" s="191">
        <v>3.31</v>
      </c>
      <c r="AD339" s="200">
        <v>0.1</v>
      </c>
      <c r="AE339" s="184">
        <v>0.999344262295082</v>
      </c>
      <c r="AF339" s="201">
        <v>0</v>
      </c>
      <c r="AG339" s="181"/>
      <c r="AH339" s="191">
        <v>3.31</v>
      </c>
      <c r="AI339" s="200">
        <v>1</v>
      </c>
      <c r="AJ339" s="184">
        <v>0.999344262295082</v>
      </c>
      <c r="AK339" s="201">
        <v>0</v>
      </c>
      <c r="AL339" s="181"/>
      <c r="AM339" s="191">
        <v>3.31</v>
      </c>
      <c r="AN339" s="200">
        <v>1</v>
      </c>
      <c r="AO339" s="183">
        <v>3.31</v>
      </c>
      <c r="AP339" s="201">
        <v>0</v>
      </c>
      <c r="AQ339" s="181"/>
      <c r="AR339" s="191">
        <v>3.31</v>
      </c>
      <c r="AS339" s="200">
        <v>1</v>
      </c>
      <c r="AT339" s="183">
        <v>3.31</v>
      </c>
      <c r="AU339" s="201">
        <v>0</v>
      </c>
    </row>
    <row r="340" spans="29:47" ht="12" customHeight="1">
      <c r="AC340" s="191">
        <v>3.32</v>
      </c>
      <c r="AD340" s="200">
        <v>0.1</v>
      </c>
      <c r="AE340" s="184">
        <v>0.999344262295082</v>
      </c>
      <c r="AF340" s="201">
        <v>0</v>
      </c>
      <c r="AG340" s="181"/>
      <c r="AH340" s="191">
        <v>3.32</v>
      </c>
      <c r="AI340" s="200">
        <v>1</v>
      </c>
      <c r="AJ340" s="184">
        <v>0.999344262295082</v>
      </c>
      <c r="AK340" s="201">
        <v>0</v>
      </c>
      <c r="AL340" s="181"/>
      <c r="AM340" s="191">
        <v>3.32</v>
      </c>
      <c r="AN340" s="200">
        <v>1</v>
      </c>
      <c r="AO340" s="183">
        <v>3.32</v>
      </c>
      <c r="AP340" s="201">
        <v>0</v>
      </c>
      <c r="AQ340" s="181"/>
      <c r="AR340" s="191">
        <v>3.32</v>
      </c>
      <c r="AS340" s="200">
        <v>1</v>
      </c>
      <c r="AT340" s="183">
        <v>3.32</v>
      </c>
      <c r="AU340" s="201">
        <v>0</v>
      </c>
    </row>
    <row r="341" spans="29:47" ht="12" customHeight="1">
      <c r="AC341" s="191">
        <v>3.33</v>
      </c>
      <c r="AD341" s="200">
        <v>0.1</v>
      </c>
      <c r="AE341" s="184">
        <v>0.999344262295082</v>
      </c>
      <c r="AF341" s="201">
        <v>0</v>
      </c>
      <c r="AG341" s="181"/>
      <c r="AH341" s="191">
        <v>3.33</v>
      </c>
      <c r="AI341" s="200">
        <v>1</v>
      </c>
      <c r="AJ341" s="184">
        <v>0.999344262295082</v>
      </c>
      <c r="AK341" s="201">
        <v>0</v>
      </c>
      <c r="AL341" s="181"/>
      <c r="AM341" s="191">
        <v>3.33</v>
      </c>
      <c r="AN341" s="200">
        <v>1</v>
      </c>
      <c r="AO341" s="183">
        <v>3.33</v>
      </c>
      <c r="AP341" s="201">
        <v>0</v>
      </c>
      <c r="AQ341" s="181"/>
      <c r="AR341" s="191">
        <v>3.33</v>
      </c>
      <c r="AS341" s="200">
        <v>1</v>
      </c>
      <c r="AT341" s="183">
        <v>3.33</v>
      </c>
      <c r="AU341" s="201">
        <v>0</v>
      </c>
    </row>
    <row r="342" spans="29:47" ht="12" customHeight="1">
      <c r="AC342" s="191">
        <v>3.34</v>
      </c>
      <c r="AD342" s="200">
        <v>0.1</v>
      </c>
      <c r="AE342" s="184">
        <v>0.999344262295082</v>
      </c>
      <c r="AF342" s="201">
        <v>0</v>
      </c>
      <c r="AG342" s="181"/>
      <c r="AH342" s="191">
        <v>3.34</v>
      </c>
      <c r="AI342" s="200">
        <v>1</v>
      </c>
      <c r="AJ342" s="184">
        <v>0.999344262295082</v>
      </c>
      <c r="AK342" s="201">
        <v>0</v>
      </c>
      <c r="AL342" s="181"/>
      <c r="AM342" s="191">
        <v>3.34</v>
      </c>
      <c r="AN342" s="200">
        <v>1</v>
      </c>
      <c r="AO342" s="183">
        <v>3.34</v>
      </c>
      <c r="AP342" s="201">
        <v>0</v>
      </c>
      <c r="AQ342" s="181"/>
      <c r="AR342" s="191">
        <v>3.34</v>
      </c>
      <c r="AS342" s="200">
        <v>1</v>
      </c>
      <c r="AT342" s="183">
        <v>3.34</v>
      </c>
      <c r="AU342" s="201">
        <v>0</v>
      </c>
    </row>
    <row r="343" spans="29:47" ht="12" customHeight="1">
      <c r="AC343" s="191">
        <v>3.35</v>
      </c>
      <c r="AD343" s="200">
        <v>0.1</v>
      </c>
      <c r="AE343" s="184">
        <v>0.999344262295082</v>
      </c>
      <c r="AF343" s="201">
        <v>0</v>
      </c>
      <c r="AG343" s="181"/>
      <c r="AH343" s="191">
        <v>3.35</v>
      </c>
      <c r="AI343" s="200">
        <v>1</v>
      </c>
      <c r="AJ343" s="184">
        <v>0.999344262295082</v>
      </c>
      <c r="AK343" s="201">
        <v>0</v>
      </c>
      <c r="AL343" s="181"/>
      <c r="AM343" s="191">
        <v>3.35</v>
      </c>
      <c r="AN343" s="200">
        <v>1</v>
      </c>
      <c r="AO343" s="183">
        <v>3.35</v>
      </c>
      <c r="AP343" s="201">
        <v>0</v>
      </c>
      <c r="AQ343" s="181"/>
      <c r="AR343" s="191">
        <v>3.35</v>
      </c>
      <c r="AS343" s="200">
        <v>1</v>
      </c>
      <c r="AT343" s="183">
        <v>3.35</v>
      </c>
      <c r="AU343" s="201">
        <v>0</v>
      </c>
    </row>
    <row r="344" spans="29:47" ht="12" customHeight="1">
      <c r="AC344" s="191">
        <v>3.36</v>
      </c>
      <c r="AD344" s="200">
        <v>0.1</v>
      </c>
      <c r="AE344" s="184">
        <v>0.999344262295082</v>
      </c>
      <c r="AF344" s="201">
        <v>0</v>
      </c>
      <c r="AG344" s="181"/>
      <c r="AH344" s="191">
        <v>3.36</v>
      </c>
      <c r="AI344" s="200">
        <v>1</v>
      </c>
      <c r="AJ344" s="184">
        <v>0.999344262295082</v>
      </c>
      <c r="AK344" s="201">
        <v>0</v>
      </c>
      <c r="AL344" s="181"/>
      <c r="AM344" s="191">
        <v>3.36</v>
      </c>
      <c r="AN344" s="200">
        <v>1</v>
      </c>
      <c r="AO344" s="183">
        <v>3.36</v>
      </c>
      <c r="AP344" s="201">
        <v>0</v>
      </c>
      <c r="AQ344" s="181"/>
      <c r="AR344" s="191">
        <v>3.36</v>
      </c>
      <c r="AS344" s="200">
        <v>1</v>
      </c>
      <c r="AT344" s="183">
        <v>3.36</v>
      </c>
      <c r="AU344" s="201">
        <v>0</v>
      </c>
    </row>
    <row r="345" spans="29:47" ht="12" customHeight="1">
      <c r="AC345" s="191">
        <v>3.37</v>
      </c>
      <c r="AD345" s="200">
        <v>0.1</v>
      </c>
      <c r="AE345" s="184">
        <v>0.999344262295082</v>
      </c>
      <c r="AF345" s="201">
        <v>0</v>
      </c>
      <c r="AG345" s="181"/>
      <c r="AH345" s="191">
        <v>3.37</v>
      </c>
      <c r="AI345" s="200">
        <v>1</v>
      </c>
      <c r="AJ345" s="184">
        <v>0.999344262295082</v>
      </c>
      <c r="AK345" s="201">
        <v>0</v>
      </c>
      <c r="AL345" s="181"/>
      <c r="AM345" s="191">
        <v>3.37</v>
      </c>
      <c r="AN345" s="200">
        <v>1</v>
      </c>
      <c r="AO345" s="183">
        <v>3.37</v>
      </c>
      <c r="AP345" s="201">
        <v>0</v>
      </c>
      <c r="AQ345" s="181"/>
      <c r="AR345" s="191">
        <v>3.37</v>
      </c>
      <c r="AS345" s="200">
        <v>1</v>
      </c>
      <c r="AT345" s="183">
        <v>3.37</v>
      </c>
      <c r="AU345" s="201">
        <v>0</v>
      </c>
    </row>
    <row r="346" spans="29:47" ht="12" customHeight="1">
      <c r="AC346" s="191">
        <v>3.38</v>
      </c>
      <c r="AD346" s="200">
        <v>0.1</v>
      </c>
      <c r="AE346" s="184">
        <v>0.999344262295082</v>
      </c>
      <c r="AF346" s="201">
        <v>0</v>
      </c>
      <c r="AG346" s="181"/>
      <c r="AH346" s="191">
        <v>3.38</v>
      </c>
      <c r="AI346" s="200">
        <v>1</v>
      </c>
      <c r="AJ346" s="184">
        <v>0.999344262295082</v>
      </c>
      <c r="AK346" s="201">
        <v>0</v>
      </c>
      <c r="AL346" s="181"/>
      <c r="AM346" s="191">
        <v>3.38</v>
      </c>
      <c r="AN346" s="200">
        <v>1</v>
      </c>
      <c r="AO346" s="183">
        <v>3.38</v>
      </c>
      <c r="AP346" s="201">
        <v>0</v>
      </c>
      <c r="AQ346" s="181"/>
      <c r="AR346" s="191">
        <v>3.38</v>
      </c>
      <c r="AS346" s="200">
        <v>1</v>
      </c>
      <c r="AT346" s="183">
        <v>3.38</v>
      </c>
      <c r="AU346" s="201">
        <v>0</v>
      </c>
    </row>
    <row r="347" spans="29:47" ht="12" customHeight="1">
      <c r="AC347" s="191">
        <v>3.39</v>
      </c>
      <c r="AD347" s="200">
        <v>0.1</v>
      </c>
      <c r="AE347" s="184">
        <v>0.999344262295082</v>
      </c>
      <c r="AF347" s="201">
        <v>0</v>
      </c>
      <c r="AG347" s="181"/>
      <c r="AH347" s="191">
        <v>3.39</v>
      </c>
      <c r="AI347" s="200">
        <v>1</v>
      </c>
      <c r="AJ347" s="184">
        <v>0.999344262295082</v>
      </c>
      <c r="AK347" s="201">
        <v>0</v>
      </c>
      <c r="AL347" s="181"/>
      <c r="AM347" s="191">
        <v>3.39</v>
      </c>
      <c r="AN347" s="200">
        <v>1</v>
      </c>
      <c r="AO347" s="183">
        <v>3.39</v>
      </c>
      <c r="AP347" s="201">
        <v>0</v>
      </c>
      <c r="AQ347" s="181"/>
      <c r="AR347" s="191">
        <v>3.39</v>
      </c>
      <c r="AS347" s="200">
        <v>1</v>
      </c>
      <c r="AT347" s="183">
        <v>3.39</v>
      </c>
      <c r="AU347" s="201">
        <v>0</v>
      </c>
    </row>
    <row r="348" spans="29:47" ht="12" customHeight="1">
      <c r="AC348" s="191">
        <v>3.4</v>
      </c>
      <c r="AD348" s="200">
        <v>0.1</v>
      </c>
      <c r="AE348" s="184">
        <v>0.999344262295082</v>
      </c>
      <c r="AF348" s="201">
        <v>0</v>
      </c>
      <c r="AG348" s="181"/>
      <c r="AH348" s="191">
        <v>3.4</v>
      </c>
      <c r="AI348" s="200">
        <v>1</v>
      </c>
      <c r="AJ348" s="184">
        <v>0.999344262295082</v>
      </c>
      <c r="AK348" s="201">
        <v>0</v>
      </c>
      <c r="AL348" s="181"/>
      <c r="AM348" s="191">
        <v>3.4</v>
      </c>
      <c r="AN348" s="200">
        <v>1</v>
      </c>
      <c r="AO348" s="183">
        <v>3.4</v>
      </c>
      <c r="AP348" s="201">
        <v>0</v>
      </c>
      <c r="AQ348" s="181"/>
      <c r="AR348" s="191">
        <v>3.4</v>
      </c>
      <c r="AS348" s="200">
        <v>1</v>
      </c>
      <c r="AT348" s="183">
        <v>3.4</v>
      </c>
      <c r="AU348" s="201">
        <v>0</v>
      </c>
    </row>
    <row r="349" spans="29:47" ht="12" customHeight="1">
      <c r="AC349" s="191">
        <v>3.41</v>
      </c>
      <c r="AD349" s="200">
        <v>0.1</v>
      </c>
      <c r="AE349" s="184">
        <v>0.999344262295082</v>
      </c>
      <c r="AF349" s="201">
        <v>0</v>
      </c>
      <c r="AG349" s="181"/>
      <c r="AH349" s="191">
        <v>3.41</v>
      </c>
      <c r="AI349" s="200">
        <v>1</v>
      </c>
      <c r="AJ349" s="184">
        <v>0.999344262295082</v>
      </c>
      <c r="AK349" s="201">
        <v>0</v>
      </c>
      <c r="AL349" s="181"/>
      <c r="AM349" s="191">
        <v>3.41</v>
      </c>
      <c r="AN349" s="200">
        <v>1</v>
      </c>
      <c r="AO349" s="183">
        <v>3.41</v>
      </c>
      <c r="AP349" s="201">
        <v>0</v>
      </c>
      <c r="AQ349" s="181"/>
      <c r="AR349" s="191">
        <v>3.41</v>
      </c>
      <c r="AS349" s="200">
        <v>1</v>
      </c>
      <c r="AT349" s="183">
        <v>3.41</v>
      </c>
      <c r="AU349" s="201">
        <v>0</v>
      </c>
    </row>
    <row r="350" spans="29:47" ht="12" customHeight="1">
      <c r="AC350" s="191">
        <v>3.42</v>
      </c>
      <c r="AD350" s="200">
        <v>0.1</v>
      </c>
      <c r="AE350" s="184">
        <v>0.999344262295082</v>
      </c>
      <c r="AF350" s="201">
        <v>0</v>
      </c>
      <c r="AG350" s="181"/>
      <c r="AH350" s="191">
        <v>3.42</v>
      </c>
      <c r="AI350" s="200">
        <v>1</v>
      </c>
      <c r="AJ350" s="184">
        <v>0.999344262295082</v>
      </c>
      <c r="AK350" s="201">
        <v>0</v>
      </c>
      <c r="AL350" s="181"/>
      <c r="AM350" s="191">
        <v>3.42</v>
      </c>
      <c r="AN350" s="200">
        <v>1</v>
      </c>
      <c r="AO350" s="183">
        <v>3.42</v>
      </c>
      <c r="AP350" s="201">
        <v>0</v>
      </c>
      <c r="AQ350" s="181"/>
      <c r="AR350" s="191">
        <v>3.42</v>
      </c>
      <c r="AS350" s="200">
        <v>1</v>
      </c>
      <c r="AT350" s="183">
        <v>3.42</v>
      </c>
      <c r="AU350" s="201">
        <v>0</v>
      </c>
    </row>
    <row r="351" spans="29:47" ht="12" customHeight="1">
      <c r="AC351" s="191">
        <v>3.43</v>
      </c>
      <c r="AD351" s="200">
        <v>0.1</v>
      </c>
      <c r="AE351" s="184">
        <v>0.999344262295082</v>
      </c>
      <c r="AF351" s="201">
        <v>0</v>
      </c>
      <c r="AG351" s="181"/>
      <c r="AH351" s="191">
        <v>3.43</v>
      </c>
      <c r="AI351" s="200">
        <v>1</v>
      </c>
      <c r="AJ351" s="184">
        <v>0.999344262295082</v>
      </c>
      <c r="AK351" s="201">
        <v>0</v>
      </c>
      <c r="AL351" s="181"/>
      <c r="AM351" s="191">
        <v>3.43</v>
      </c>
      <c r="AN351" s="200">
        <v>1</v>
      </c>
      <c r="AO351" s="183">
        <v>3.43</v>
      </c>
      <c r="AP351" s="201">
        <v>0</v>
      </c>
      <c r="AQ351" s="181"/>
      <c r="AR351" s="191">
        <v>3.43</v>
      </c>
      <c r="AS351" s="200">
        <v>1</v>
      </c>
      <c r="AT351" s="183">
        <v>3.43</v>
      </c>
      <c r="AU351" s="201">
        <v>0</v>
      </c>
    </row>
    <row r="352" spans="29:47" ht="12" customHeight="1">
      <c r="AC352" s="191">
        <v>3.44</v>
      </c>
      <c r="AD352" s="200">
        <v>0.1</v>
      </c>
      <c r="AE352" s="184">
        <v>0.999344262295082</v>
      </c>
      <c r="AF352" s="201">
        <v>0</v>
      </c>
      <c r="AG352" s="181"/>
      <c r="AH352" s="191">
        <v>3.44</v>
      </c>
      <c r="AI352" s="200">
        <v>1</v>
      </c>
      <c r="AJ352" s="184">
        <v>0.999344262295082</v>
      </c>
      <c r="AK352" s="201">
        <v>0</v>
      </c>
      <c r="AL352" s="181"/>
      <c r="AM352" s="191">
        <v>3.44</v>
      </c>
      <c r="AN352" s="200">
        <v>1</v>
      </c>
      <c r="AO352" s="183">
        <v>3.44</v>
      </c>
      <c r="AP352" s="201">
        <v>0</v>
      </c>
      <c r="AQ352" s="181"/>
      <c r="AR352" s="191">
        <v>3.44</v>
      </c>
      <c r="AS352" s="200">
        <v>1</v>
      </c>
      <c r="AT352" s="183">
        <v>3.44</v>
      </c>
      <c r="AU352" s="201">
        <v>0</v>
      </c>
    </row>
    <row r="353" spans="29:47" ht="12" customHeight="1">
      <c r="AC353" s="191">
        <v>3.45</v>
      </c>
      <c r="AD353" s="200">
        <v>0.1</v>
      </c>
      <c r="AE353" s="184">
        <v>0.999344262295082</v>
      </c>
      <c r="AF353" s="201">
        <v>0</v>
      </c>
      <c r="AG353" s="181"/>
      <c r="AH353" s="191">
        <v>3.45</v>
      </c>
      <c r="AI353" s="200">
        <v>1</v>
      </c>
      <c r="AJ353" s="184">
        <v>0.999344262295082</v>
      </c>
      <c r="AK353" s="201">
        <v>0</v>
      </c>
      <c r="AL353" s="181"/>
      <c r="AM353" s="191">
        <v>3.45</v>
      </c>
      <c r="AN353" s="200">
        <v>1</v>
      </c>
      <c r="AO353" s="183">
        <v>3.45</v>
      </c>
      <c r="AP353" s="201">
        <v>0</v>
      </c>
      <c r="AQ353" s="181"/>
      <c r="AR353" s="191">
        <v>3.45</v>
      </c>
      <c r="AS353" s="200">
        <v>1</v>
      </c>
      <c r="AT353" s="183">
        <v>3.45</v>
      </c>
      <c r="AU353" s="201">
        <v>0</v>
      </c>
    </row>
    <row r="354" spans="29:47" ht="12" customHeight="1">
      <c r="AC354" s="191">
        <v>3.46</v>
      </c>
      <c r="AD354" s="200">
        <v>0.1</v>
      </c>
      <c r="AE354" s="184">
        <v>0.999344262295082</v>
      </c>
      <c r="AF354" s="201">
        <v>0</v>
      </c>
      <c r="AG354" s="181"/>
      <c r="AH354" s="191">
        <v>3.46</v>
      </c>
      <c r="AI354" s="200">
        <v>1</v>
      </c>
      <c r="AJ354" s="184">
        <v>0.999344262295082</v>
      </c>
      <c r="AK354" s="201">
        <v>0</v>
      </c>
      <c r="AL354" s="181"/>
      <c r="AM354" s="191">
        <v>3.46</v>
      </c>
      <c r="AN354" s="200">
        <v>1</v>
      </c>
      <c r="AO354" s="183">
        <v>3.46</v>
      </c>
      <c r="AP354" s="201">
        <v>0</v>
      </c>
      <c r="AQ354" s="181"/>
      <c r="AR354" s="191">
        <v>3.46</v>
      </c>
      <c r="AS354" s="200">
        <v>1</v>
      </c>
      <c r="AT354" s="183">
        <v>3.46</v>
      </c>
      <c r="AU354" s="201">
        <v>0</v>
      </c>
    </row>
    <row r="355" spans="29:47" ht="12" customHeight="1">
      <c r="AC355" s="191">
        <v>3.47</v>
      </c>
      <c r="AD355" s="200">
        <v>0.1</v>
      </c>
      <c r="AE355" s="184">
        <v>0.999344262295082</v>
      </c>
      <c r="AF355" s="201">
        <v>0</v>
      </c>
      <c r="AG355" s="181"/>
      <c r="AH355" s="191">
        <v>3.47</v>
      </c>
      <c r="AI355" s="200">
        <v>1</v>
      </c>
      <c r="AJ355" s="184">
        <v>0.999344262295082</v>
      </c>
      <c r="AK355" s="201">
        <v>0</v>
      </c>
      <c r="AL355" s="181"/>
      <c r="AM355" s="191">
        <v>3.47</v>
      </c>
      <c r="AN355" s="200">
        <v>1</v>
      </c>
      <c r="AO355" s="183">
        <v>3.47</v>
      </c>
      <c r="AP355" s="201">
        <v>0</v>
      </c>
      <c r="AQ355" s="181"/>
      <c r="AR355" s="191">
        <v>3.47</v>
      </c>
      <c r="AS355" s="200">
        <v>1</v>
      </c>
      <c r="AT355" s="183">
        <v>3.47</v>
      </c>
      <c r="AU355" s="201">
        <v>0</v>
      </c>
    </row>
    <row r="356" spans="29:47" ht="12" customHeight="1">
      <c r="AC356" s="191">
        <v>3.48</v>
      </c>
      <c r="AD356" s="200">
        <v>0.1</v>
      </c>
      <c r="AE356" s="184">
        <v>0.999344262295082</v>
      </c>
      <c r="AF356" s="201">
        <v>0</v>
      </c>
      <c r="AG356" s="181"/>
      <c r="AH356" s="191">
        <v>3.48</v>
      </c>
      <c r="AI356" s="200">
        <v>1</v>
      </c>
      <c r="AJ356" s="184">
        <v>0.999344262295082</v>
      </c>
      <c r="AK356" s="201">
        <v>0</v>
      </c>
      <c r="AL356" s="181"/>
      <c r="AM356" s="191">
        <v>3.48</v>
      </c>
      <c r="AN356" s="200">
        <v>1</v>
      </c>
      <c r="AO356" s="183">
        <v>3.48</v>
      </c>
      <c r="AP356" s="201">
        <v>0</v>
      </c>
      <c r="AQ356" s="181"/>
      <c r="AR356" s="191">
        <v>3.48</v>
      </c>
      <c r="AS356" s="200">
        <v>1</v>
      </c>
      <c r="AT356" s="183">
        <v>3.48</v>
      </c>
      <c r="AU356" s="201">
        <v>0</v>
      </c>
    </row>
    <row r="357" spans="29:47" ht="12" customHeight="1">
      <c r="AC357" s="191">
        <v>3.49</v>
      </c>
      <c r="AD357" s="200">
        <v>0.1</v>
      </c>
      <c r="AE357" s="184">
        <v>0.999344262295082</v>
      </c>
      <c r="AF357" s="201">
        <v>0</v>
      </c>
      <c r="AG357" s="181"/>
      <c r="AH357" s="191">
        <v>3.49</v>
      </c>
      <c r="AI357" s="200">
        <v>1</v>
      </c>
      <c r="AJ357" s="184">
        <v>0.999344262295082</v>
      </c>
      <c r="AK357" s="201">
        <v>0</v>
      </c>
      <c r="AL357" s="181"/>
      <c r="AM357" s="191">
        <v>3.49</v>
      </c>
      <c r="AN357" s="200">
        <v>1</v>
      </c>
      <c r="AO357" s="183">
        <v>3.49</v>
      </c>
      <c r="AP357" s="201">
        <v>0</v>
      </c>
      <c r="AQ357" s="181"/>
      <c r="AR357" s="191">
        <v>3.49</v>
      </c>
      <c r="AS357" s="200">
        <v>1</v>
      </c>
      <c r="AT357" s="183">
        <v>3.49</v>
      </c>
      <c r="AU357" s="201">
        <v>0</v>
      </c>
    </row>
    <row r="358" spans="29:47" ht="12" customHeight="1">
      <c r="AC358" s="191">
        <v>3.5</v>
      </c>
      <c r="AD358" s="200">
        <v>0.1</v>
      </c>
      <c r="AE358" s="184">
        <v>0.999344262295082</v>
      </c>
      <c r="AF358" s="201">
        <v>0</v>
      </c>
      <c r="AG358" s="181"/>
      <c r="AH358" s="191">
        <v>3.5</v>
      </c>
      <c r="AI358" s="200">
        <v>1</v>
      </c>
      <c r="AJ358" s="184">
        <v>0.999344262295082</v>
      </c>
      <c r="AK358" s="201">
        <v>0</v>
      </c>
      <c r="AL358" s="181"/>
      <c r="AM358" s="191">
        <v>3.5</v>
      </c>
      <c r="AN358" s="200">
        <v>1</v>
      </c>
      <c r="AO358" s="183">
        <v>3.5</v>
      </c>
      <c r="AP358" s="201">
        <v>0</v>
      </c>
      <c r="AQ358" s="181"/>
      <c r="AR358" s="191">
        <v>3.5</v>
      </c>
      <c r="AS358" s="200">
        <v>1</v>
      </c>
      <c r="AT358" s="183">
        <v>3.5</v>
      </c>
      <c r="AU358" s="201">
        <v>0</v>
      </c>
    </row>
    <row r="359" spans="29:47" ht="12" customHeight="1">
      <c r="AC359" s="191">
        <v>3.51</v>
      </c>
      <c r="AD359" s="200">
        <v>0.1</v>
      </c>
      <c r="AE359" s="184">
        <v>0.999344262295082</v>
      </c>
      <c r="AF359" s="201">
        <v>0</v>
      </c>
      <c r="AG359" s="181"/>
      <c r="AH359" s="191">
        <v>3.51</v>
      </c>
      <c r="AI359" s="200">
        <v>1</v>
      </c>
      <c r="AJ359" s="184">
        <v>0.999344262295082</v>
      </c>
      <c r="AK359" s="201">
        <v>0</v>
      </c>
      <c r="AL359" s="181"/>
      <c r="AM359" s="191">
        <v>3.51</v>
      </c>
      <c r="AN359" s="200">
        <v>1</v>
      </c>
      <c r="AO359" s="183">
        <v>3.51</v>
      </c>
      <c r="AP359" s="201">
        <v>0</v>
      </c>
      <c r="AQ359" s="181"/>
      <c r="AR359" s="191">
        <v>3.51</v>
      </c>
      <c r="AS359" s="200">
        <v>1</v>
      </c>
      <c r="AT359" s="183">
        <v>3.51</v>
      </c>
      <c r="AU359" s="201">
        <v>0</v>
      </c>
    </row>
    <row r="360" spans="29:47" ht="12" customHeight="1">
      <c r="AC360" s="191">
        <v>3.52</v>
      </c>
      <c r="AD360" s="200">
        <v>0.1</v>
      </c>
      <c r="AE360" s="184">
        <v>0.999344262295082</v>
      </c>
      <c r="AF360" s="201">
        <v>0</v>
      </c>
      <c r="AG360" s="181"/>
      <c r="AH360" s="191">
        <v>3.52</v>
      </c>
      <c r="AI360" s="200">
        <v>1</v>
      </c>
      <c r="AJ360" s="184">
        <v>0.999344262295082</v>
      </c>
      <c r="AK360" s="201">
        <v>0</v>
      </c>
      <c r="AL360" s="181"/>
      <c r="AM360" s="191">
        <v>3.52</v>
      </c>
      <c r="AN360" s="200">
        <v>1</v>
      </c>
      <c r="AO360" s="183">
        <v>3.52</v>
      </c>
      <c r="AP360" s="201">
        <v>0</v>
      </c>
      <c r="AQ360" s="181"/>
      <c r="AR360" s="191">
        <v>3.52</v>
      </c>
      <c r="AS360" s="200">
        <v>1</v>
      </c>
      <c r="AT360" s="183">
        <v>3.52</v>
      </c>
      <c r="AU360" s="201">
        <v>0</v>
      </c>
    </row>
    <row r="361" spans="29:47" ht="12" customHeight="1">
      <c r="AC361" s="191">
        <v>3.53</v>
      </c>
      <c r="AD361" s="200">
        <v>0.1</v>
      </c>
      <c r="AE361" s="184">
        <v>0.999344262295082</v>
      </c>
      <c r="AF361" s="201">
        <v>0</v>
      </c>
      <c r="AG361" s="181"/>
      <c r="AH361" s="191">
        <v>3.53</v>
      </c>
      <c r="AI361" s="200">
        <v>1</v>
      </c>
      <c r="AJ361" s="184">
        <v>0.999344262295082</v>
      </c>
      <c r="AK361" s="201">
        <v>0</v>
      </c>
      <c r="AL361" s="181"/>
      <c r="AM361" s="191">
        <v>3.53</v>
      </c>
      <c r="AN361" s="200">
        <v>1</v>
      </c>
      <c r="AO361" s="183">
        <v>3.53</v>
      </c>
      <c r="AP361" s="201">
        <v>0</v>
      </c>
      <c r="AQ361" s="181"/>
      <c r="AR361" s="191">
        <v>3.53</v>
      </c>
      <c r="AS361" s="200">
        <v>1</v>
      </c>
      <c r="AT361" s="183">
        <v>3.53</v>
      </c>
      <c r="AU361" s="201">
        <v>0</v>
      </c>
    </row>
    <row r="362" spans="29:47" ht="12" customHeight="1">
      <c r="AC362" s="191">
        <v>3.54</v>
      </c>
      <c r="AD362" s="200">
        <v>0.1</v>
      </c>
      <c r="AE362" s="184">
        <v>0.999344262295082</v>
      </c>
      <c r="AF362" s="201">
        <v>0</v>
      </c>
      <c r="AG362" s="181"/>
      <c r="AH362" s="191">
        <v>3.54</v>
      </c>
      <c r="AI362" s="200">
        <v>1</v>
      </c>
      <c r="AJ362" s="184">
        <v>0.999344262295082</v>
      </c>
      <c r="AK362" s="201">
        <v>0</v>
      </c>
      <c r="AL362" s="181"/>
      <c r="AM362" s="191">
        <v>3.54</v>
      </c>
      <c r="AN362" s="200">
        <v>1</v>
      </c>
      <c r="AO362" s="183">
        <v>3.54</v>
      </c>
      <c r="AP362" s="201">
        <v>0</v>
      </c>
      <c r="AQ362" s="181"/>
      <c r="AR362" s="191">
        <v>3.54</v>
      </c>
      <c r="AS362" s="200">
        <v>1</v>
      </c>
      <c r="AT362" s="183">
        <v>3.54</v>
      </c>
      <c r="AU362" s="201">
        <v>0</v>
      </c>
    </row>
    <row r="363" spans="29:47" ht="12" customHeight="1">
      <c r="AC363" s="191">
        <v>3.55</v>
      </c>
      <c r="AD363" s="200">
        <v>0.1</v>
      </c>
      <c r="AE363" s="184">
        <v>0.999344262295082</v>
      </c>
      <c r="AF363" s="201">
        <v>0</v>
      </c>
      <c r="AG363" s="181"/>
      <c r="AH363" s="191">
        <v>3.55</v>
      </c>
      <c r="AI363" s="200">
        <v>1</v>
      </c>
      <c r="AJ363" s="184">
        <v>0.999344262295082</v>
      </c>
      <c r="AK363" s="201">
        <v>0</v>
      </c>
      <c r="AL363" s="181"/>
      <c r="AM363" s="191">
        <v>3.55</v>
      </c>
      <c r="AN363" s="200">
        <v>1</v>
      </c>
      <c r="AO363" s="183">
        <v>3.55</v>
      </c>
      <c r="AP363" s="201">
        <v>0</v>
      </c>
      <c r="AQ363" s="181"/>
      <c r="AR363" s="191">
        <v>3.55</v>
      </c>
      <c r="AS363" s="200">
        <v>1</v>
      </c>
      <c r="AT363" s="183">
        <v>3.55</v>
      </c>
      <c r="AU363" s="201">
        <v>0</v>
      </c>
    </row>
    <row r="364" spans="29:47" ht="12" customHeight="1">
      <c r="AC364" s="191">
        <v>3.56</v>
      </c>
      <c r="AD364" s="200">
        <v>0.1</v>
      </c>
      <c r="AE364" s="184">
        <v>0.999344262295082</v>
      </c>
      <c r="AF364" s="201">
        <v>0</v>
      </c>
      <c r="AG364" s="181"/>
      <c r="AH364" s="191">
        <v>3.56</v>
      </c>
      <c r="AI364" s="200">
        <v>1</v>
      </c>
      <c r="AJ364" s="184">
        <v>0.999344262295082</v>
      </c>
      <c r="AK364" s="201">
        <v>0</v>
      </c>
      <c r="AL364" s="181"/>
      <c r="AM364" s="191">
        <v>3.56</v>
      </c>
      <c r="AN364" s="200">
        <v>1</v>
      </c>
      <c r="AO364" s="183">
        <v>3.56</v>
      </c>
      <c r="AP364" s="201">
        <v>0</v>
      </c>
      <c r="AQ364" s="181"/>
      <c r="AR364" s="191">
        <v>3.56</v>
      </c>
      <c r="AS364" s="200">
        <v>1</v>
      </c>
      <c r="AT364" s="183">
        <v>3.56</v>
      </c>
      <c r="AU364" s="201">
        <v>0</v>
      </c>
    </row>
    <row r="365" spans="29:47" ht="12" customHeight="1">
      <c r="AC365" s="191">
        <v>3.57</v>
      </c>
      <c r="AD365" s="200">
        <v>0.1</v>
      </c>
      <c r="AE365" s="184">
        <v>0.999344262295082</v>
      </c>
      <c r="AF365" s="201">
        <v>0</v>
      </c>
      <c r="AG365" s="181"/>
      <c r="AH365" s="191">
        <v>3.57</v>
      </c>
      <c r="AI365" s="200">
        <v>1</v>
      </c>
      <c r="AJ365" s="184">
        <v>0.999344262295082</v>
      </c>
      <c r="AK365" s="201">
        <v>0</v>
      </c>
      <c r="AL365" s="181"/>
      <c r="AM365" s="191">
        <v>3.57</v>
      </c>
      <c r="AN365" s="200">
        <v>1</v>
      </c>
      <c r="AO365" s="183">
        <v>3.57</v>
      </c>
      <c r="AP365" s="201">
        <v>0</v>
      </c>
      <c r="AQ365" s="181"/>
      <c r="AR365" s="191">
        <v>3.57</v>
      </c>
      <c r="AS365" s="200">
        <v>1</v>
      </c>
      <c r="AT365" s="183">
        <v>3.57</v>
      </c>
      <c r="AU365" s="201">
        <v>0</v>
      </c>
    </row>
    <row r="366" spans="29:47" ht="12" customHeight="1">
      <c r="AC366" s="191">
        <v>3.58</v>
      </c>
      <c r="AD366" s="200">
        <v>0.1</v>
      </c>
      <c r="AE366" s="184">
        <v>0.999344262295082</v>
      </c>
      <c r="AF366" s="201">
        <v>0</v>
      </c>
      <c r="AG366" s="181"/>
      <c r="AH366" s="191">
        <v>3.58</v>
      </c>
      <c r="AI366" s="200">
        <v>1</v>
      </c>
      <c r="AJ366" s="184">
        <v>0.999344262295082</v>
      </c>
      <c r="AK366" s="201">
        <v>0</v>
      </c>
      <c r="AL366" s="181"/>
      <c r="AM366" s="191">
        <v>3.58</v>
      </c>
      <c r="AN366" s="200">
        <v>1</v>
      </c>
      <c r="AO366" s="183">
        <v>3.58</v>
      </c>
      <c r="AP366" s="201">
        <v>0</v>
      </c>
      <c r="AQ366" s="181"/>
      <c r="AR366" s="191">
        <v>3.58</v>
      </c>
      <c r="AS366" s="200">
        <v>1</v>
      </c>
      <c r="AT366" s="183">
        <v>3.58</v>
      </c>
      <c r="AU366" s="201">
        <v>0</v>
      </c>
    </row>
    <row r="367" spans="29:47" ht="12" customHeight="1">
      <c r="AC367" s="191">
        <v>3.59</v>
      </c>
      <c r="AD367" s="200">
        <v>0.1</v>
      </c>
      <c r="AE367" s="184">
        <v>0.999344262295082</v>
      </c>
      <c r="AF367" s="201">
        <v>0</v>
      </c>
      <c r="AG367" s="181"/>
      <c r="AH367" s="191">
        <v>3.59</v>
      </c>
      <c r="AI367" s="200">
        <v>1</v>
      </c>
      <c r="AJ367" s="184">
        <v>0.999344262295082</v>
      </c>
      <c r="AK367" s="201">
        <v>0</v>
      </c>
      <c r="AL367" s="181"/>
      <c r="AM367" s="191">
        <v>3.59</v>
      </c>
      <c r="AN367" s="200">
        <v>1</v>
      </c>
      <c r="AO367" s="183">
        <v>3.59</v>
      </c>
      <c r="AP367" s="201">
        <v>0</v>
      </c>
      <c r="AQ367" s="181"/>
      <c r="AR367" s="191">
        <v>3.59</v>
      </c>
      <c r="AS367" s="200">
        <v>1</v>
      </c>
      <c r="AT367" s="183">
        <v>3.59</v>
      </c>
      <c r="AU367" s="201">
        <v>0</v>
      </c>
    </row>
    <row r="368" spans="29:47" ht="12" customHeight="1">
      <c r="AC368" s="191">
        <v>3.6</v>
      </c>
      <c r="AD368" s="200">
        <v>0.1</v>
      </c>
      <c r="AE368" s="184">
        <v>0.999344262295082</v>
      </c>
      <c r="AF368" s="201">
        <v>0</v>
      </c>
      <c r="AG368" s="181"/>
      <c r="AH368" s="191">
        <v>3.6</v>
      </c>
      <c r="AI368" s="200">
        <v>1</v>
      </c>
      <c r="AJ368" s="184">
        <v>0.999344262295082</v>
      </c>
      <c r="AK368" s="201">
        <v>0</v>
      </c>
      <c r="AL368" s="181"/>
      <c r="AM368" s="191">
        <v>3.6</v>
      </c>
      <c r="AN368" s="200">
        <v>1</v>
      </c>
      <c r="AO368" s="183">
        <v>3.6</v>
      </c>
      <c r="AP368" s="201">
        <v>0</v>
      </c>
      <c r="AQ368" s="181"/>
      <c r="AR368" s="191">
        <v>3.6</v>
      </c>
      <c r="AS368" s="200">
        <v>1</v>
      </c>
      <c r="AT368" s="183">
        <v>3.6</v>
      </c>
      <c r="AU368" s="201">
        <v>0</v>
      </c>
    </row>
    <row r="369" spans="29:47" ht="12" customHeight="1">
      <c r="AC369" s="191">
        <v>3.61</v>
      </c>
      <c r="AD369" s="200">
        <v>0.1</v>
      </c>
      <c r="AE369" s="184">
        <v>0.999344262295082</v>
      </c>
      <c r="AF369" s="201">
        <v>0</v>
      </c>
      <c r="AG369" s="181"/>
      <c r="AH369" s="191">
        <v>3.61</v>
      </c>
      <c r="AI369" s="200">
        <v>1</v>
      </c>
      <c r="AJ369" s="184">
        <v>0.999344262295082</v>
      </c>
      <c r="AK369" s="201">
        <v>0</v>
      </c>
      <c r="AL369" s="181"/>
      <c r="AM369" s="191">
        <v>3.61</v>
      </c>
      <c r="AN369" s="200">
        <v>1</v>
      </c>
      <c r="AO369" s="183">
        <v>3.61</v>
      </c>
      <c r="AP369" s="201">
        <v>0</v>
      </c>
      <c r="AQ369" s="181"/>
      <c r="AR369" s="191">
        <v>3.61</v>
      </c>
      <c r="AS369" s="200">
        <v>1</v>
      </c>
      <c r="AT369" s="183">
        <v>3.61</v>
      </c>
      <c r="AU369" s="201">
        <v>0</v>
      </c>
    </row>
    <row r="370" spans="29:47" ht="12" customHeight="1">
      <c r="AC370" s="191">
        <v>3.62</v>
      </c>
      <c r="AD370" s="200">
        <v>0.1</v>
      </c>
      <c r="AE370" s="184">
        <v>0.999344262295082</v>
      </c>
      <c r="AF370" s="201">
        <v>0</v>
      </c>
      <c r="AG370" s="181"/>
      <c r="AH370" s="191">
        <v>3.62</v>
      </c>
      <c r="AI370" s="200">
        <v>1</v>
      </c>
      <c r="AJ370" s="184">
        <v>0.999344262295082</v>
      </c>
      <c r="AK370" s="201">
        <v>0</v>
      </c>
      <c r="AL370" s="181"/>
      <c r="AM370" s="191">
        <v>3.62</v>
      </c>
      <c r="AN370" s="200">
        <v>1</v>
      </c>
      <c r="AO370" s="183">
        <v>3.62</v>
      </c>
      <c r="AP370" s="201">
        <v>0</v>
      </c>
      <c r="AQ370" s="181"/>
      <c r="AR370" s="191">
        <v>3.62</v>
      </c>
      <c r="AS370" s="200">
        <v>1</v>
      </c>
      <c r="AT370" s="183">
        <v>3.62</v>
      </c>
      <c r="AU370" s="201">
        <v>0</v>
      </c>
    </row>
    <row r="371" spans="29:47" ht="12" customHeight="1">
      <c r="AC371" s="191">
        <v>3.63</v>
      </c>
      <c r="AD371" s="200">
        <v>0.1</v>
      </c>
      <c r="AE371" s="184">
        <v>0.999344262295082</v>
      </c>
      <c r="AF371" s="201">
        <v>0</v>
      </c>
      <c r="AG371" s="181"/>
      <c r="AH371" s="191">
        <v>3.63</v>
      </c>
      <c r="AI371" s="200">
        <v>1</v>
      </c>
      <c r="AJ371" s="184">
        <v>0.999344262295082</v>
      </c>
      <c r="AK371" s="201">
        <v>0</v>
      </c>
      <c r="AL371" s="181"/>
      <c r="AM371" s="191">
        <v>3.63</v>
      </c>
      <c r="AN371" s="200">
        <v>1</v>
      </c>
      <c r="AO371" s="183">
        <v>3.63</v>
      </c>
      <c r="AP371" s="201">
        <v>0</v>
      </c>
      <c r="AQ371" s="181"/>
      <c r="AR371" s="191">
        <v>3.63</v>
      </c>
      <c r="AS371" s="200">
        <v>1</v>
      </c>
      <c r="AT371" s="183">
        <v>3.63</v>
      </c>
      <c r="AU371" s="201">
        <v>0</v>
      </c>
    </row>
    <row r="372" spans="29:47" ht="12" customHeight="1">
      <c r="AC372" s="191">
        <v>3.64</v>
      </c>
      <c r="AD372" s="200">
        <v>0.1</v>
      </c>
      <c r="AE372" s="184">
        <v>0.999344262295082</v>
      </c>
      <c r="AF372" s="201">
        <v>0</v>
      </c>
      <c r="AG372" s="181"/>
      <c r="AH372" s="191">
        <v>3.64</v>
      </c>
      <c r="AI372" s="200">
        <v>1</v>
      </c>
      <c r="AJ372" s="184">
        <v>0.999344262295082</v>
      </c>
      <c r="AK372" s="201">
        <v>0</v>
      </c>
      <c r="AL372" s="181"/>
      <c r="AM372" s="191">
        <v>3.64</v>
      </c>
      <c r="AN372" s="200">
        <v>1</v>
      </c>
      <c r="AO372" s="183">
        <v>3.64</v>
      </c>
      <c r="AP372" s="201">
        <v>0</v>
      </c>
      <c r="AQ372" s="181"/>
      <c r="AR372" s="191">
        <v>3.64</v>
      </c>
      <c r="AS372" s="200">
        <v>1</v>
      </c>
      <c r="AT372" s="183">
        <v>3.64</v>
      </c>
      <c r="AU372" s="201">
        <v>0</v>
      </c>
    </row>
    <row r="373" spans="29:47" ht="12" customHeight="1">
      <c r="AC373" s="191">
        <v>3.65</v>
      </c>
      <c r="AD373" s="200">
        <v>0.1</v>
      </c>
      <c r="AE373" s="184">
        <v>0.999344262295082</v>
      </c>
      <c r="AF373" s="201">
        <v>0</v>
      </c>
      <c r="AG373" s="181"/>
      <c r="AH373" s="191">
        <v>3.65</v>
      </c>
      <c r="AI373" s="200">
        <v>1</v>
      </c>
      <c r="AJ373" s="184">
        <v>0.999344262295082</v>
      </c>
      <c r="AK373" s="201">
        <v>0</v>
      </c>
      <c r="AL373" s="181"/>
      <c r="AM373" s="191">
        <v>3.65</v>
      </c>
      <c r="AN373" s="200">
        <v>1</v>
      </c>
      <c r="AO373" s="183">
        <v>3.65</v>
      </c>
      <c r="AP373" s="201">
        <v>0</v>
      </c>
      <c r="AQ373" s="181"/>
      <c r="AR373" s="191">
        <v>3.65</v>
      </c>
      <c r="AS373" s="200">
        <v>1</v>
      </c>
      <c r="AT373" s="183">
        <v>3.65</v>
      </c>
      <c r="AU373" s="201">
        <v>0</v>
      </c>
    </row>
    <row r="374" spans="29:47" ht="12" customHeight="1">
      <c r="AC374" s="191">
        <v>3.66</v>
      </c>
      <c r="AD374" s="200">
        <v>0.1</v>
      </c>
      <c r="AE374" s="184">
        <v>0.999344262295082</v>
      </c>
      <c r="AF374" s="201">
        <v>0</v>
      </c>
      <c r="AG374" s="181"/>
      <c r="AH374" s="191">
        <v>3.66</v>
      </c>
      <c r="AI374" s="200">
        <v>1</v>
      </c>
      <c r="AJ374" s="184">
        <v>0.999344262295082</v>
      </c>
      <c r="AK374" s="201">
        <v>0</v>
      </c>
      <c r="AL374" s="181"/>
      <c r="AM374" s="191">
        <v>3.66</v>
      </c>
      <c r="AN374" s="200">
        <v>1</v>
      </c>
      <c r="AO374" s="183">
        <v>3.66</v>
      </c>
      <c r="AP374" s="201">
        <v>0</v>
      </c>
      <c r="AQ374" s="181"/>
      <c r="AR374" s="191">
        <v>3.66</v>
      </c>
      <c r="AS374" s="200">
        <v>1</v>
      </c>
      <c r="AT374" s="183">
        <v>3.66</v>
      </c>
      <c r="AU374" s="201">
        <v>0</v>
      </c>
    </row>
    <row r="375" spans="29:47" ht="12" customHeight="1">
      <c r="AC375" s="191">
        <v>3.67</v>
      </c>
      <c r="AD375" s="200">
        <v>0.1</v>
      </c>
      <c r="AE375" s="184">
        <v>0.999344262295082</v>
      </c>
      <c r="AF375" s="201">
        <v>0</v>
      </c>
      <c r="AG375" s="181"/>
      <c r="AH375" s="191">
        <v>3.67</v>
      </c>
      <c r="AI375" s="200">
        <v>1</v>
      </c>
      <c r="AJ375" s="184">
        <v>0.999344262295082</v>
      </c>
      <c r="AK375" s="201">
        <v>0</v>
      </c>
      <c r="AL375" s="181"/>
      <c r="AM375" s="191">
        <v>3.67</v>
      </c>
      <c r="AN375" s="200">
        <v>1</v>
      </c>
      <c r="AO375" s="183">
        <v>3.67</v>
      </c>
      <c r="AP375" s="201">
        <v>0</v>
      </c>
      <c r="AQ375" s="181"/>
      <c r="AR375" s="191">
        <v>3.67</v>
      </c>
      <c r="AS375" s="200">
        <v>1</v>
      </c>
      <c r="AT375" s="183">
        <v>3.67</v>
      </c>
      <c r="AU375" s="201">
        <v>0</v>
      </c>
    </row>
    <row r="376" spans="29:47" ht="12" customHeight="1">
      <c r="AC376" s="191">
        <v>3.68</v>
      </c>
      <c r="AD376" s="200">
        <v>0.1</v>
      </c>
      <c r="AE376" s="184">
        <v>0.999344262295082</v>
      </c>
      <c r="AF376" s="201">
        <v>0</v>
      </c>
      <c r="AG376" s="181"/>
      <c r="AH376" s="191">
        <v>3.68</v>
      </c>
      <c r="AI376" s="200">
        <v>1</v>
      </c>
      <c r="AJ376" s="184">
        <v>0.999344262295082</v>
      </c>
      <c r="AK376" s="201">
        <v>0</v>
      </c>
      <c r="AL376" s="181"/>
      <c r="AM376" s="191">
        <v>3.68</v>
      </c>
      <c r="AN376" s="200">
        <v>1</v>
      </c>
      <c r="AO376" s="183">
        <v>3.68</v>
      </c>
      <c r="AP376" s="201">
        <v>0</v>
      </c>
      <c r="AQ376" s="181"/>
      <c r="AR376" s="191">
        <v>3.68</v>
      </c>
      <c r="AS376" s="200">
        <v>1</v>
      </c>
      <c r="AT376" s="183">
        <v>3.68</v>
      </c>
      <c r="AU376" s="201">
        <v>0</v>
      </c>
    </row>
    <row r="377" spans="29:47" ht="12" customHeight="1">
      <c r="AC377" s="191">
        <v>3.69</v>
      </c>
      <c r="AD377" s="200">
        <v>0.1</v>
      </c>
      <c r="AE377" s="184">
        <v>0.999344262295082</v>
      </c>
      <c r="AF377" s="201">
        <v>0</v>
      </c>
      <c r="AG377" s="181"/>
      <c r="AH377" s="191">
        <v>3.69</v>
      </c>
      <c r="AI377" s="200">
        <v>1</v>
      </c>
      <c r="AJ377" s="184">
        <v>0.999344262295082</v>
      </c>
      <c r="AK377" s="201">
        <v>0</v>
      </c>
      <c r="AL377" s="181"/>
      <c r="AM377" s="191">
        <v>3.69</v>
      </c>
      <c r="AN377" s="200">
        <v>1</v>
      </c>
      <c r="AO377" s="183">
        <v>3.69</v>
      </c>
      <c r="AP377" s="201">
        <v>0</v>
      </c>
      <c r="AQ377" s="181"/>
      <c r="AR377" s="191">
        <v>3.69</v>
      </c>
      <c r="AS377" s="200">
        <v>1</v>
      </c>
      <c r="AT377" s="183">
        <v>3.69</v>
      </c>
      <c r="AU377" s="201">
        <v>0</v>
      </c>
    </row>
    <row r="378" spans="29:47" ht="12" customHeight="1">
      <c r="AC378" s="191">
        <v>3.7</v>
      </c>
      <c r="AD378" s="200">
        <v>0.1</v>
      </c>
      <c r="AE378" s="184">
        <v>0.999344262295082</v>
      </c>
      <c r="AF378" s="201">
        <v>0</v>
      </c>
      <c r="AG378" s="181"/>
      <c r="AH378" s="191">
        <v>3.7</v>
      </c>
      <c r="AI378" s="200">
        <v>1</v>
      </c>
      <c r="AJ378" s="184">
        <v>0.999344262295082</v>
      </c>
      <c r="AK378" s="201">
        <v>0</v>
      </c>
      <c r="AL378" s="181"/>
      <c r="AM378" s="191">
        <v>3.7</v>
      </c>
      <c r="AN378" s="200">
        <v>1</v>
      </c>
      <c r="AO378" s="183">
        <v>3.7</v>
      </c>
      <c r="AP378" s="201">
        <v>0</v>
      </c>
      <c r="AQ378" s="181"/>
      <c r="AR378" s="191">
        <v>3.7</v>
      </c>
      <c r="AS378" s="200">
        <v>1</v>
      </c>
      <c r="AT378" s="183">
        <v>3.7</v>
      </c>
      <c r="AU378" s="201">
        <v>0</v>
      </c>
    </row>
    <row r="379" spans="29:47" ht="12" customHeight="1">
      <c r="AC379" s="191">
        <v>3.71</v>
      </c>
      <c r="AD379" s="200">
        <v>0.1</v>
      </c>
      <c r="AE379" s="184">
        <v>0.999344262295082</v>
      </c>
      <c r="AF379" s="201">
        <v>0</v>
      </c>
      <c r="AG379" s="181"/>
      <c r="AH379" s="191">
        <v>3.71</v>
      </c>
      <c r="AI379" s="200">
        <v>1</v>
      </c>
      <c r="AJ379" s="184">
        <v>0.999344262295082</v>
      </c>
      <c r="AK379" s="201">
        <v>0</v>
      </c>
      <c r="AL379" s="181"/>
      <c r="AM379" s="191">
        <v>3.71</v>
      </c>
      <c r="AN379" s="200">
        <v>1</v>
      </c>
      <c r="AO379" s="183">
        <v>3.71</v>
      </c>
      <c r="AP379" s="201">
        <v>0</v>
      </c>
      <c r="AQ379" s="181"/>
      <c r="AR379" s="191">
        <v>3.71</v>
      </c>
      <c r="AS379" s="200">
        <v>1</v>
      </c>
      <c r="AT379" s="183">
        <v>3.71</v>
      </c>
      <c r="AU379" s="201">
        <v>0</v>
      </c>
    </row>
    <row r="380" spans="29:47" ht="12" customHeight="1">
      <c r="AC380" s="191">
        <v>3.72</v>
      </c>
      <c r="AD380" s="200">
        <v>0.1</v>
      </c>
      <c r="AE380" s="184">
        <v>0.999344262295082</v>
      </c>
      <c r="AF380" s="201">
        <v>0</v>
      </c>
      <c r="AG380" s="181"/>
      <c r="AH380" s="191">
        <v>3.72</v>
      </c>
      <c r="AI380" s="200">
        <v>1</v>
      </c>
      <c r="AJ380" s="184">
        <v>0.999344262295082</v>
      </c>
      <c r="AK380" s="201">
        <v>0</v>
      </c>
      <c r="AL380" s="181"/>
      <c r="AM380" s="191">
        <v>3.72</v>
      </c>
      <c r="AN380" s="200">
        <v>1</v>
      </c>
      <c r="AO380" s="183">
        <v>3.72</v>
      </c>
      <c r="AP380" s="201">
        <v>0</v>
      </c>
      <c r="AQ380" s="181"/>
      <c r="AR380" s="191">
        <v>3.72</v>
      </c>
      <c r="AS380" s="200">
        <v>1</v>
      </c>
      <c r="AT380" s="183">
        <v>3.72</v>
      </c>
      <c r="AU380" s="201">
        <v>0</v>
      </c>
    </row>
    <row r="381" spans="29:47" ht="12" customHeight="1">
      <c r="AC381" s="191">
        <v>3.73</v>
      </c>
      <c r="AD381" s="200">
        <v>0.1</v>
      </c>
      <c r="AE381" s="184">
        <v>0.999344262295082</v>
      </c>
      <c r="AF381" s="201">
        <v>0</v>
      </c>
      <c r="AG381" s="181"/>
      <c r="AH381" s="191">
        <v>3.73</v>
      </c>
      <c r="AI381" s="200">
        <v>1</v>
      </c>
      <c r="AJ381" s="184">
        <v>0.999344262295082</v>
      </c>
      <c r="AK381" s="201">
        <v>0</v>
      </c>
      <c r="AL381" s="181"/>
      <c r="AM381" s="191">
        <v>3.73</v>
      </c>
      <c r="AN381" s="200">
        <v>1</v>
      </c>
      <c r="AO381" s="183">
        <v>3.73</v>
      </c>
      <c r="AP381" s="201">
        <v>0</v>
      </c>
      <c r="AQ381" s="181"/>
      <c r="AR381" s="191">
        <v>3.73</v>
      </c>
      <c r="AS381" s="200">
        <v>1</v>
      </c>
      <c r="AT381" s="183">
        <v>3.73</v>
      </c>
      <c r="AU381" s="201">
        <v>0</v>
      </c>
    </row>
    <row r="382" spans="29:47" ht="12" customHeight="1">
      <c r="AC382" s="191">
        <v>3.74</v>
      </c>
      <c r="AD382" s="200">
        <v>0.1</v>
      </c>
      <c r="AE382" s="184">
        <v>0.999344262295082</v>
      </c>
      <c r="AF382" s="201">
        <v>0</v>
      </c>
      <c r="AG382" s="181"/>
      <c r="AH382" s="191">
        <v>3.74</v>
      </c>
      <c r="AI382" s="200">
        <v>1</v>
      </c>
      <c r="AJ382" s="184">
        <v>0.999344262295082</v>
      </c>
      <c r="AK382" s="201">
        <v>0</v>
      </c>
      <c r="AL382" s="181"/>
      <c r="AM382" s="191">
        <v>3.74</v>
      </c>
      <c r="AN382" s="200">
        <v>1</v>
      </c>
      <c r="AO382" s="183">
        <v>3.74</v>
      </c>
      <c r="AP382" s="201">
        <v>0</v>
      </c>
      <c r="AQ382" s="181"/>
      <c r="AR382" s="191">
        <v>3.74</v>
      </c>
      <c r="AS382" s="200">
        <v>1</v>
      </c>
      <c r="AT382" s="183">
        <v>3.74</v>
      </c>
      <c r="AU382" s="201">
        <v>0</v>
      </c>
    </row>
    <row r="383" spans="29:47" ht="12" customHeight="1">
      <c r="AC383" s="191">
        <v>3.75</v>
      </c>
      <c r="AD383" s="200">
        <v>0.1</v>
      </c>
      <c r="AE383" s="184">
        <v>0.999344262295082</v>
      </c>
      <c r="AF383" s="201">
        <v>0</v>
      </c>
      <c r="AG383" s="181"/>
      <c r="AH383" s="191">
        <v>3.75</v>
      </c>
      <c r="AI383" s="200">
        <v>1</v>
      </c>
      <c r="AJ383" s="184">
        <v>0.999344262295082</v>
      </c>
      <c r="AK383" s="201">
        <v>0</v>
      </c>
      <c r="AL383" s="181"/>
      <c r="AM383" s="191">
        <v>3.75</v>
      </c>
      <c r="AN383" s="200">
        <v>1</v>
      </c>
      <c r="AO383" s="183">
        <v>3.75</v>
      </c>
      <c r="AP383" s="201">
        <v>0</v>
      </c>
      <c r="AQ383" s="181"/>
      <c r="AR383" s="191">
        <v>3.75</v>
      </c>
      <c r="AS383" s="200">
        <v>1</v>
      </c>
      <c r="AT383" s="183">
        <v>3.75</v>
      </c>
      <c r="AU383" s="201">
        <v>0</v>
      </c>
    </row>
    <row r="384" spans="29:47" ht="12" customHeight="1">
      <c r="AC384" s="191">
        <v>3.76</v>
      </c>
      <c r="AD384" s="200">
        <v>0.1</v>
      </c>
      <c r="AE384" s="184">
        <v>0.999344262295082</v>
      </c>
      <c r="AF384" s="201">
        <v>0</v>
      </c>
      <c r="AG384" s="181"/>
      <c r="AH384" s="191">
        <v>3.76</v>
      </c>
      <c r="AI384" s="200">
        <v>1</v>
      </c>
      <c r="AJ384" s="184">
        <v>0.999344262295082</v>
      </c>
      <c r="AK384" s="201">
        <v>0</v>
      </c>
      <c r="AL384" s="181"/>
      <c r="AM384" s="191">
        <v>3.76</v>
      </c>
      <c r="AN384" s="200">
        <v>1</v>
      </c>
      <c r="AO384" s="183">
        <v>3.76</v>
      </c>
      <c r="AP384" s="201">
        <v>0</v>
      </c>
      <c r="AQ384" s="181"/>
      <c r="AR384" s="191">
        <v>3.76</v>
      </c>
      <c r="AS384" s="200">
        <v>1</v>
      </c>
      <c r="AT384" s="183">
        <v>3.76</v>
      </c>
      <c r="AU384" s="201">
        <v>0</v>
      </c>
    </row>
    <row r="385" spans="29:47" ht="12" customHeight="1">
      <c r="AC385" s="191">
        <v>3.77</v>
      </c>
      <c r="AD385" s="200">
        <v>0.1</v>
      </c>
      <c r="AE385" s="184">
        <v>0.999344262295082</v>
      </c>
      <c r="AF385" s="201">
        <v>0</v>
      </c>
      <c r="AG385" s="181"/>
      <c r="AH385" s="191">
        <v>3.77</v>
      </c>
      <c r="AI385" s="200">
        <v>1</v>
      </c>
      <c r="AJ385" s="184">
        <v>0.999344262295082</v>
      </c>
      <c r="AK385" s="201">
        <v>0</v>
      </c>
      <c r="AL385" s="181"/>
      <c r="AM385" s="191">
        <v>3.77</v>
      </c>
      <c r="AN385" s="200">
        <v>1</v>
      </c>
      <c r="AO385" s="183">
        <v>3.77</v>
      </c>
      <c r="AP385" s="201">
        <v>0</v>
      </c>
      <c r="AQ385" s="181"/>
      <c r="AR385" s="191">
        <v>3.77</v>
      </c>
      <c r="AS385" s="200">
        <v>1</v>
      </c>
      <c r="AT385" s="183">
        <v>3.77</v>
      </c>
      <c r="AU385" s="201">
        <v>0</v>
      </c>
    </row>
    <row r="386" spans="29:47" ht="12" customHeight="1">
      <c r="AC386" s="191">
        <v>3.78</v>
      </c>
      <c r="AD386" s="200">
        <v>0.1</v>
      </c>
      <c r="AE386" s="184">
        <v>0.999344262295082</v>
      </c>
      <c r="AF386" s="201">
        <v>0</v>
      </c>
      <c r="AG386" s="181"/>
      <c r="AH386" s="191">
        <v>3.78</v>
      </c>
      <c r="AI386" s="200">
        <v>1</v>
      </c>
      <c r="AJ386" s="184">
        <v>0.999344262295082</v>
      </c>
      <c r="AK386" s="201">
        <v>0</v>
      </c>
      <c r="AL386" s="181"/>
      <c r="AM386" s="191">
        <v>3.78</v>
      </c>
      <c r="AN386" s="200">
        <v>1</v>
      </c>
      <c r="AO386" s="183">
        <v>3.78</v>
      </c>
      <c r="AP386" s="201">
        <v>0</v>
      </c>
      <c r="AQ386" s="181"/>
      <c r="AR386" s="191">
        <v>3.78</v>
      </c>
      <c r="AS386" s="200">
        <v>1</v>
      </c>
      <c r="AT386" s="183">
        <v>3.78</v>
      </c>
      <c r="AU386" s="201">
        <v>0</v>
      </c>
    </row>
    <row r="387" spans="29:47" ht="12" customHeight="1">
      <c r="AC387" s="191">
        <v>3.79</v>
      </c>
      <c r="AD387" s="200">
        <v>0.1</v>
      </c>
      <c r="AE387" s="184">
        <v>0.999344262295082</v>
      </c>
      <c r="AF387" s="201">
        <v>0</v>
      </c>
      <c r="AG387" s="181"/>
      <c r="AH387" s="191">
        <v>3.79</v>
      </c>
      <c r="AI387" s="200">
        <v>1</v>
      </c>
      <c r="AJ387" s="184">
        <v>0.999344262295082</v>
      </c>
      <c r="AK387" s="201">
        <v>0</v>
      </c>
      <c r="AL387" s="181"/>
      <c r="AM387" s="191">
        <v>3.79</v>
      </c>
      <c r="AN387" s="200">
        <v>1</v>
      </c>
      <c r="AO387" s="183">
        <v>3.79</v>
      </c>
      <c r="AP387" s="201">
        <v>0</v>
      </c>
      <c r="AQ387" s="181"/>
      <c r="AR387" s="191">
        <v>3.79</v>
      </c>
      <c r="AS387" s="200">
        <v>1</v>
      </c>
      <c r="AT387" s="183">
        <v>3.79</v>
      </c>
      <c r="AU387" s="201">
        <v>0</v>
      </c>
    </row>
    <row r="388" spans="29:47" ht="12" customHeight="1">
      <c r="AC388" s="191">
        <v>3.8</v>
      </c>
      <c r="AD388" s="200">
        <v>0.1</v>
      </c>
      <c r="AE388" s="184">
        <v>0.999344262295082</v>
      </c>
      <c r="AF388" s="201">
        <v>0</v>
      </c>
      <c r="AG388" s="181"/>
      <c r="AH388" s="191">
        <v>3.8</v>
      </c>
      <c r="AI388" s="200">
        <v>1</v>
      </c>
      <c r="AJ388" s="184">
        <v>0.999344262295082</v>
      </c>
      <c r="AK388" s="201">
        <v>0</v>
      </c>
      <c r="AL388" s="181"/>
      <c r="AM388" s="191">
        <v>3.8</v>
      </c>
      <c r="AN388" s="200">
        <v>1</v>
      </c>
      <c r="AO388" s="183">
        <v>3.8</v>
      </c>
      <c r="AP388" s="201">
        <v>0</v>
      </c>
      <c r="AQ388" s="181"/>
      <c r="AR388" s="191">
        <v>3.8</v>
      </c>
      <c r="AS388" s="200">
        <v>1</v>
      </c>
      <c r="AT388" s="183">
        <v>3.8</v>
      </c>
      <c r="AU388" s="201">
        <v>0</v>
      </c>
    </row>
    <row r="389" spans="29:47" ht="12" customHeight="1">
      <c r="AC389" s="191">
        <v>3.81</v>
      </c>
      <c r="AD389" s="200">
        <v>0.1</v>
      </c>
      <c r="AE389" s="184">
        <v>0.999344262295082</v>
      </c>
      <c r="AF389" s="201">
        <v>0</v>
      </c>
      <c r="AG389" s="181"/>
      <c r="AH389" s="191">
        <v>3.81</v>
      </c>
      <c r="AI389" s="200">
        <v>1</v>
      </c>
      <c r="AJ389" s="184">
        <v>0.999344262295082</v>
      </c>
      <c r="AK389" s="201">
        <v>0</v>
      </c>
      <c r="AL389" s="181"/>
      <c r="AM389" s="191">
        <v>3.81</v>
      </c>
      <c r="AN389" s="200">
        <v>1</v>
      </c>
      <c r="AO389" s="183">
        <v>3.81</v>
      </c>
      <c r="AP389" s="201">
        <v>0</v>
      </c>
      <c r="AQ389" s="181"/>
      <c r="AR389" s="191">
        <v>3.81</v>
      </c>
      <c r="AS389" s="200">
        <v>1</v>
      </c>
      <c r="AT389" s="183">
        <v>3.81</v>
      </c>
      <c r="AU389" s="201">
        <v>0</v>
      </c>
    </row>
    <row r="390" spans="29:47" ht="12" customHeight="1">
      <c r="AC390" s="191">
        <v>3.82</v>
      </c>
      <c r="AD390" s="200">
        <v>0.1</v>
      </c>
      <c r="AE390" s="184">
        <v>0.999344262295082</v>
      </c>
      <c r="AF390" s="201">
        <v>0</v>
      </c>
      <c r="AG390" s="181"/>
      <c r="AH390" s="191">
        <v>3.82</v>
      </c>
      <c r="AI390" s="200">
        <v>1</v>
      </c>
      <c r="AJ390" s="184">
        <v>0.999344262295082</v>
      </c>
      <c r="AK390" s="201">
        <v>0</v>
      </c>
      <c r="AL390" s="181"/>
      <c r="AM390" s="191">
        <v>3.82</v>
      </c>
      <c r="AN390" s="200">
        <v>1</v>
      </c>
      <c r="AO390" s="183">
        <v>3.82</v>
      </c>
      <c r="AP390" s="201">
        <v>0</v>
      </c>
      <c r="AQ390" s="181"/>
      <c r="AR390" s="191">
        <v>3.82</v>
      </c>
      <c r="AS390" s="200">
        <v>1</v>
      </c>
      <c r="AT390" s="183">
        <v>3.82</v>
      </c>
      <c r="AU390" s="201">
        <v>0</v>
      </c>
    </row>
    <row r="391" spans="29:47" ht="12" customHeight="1">
      <c r="AC391" s="191">
        <v>3.83</v>
      </c>
      <c r="AD391" s="200">
        <v>0.1</v>
      </c>
      <c r="AE391" s="184">
        <v>0.999344262295082</v>
      </c>
      <c r="AF391" s="201">
        <v>0</v>
      </c>
      <c r="AG391" s="181"/>
      <c r="AH391" s="191">
        <v>3.83</v>
      </c>
      <c r="AI391" s="200">
        <v>1</v>
      </c>
      <c r="AJ391" s="184">
        <v>0.999344262295082</v>
      </c>
      <c r="AK391" s="201">
        <v>0</v>
      </c>
      <c r="AL391" s="181"/>
      <c r="AM391" s="191">
        <v>3.83</v>
      </c>
      <c r="AN391" s="200">
        <v>1</v>
      </c>
      <c r="AO391" s="183">
        <v>3.83</v>
      </c>
      <c r="AP391" s="201">
        <v>0</v>
      </c>
      <c r="AQ391" s="181"/>
      <c r="AR391" s="191">
        <v>3.83</v>
      </c>
      <c r="AS391" s="200">
        <v>1</v>
      </c>
      <c r="AT391" s="183">
        <v>3.83</v>
      </c>
      <c r="AU391" s="201">
        <v>0</v>
      </c>
    </row>
    <row r="392" spans="29:47" ht="12" customHeight="1">
      <c r="AC392" s="191">
        <v>3.84</v>
      </c>
      <c r="AD392" s="200">
        <v>0.1</v>
      </c>
      <c r="AE392" s="184">
        <v>0.999344262295082</v>
      </c>
      <c r="AF392" s="201">
        <v>0</v>
      </c>
      <c r="AG392" s="181"/>
      <c r="AH392" s="191">
        <v>3.84</v>
      </c>
      <c r="AI392" s="200">
        <v>1</v>
      </c>
      <c r="AJ392" s="184">
        <v>0.999344262295082</v>
      </c>
      <c r="AK392" s="201">
        <v>0</v>
      </c>
      <c r="AL392" s="181"/>
      <c r="AM392" s="191">
        <v>3.84</v>
      </c>
      <c r="AN392" s="200">
        <v>1</v>
      </c>
      <c r="AO392" s="183">
        <v>3.84</v>
      </c>
      <c r="AP392" s="201">
        <v>0</v>
      </c>
      <c r="AQ392" s="181"/>
      <c r="AR392" s="191">
        <v>3.84</v>
      </c>
      <c r="AS392" s="200">
        <v>1</v>
      </c>
      <c r="AT392" s="183">
        <v>3.84</v>
      </c>
      <c r="AU392" s="201">
        <v>0</v>
      </c>
    </row>
    <row r="393" spans="29:47" ht="12" customHeight="1">
      <c r="AC393" s="191">
        <v>3.85</v>
      </c>
      <c r="AD393" s="200">
        <v>0.1</v>
      </c>
      <c r="AE393" s="184">
        <v>0.999344262295082</v>
      </c>
      <c r="AF393" s="201">
        <v>0</v>
      </c>
      <c r="AG393" s="181"/>
      <c r="AH393" s="191">
        <v>3.85</v>
      </c>
      <c r="AI393" s="200">
        <v>1</v>
      </c>
      <c r="AJ393" s="184">
        <v>0.999344262295082</v>
      </c>
      <c r="AK393" s="201">
        <v>0</v>
      </c>
      <c r="AL393" s="181"/>
      <c r="AM393" s="191">
        <v>3.85</v>
      </c>
      <c r="AN393" s="200">
        <v>1</v>
      </c>
      <c r="AO393" s="183">
        <v>3.85</v>
      </c>
      <c r="AP393" s="201">
        <v>0</v>
      </c>
      <c r="AQ393" s="181"/>
      <c r="AR393" s="191">
        <v>3.85</v>
      </c>
      <c r="AS393" s="200">
        <v>1</v>
      </c>
      <c r="AT393" s="183">
        <v>3.85</v>
      </c>
      <c r="AU393" s="201">
        <v>0</v>
      </c>
    </row>
    <row r="394" spans="29:47" ht="12" customHeight="1">
      <c r="AC394" s="191">
        <v>3.86</v>
      </c>
      <c r="AD394" s="200">
        <v>0.1</v>
      </c>
      <c r="AE394" s="184">
        <v>0.999344262295082</v>
      </c>
      <c r="AF394" s="201">
        <v>0</v>
      </c>
      <c r="AG394" s="181"/>
      <c r="AH394" s="191">
        <v>3.86</v>
      </c>
      <c r="AI394" s="200">
        <v>1</v>
      </c>
      <c r="AJ394" s="184">
        <v>0.999344262295082</v>
      </c>
      <c r="AK394" s="201">
        <v>0</v>
      </c>
      <c r="AL394" s="181"/>
      <c r="AM394" s="191">
        <v>3.86</v>
      </c>
      <c r="AN394" s="200">
        <v>1</v>
      </c>
      <c r="AO394" s="183">
        <v>3.86</v>
      </c>
      <c r="AP394" s="201">
        <v>0</v>
      </c>
      <c r="AQ394" s="181"/>
      <c r="AR394" s="191">
        <v>3.86</v>
      </c>
      <c r="AS394" s="200">
        <v>1</v>
      </c>
      <c r="AT394" s="183">
        <v>3.86</v>
      </c>
      <c r="AU394" s="201">
        <v>0</v>
      </c>
    </row>
    <row r="395" spans="29:47" ht="12" customHeight="1">
      <c r="AC395" s="191">
        <v>3.87</v>
      </c>
      <c r="AD395" s="200">
        <v>0.1</v>
      </c>
      <c r="AE395" s="184">
        <v>0.999344262295082</v>
      </c>
      <c r="AF395" s="201">
        <v>0</v>
      </c>
      <c r="AG395" s="181"/>
      <c r="AH395" s="191">
        <v>3.87</v>
      </c>
      <c r="AI395" s="200">
        <v>1</v>
      </c>
      <c r="AJ395" s="184">
        <v>0.999344262295082</v>
      </c>
      <c r="AK395" s="201">
        <v>0</v>
      </c>
      <c r="AL395" s="181"/>
      <c r="AM395" s="191">
        <v>3.87</v>
      </c>
      <c r="AN395" s="200">
        <v>1</v>
      </c>
      <c r="AO395" s="183">
        <v>3.87</v>
      </c>
      <c r="AP395" s="201">
        <v>0</v>
      </c>
      <c r="AQ395" s="181"/>
      <c r="AR395" s="191">
        <v>3.87</v>
      </c>
      <c r="AS395" s="200">
        <v>1</v>
      </c>
      <c r="AT395" s="183">
        <v>3.87</v>
      </c>
      <c r="AU395" s="201">
        <v>0</v>
      </c>
    </row>
    <row r="396" spans="29:47" ht="12" customHeight="1">
      <c r="AC396" s="191">
        <v>3.88</v>
      </c>
      <c r="AD396" s="200">
        <v>0.1</v>
      </c>
      <c r="AE396" s="184">
        <v>0.999344262295082</v>
      </c>
      <c r="AF396" s="201">
        <v>0</v>
      </c>
      <c r="AG396" s="181"/>
      <c r="AH396" s="191">
        <v>3.88</v>
      </c>
      <c r="AI396" s="200">
        <v>1</v>
      </c>
      <c r="AJ396" s="184">
        <v>0.999344262295082</v>
      </c>
      <c r="AK396" s="201">
        <v>0</v>
      </c>
      <c r="AL396" s="181"/>
      <c r="AM396" s="191">
        <v>3.88</v>
      </c>
      <c r="AN396" s="200">
        <v>1</v>
      </c>
      <c r="AO396" s="183">
        <v>3.88</v>
      </c>
      <c r="AP396" s="201">
        <v>0</v>
      </c>
      <c r="AQ396" s="181"/>
      <c r="AR396" s="191">
        <v>3.88</v>
      </c>
      <c r="AS396" s="200">
        <v>1</v>
      </c>
      <c r="AT396" s="183">
        <v>3.88</v>
      </c>
      <c r="AU396" s="201">
        <v>0</v>
      </c>
    </row>
    <row r="397" spans="29:47" ht="12" customHeight="1">
      <c r="AC397" s="191">
        <v>3.89</v>
      </c>
      <c r="AD397" s="200">
        <v>0.1</v>
      </c>
      <c r="AE397" s="184">
        <v>0.999344262295082</v>
      </c>
      <c r="AF397" s="201">
        <v>0</v>
      </c>
      <c r="AG397" s="181"/>
      <c r="AH397" s="191">
        <v>3.89</v>
      </c>
      <c r="AI397" s="200">
        <v>1</v>
      </c>
      <c r="AJ397" s="184">
        <v>0.999344262295082</v>
      </c>
      <c r="AK397" s="201">
        <v>0</v>
      </c>
      <c r="AL397" s="181"/>
      <c r="AM397" s="191">
        <v>3.89</v>
      </c>
      <c r="AN397" s="200">
        <v>1</v>
      </c>
      <c r="AO397" s="183">
        <v>3.89</v>
      </c>
      <c r="AP397" s="201">
        <v>0</v>
      </c>
      <c r="AQ397" s="181"/>
      <c r="AR397" s="191">
        <v>3.89</v>
      </c>
      <c r="AS397" s="200">
        <v>1</v>
      </c>
      <c r="AT397" s="183">
        <v>3.89</v>
      </c>
      <c r="AU397" s="201">
        <v>0</v>
      </c>
    </row>
    <row r="398" spans="29:47" ht="12" customHeight="1">
      <c r="AC398" s="191">
        <v>3.9</v>
      </c>
      <c r="AD398" s="200">
        <v>0.1</v>
      </c>
      <c r="AE398" s="184">
        <v>0.999344262295082</v>
      </c>
      <c r="AF398" s="201">
        <v>0</v>
      </c>
      <c r="AG398" s="181"/>
      <c r="AH398" s="191">
        <v>3.9</v>
      </c>
      <c r="AI398" s="200">
        <v>1</v>
      </c>
      <c r="AJ398" s="184">
        <v>0.999344262295082</v>
      </c>
      <c r="AK398" s="201">
        <v>0</v>
      </c>
      <c r="AL398" s="181"/>
      <c r="AM398" s="191">
        <v>3.9</v>
      </c>
      <c r="AN398" s="200">
        <v>1</v>
      </c>
      <c r="AO398" s="183">
        <v>3.9</v>
      </c>
      <c r="AP398" s="201">
        <v>0</v>
      </c>
      <c r="AQ398" s="181"/>
      <c r="AR398" s="191">
        <v>3.9</v>
      </c>
      <c r="AS398" s="200">
        <v>1</v>
      </c>
      <c r="AT398" s="183">
        <v>3.9</v>
      </c>
      <c r="AU398" s="201">
        <v>0</v>
      </c>
    </row>
    <row r="399" spans="29:47" ht="12" customHeight="1">
      <c r="AC399" s="191">
        <v>3.91</v>
      </c>
      <c r="AD399" s="200">
        <v>0.1</v>
      </c>
      <c r="AE399" s="184">
        <v>0.999344262295082</v>
      </c>
      <c r="AF399" s="201">
        <v>0</v>
      </c>
      <c r="AG399" s="181"/>
      <c r="AH399" s="191">
        <v>3.91</v>
      </c>
      <c r="AI399" s="200">
        <v>1</v>
      </c>
      <c r="AJ399" s="184">
        <v>0.999344262295082</v>
      </c>
      <c r="AK399" s="201">
        <v>0</v>
      </c>
      <c r="AL399" s="181"/>
      <c r="AM399" s="191">
        <v>3.91</v>
      </c>
      <c r="AN399" s="200">
        <v>1</v>
      </c>
      <c r="AO399" s="183">
        <v>3.91</v>
      </c>
      <c r="AP399" s="201">
        <v>0</v>
      </c>
      <c r="AQ399" s="181"/>
      <c r="AR399" s="191">
        <v>3.91</v>
      </c>
      <c r="AS399" s="200">
        <v>1</v>
      </c>
      <c r="AT399" s="183">
        <v>3.91</v>
      </c>
      <c r="AU399" s="201">
        <v>0</v>
      </c>
    </row>
    <row r="400" spans="29:47" ht="12" customHeight="1">
      <c r="AC400" s="191">
        <v>3.92</v>
      </c>
      <c r="AD400" s="200">
        <v>0.1</v>
      </c>
      <c r="AE400" s="184">
        <v>0.999344262295082</v>
      </c>
      <c r="AF400" s="201">
        <v>0</v>
      </c>
      <c r="AG400" s="181"/>
      <c r="AH400" s="191">
        <v>3.92</v>
      </c>
      <c r="AI400" s="200">
        <v>1</v>
      </c>
      <c r="AJ400" s="184">
        <v>0.999344262295082</v>
      </c>
      <c r="AK400" s="201">
        <v>0</v>
      </c>
      <c r="AL400" s="181"/>
      <c r="AM400" s="191">
        <v>3.92</v>
      </c>
      <c r="AN400" s="200">
        <v>1</v>
      </c>
      <c r="AO400" s="183">
        <v>3.92</v>
      </c>
      <c r="AP400" s="201">
        <v>0</v>
      </c>
      <c r="AQ400" s="181"/>
      <c r="AR400" s="191">
        <v>3.92</v>
      </c>
      <c r="AS400" s="200">
        <v>1</v>
      </c>
      <c r="AT400" s="183">
        <v>3.92</v>
      </c>
      <c r="AU400" s="201">
        <v>0</v>
      </c>
    </row>
    <row r="401" spans="29:47" ht="12" customHeight="1">
      <c r="AC401" s="191">
        <v>3.93</v>
      </c>
      <c r="AD401" s="200">
        <v>0.1</v>
      </c>
      <c r="AE401" s="184">
        <v>0.999344262295082</v>
      </c>
      <c r="AF401" s="201">
        <v>0</v>
      </c>
      <c r="AG401" s="181"/>
      <c r="AH401" s="191">
        <v>3.93</v>
      </c>
      <c r="AI401" s="200">
        <v>1</v>
      </c>
      <c r="AJ401" s="184">
        <v>0.999344262295082</v>
      </c>
      <c r="AK401" s="201">
        <v>0</v>
      </c>
      <c r="AL401" s="181"/>
      <c r="AM401" s="191">
        <v>3.93</v>
      </c>
      <c r="AN401" s="200">
        <v>1</v>
      </c>
      <c r="AO401" s="183">
        <v>3.93</v>
      </c>
      <c r="AP401" s="201">
        <v>0</v>
      </c>
      <c r="AQ401" s="181"/>
      <c r="AR401" s="191">
        <v>3.93</v>
      </c>
      <c r="AS401" s="200">
        <v>1</v>
      </c>
      <c r="AT401" s="183">
        <v>3.93</v>
      </c>
      <c r="AU401" s="201">
        <v>0</v>
      </c>
    </row>
    <row r="402" spans="29:47" ht="12" customHeight="1">
      <c r="AC402" s="191">
        <v>3.94</v>
      </c>
      <c r="AD402" s="200">
        <v>0.1</v>
      </c>
      <c r="AE402" s="184">
        <v>0.999344262295082</v>
      </c>
      <c r="AF402" s="201">
        <v>0</v>
      </c>
      <c r="AG402" s="181"/>
      <c r="AH402" s="191">
        <v>3.94</v>
      </c>
      <c r="AI402" s="200">
        <v>1</v>
      </c>
      <c r="AJ402" s="184">
        <v>0.999344262295082</v>
      </c>
      <c r="AK402" s="201">
        <v>0</v>
      </c>
      <c r="AL402" s="181"/>
      <c r="AM402" s="191">
        <v>3.94</v>
      </c>
      <c r="AN402" s="200">
        <v>1</v>
      </c>
      <c r="AO402" s="183">
        <v>3.94</v>
      </c>
      <c r="AP402" s="201">
        <v>0</v>
      </c>
      <c r="AQ402" s="181"/>
      <c r="AR402" s="191">
        <v>3.94</v>
      </c>
      <c r="AS402" s="200">
        <v>1</v>
      </c>
      <c r="AT402" s="183">
        <v>3.94</v>
      </c>
      <c r="AU402" s="201">
        <v>0</v>
      </c>
    </row>
    <row r="403" spans="29:47" ht="12" customHeight="1">
      <c r="AC403" s="191">
        <v>3.95</v>
      </c>
      <c r="AD403" s="200">
        <v>0.1</v>
      </c>
      <c r="AE403" s="184">
        <v>0.999344262295082</v>
      </c>
      <c r="AF403" s="201">
        <v>0</v>
      </c>
      <c r="AG403" s="181"/>
      <c r="AH403" s="191">
        <v>3.95</v>
      </c>
      <c r="AI403" s="200">
        <v>1</v>
      </c>
      <c r="AJ403" s="184">
        <v>0.999344262295082</v>
      </c>
      <c r="AK403" s="201">
        <v>0</v>
      </c>
      <c r="AL403" s="181"/>
      <c r="AM403" s="191">
        <v>3.95</v>
      </c>
      <c r="AN403" s="200">
        <v>1</v>
      </c>
      <c r="AO403" s="183">
        <v>3.95</v>
      </c>
      <c r="AP403" s="201">
        <v>0</v>
      </c>
      <c r="AQ403" s="181"/>
      <c r="AR403" s="191">
        <v>3.95</v>
      </c>
      <c r="AS403" s="200">
        <v>1</v>
      </c>
      <c r="AT403" s="183">
        <v>3.95</v>
      </c>
      <c r="AU403" s="201">
        <v>0</v>
      </c>
    </row>
    <row r="404" spans="29:47" ht="12" customHeight="1">
      <c r="AC404" s="191">
        <v>3.96</v>
      </c>
      <c r="AD404" s="200">
        <v>0.1</v>
      </c>
      <c r="AE404" s="184">
        <v>0.999344262295082</v>
      </c>
      <c r="AF404" s="201">
        <v>0</v>
      </c>
      <c r="AG404" s="181"/>
      <c r="AH404" s="191">
        <v>3.96</v>
      </c>
      <c r="AI404" s="200">
        <v>1</v>
      </c>
      <c r="AJ404" s="184">
        <v>0.999344262295082</v>
      </c>
      <c r="AK404" s="201">
        <v>0</v>
      </c>
      <c r="AL404" s="181"/>
      <c r="AM404" s="191">
        <v>3.96</v>
      </c>
      <c r="AN404" s="200">
        <v>1</v>
      </c>
      <c r="AO404" s="183">
        <v>3.96</v>
      </c>
      <c r="AP404" s="201">
        <v>0</v>
      </c>
      <c r="AQ404" s="181"/>
      <c r="AR404" s="191">
        <v>3.96</v>
      </c>
      <c r="AS404" s="200">
        <v>1</v>
      </c>
      <c r="AT404" s="183">
        <v>3.96</v>
      </c>
      <c r="AU404" s="201">
        <v>0</v>
      </c>
    </row>
    <row r="405" spans="29:47" ht="12" customHeight="1">
      <c r="AC405" s="191">
        <v>3.97</v>
      </c>
      <c r="AD405" s="200">
        <v>0.1</v>
      </c>
      <c r="AE405" s="184">
        <v>0.999344262295082</v>
      </c>
      <c r="AF405" s="201">
        <v>0</v>
      </c>
      <c r="AG405" s="181"/>
      <c r="AH405" s="191">
        <v>3.97</v>
      </c>
      <c r="AI405" s="200">
        <v>1</v>
      </c>
      <c r="AJ405" s="184">
        <v>0.999344262295082</v>
      </c>
      <c r="AK405" s="201">
        <v>0</v>
      </c>
      <c r="AL405" s="181"/>
      <c r="AM405" s="191">
        <v>3.97</v>
      </c>
      <c r="AN405" s="200">
        <v>1</v>
      </c>
      <c r="AO405" s="183">
        <v>3.97</v>
      </c>
      <c r="AP405" s="201">
        <v>0</v>
      </c>
      <c r="AQ405" s="181"/>
      <c r="AR405" s="191">
        <v>3.97</v>
      </c>
      <c r="AS405" s="200">
        <v>1</v>
      </c>
      <c r="AT405" s="183">
        <v>3.97</v>
      </c>
      <c r="AU405" s="201">
        <v>0</v>
      </c>
    </row>
    <row r="406" spans="29:47" ht="12" customHeight="1">
      <c r="AC406" s="191">
        <v>3.98</v>
      </c>
      <c r="AD406" s="200">
        <v>0.1</v>
      </c>
      <c r="AE406" s="184">
        <v>0.999344262295082</v>
      </c>
      <c r="AF406" s="201">
        <v>0</v>
      </c>
      <c r="AG406" s="181"/>
      <c r="AH406" s="191">
        <v>3.98</v>
      </c>
      <c r="AI406" s="200">
        <v>1</v>
      </c>
      <c r="AJ406" s="184">
        <v>0.999344262295082</v>
      </c>
      <c r="AK406" s="201">
        <v>0</v>
      </c>
      <c r="AL406" s="181"/>
      <c r="AM406" s="191">
        <v>3.98</v>
      </c>
      <c r="AN406" s="200">
        <v>1</v>
      </c>
      <c r="AO406" s="183">
        <v>3.98</v>
      </c>
      <c r="AP406" s="201">
        <v>0</v>
      </c>
      <c r="AQ406" s="181"/>
      <c r="AR406" s="191">
        <v>3.98</v>
      </c>
      <c r="AS406" s="200">
        <v>1</v>
      </c>
      <c r="AT406" s="183">
        <v>3.98</v>
      </c>
      <c r="AU406" s="201">
        <v>0</v>
      </c>
    </row>
    <row r="407" spans="29:47" ht="12" customHeight="1">
      <c r="AC407" s="191">
        <v>3.99</v>
      </c>
      <c r="AD407" s="200">
        <v>0.1</v>
      </c>
      <c r="AE407" s="184">
        <v>0.999344262295082</v>
      </c>
      <c r="AF407" s="201">
        <v>0</v>
      </c>
      <c r="AG407" s="181"/>
      <c r="AH407" s="191">
        <v>3.99</v>
      </c>
      <c r="AI407" s="200">
        <v>1</v>
      </c>
      <c r="AJ407" s="184">
        <v>0.999344262295082</v>
      </c>
      <c r="AK407" s="201">
        <v>0</v>
      </c>
      <c r="AL407" s="181"/>
      <c r="AM407" s="191">
        <v>3.99</v>
      </c>
      <c r="AN407" s="200">
        <v>1</v>
      </c>
      <c r="AO407" s="183">
        <v>3.99</v>
      </c>
      <c r="AP407" s="201">
        <v>0</v>
      </c>
      <c r="AQ407" s="181"/>
      <c r="AR407" s="191">
        <v>3.99</v>
      </c>
      <c r="AS407" s="200">
        <v>1</v>
      </c>
      <c r="AT407" s="183">
        <v>3.99</v>
      </c>
      <c r="AU407" s="201">
        <v>0</v>
      </c>
    </row>
    <row r="408" spans="29:47" ht="12" customHeight="1" thickBot="1">
      <c r="AC408" s="207">
        <v>4</v>
      </c>
      <c r="AD408" s="208">
        <v>0.1</v>
      </c>
      <c r="AE408" s="209">
        <v>0.999344262295082</v>
      </c>
      <c r="AF408" s="210">
        <v>0</v>
      </c>
      <c r="AG408" s="181"/>
      <c r="AH408" s="207">
        <v>4</v>
      </c>
      <c r="AI408" s="208">
        <v>1</v>
      </c>
      <c r="AJ408" s="209">
        <v>0.999344262295082</v>
      </c>
      <c r="AK408" s="210">
        <v>0</v>
      </c>
      <c r="AL408" s="181"/>
      <c r="AM408" s="207">
        <v>4</v>
      </c>
      <c r="AN408" s="208">
        <v>1</v>
      </c>
      <c r="AO408" s="211">
        <v>4</v>
      </c>
      <c r="AP408" s="210">
        <v>0</v>
      </c>
      <c r="AQ408" s="181"/>
      <c r="AR408" s="207">
        <v>4</v>
      </c>
      <c r="AS408" s="208">
        <v>1</v>
      </c>
      <c r="AT408" s="211">
        <v>4</v>
      </c>
      <c r="AU408" s="210">
        <v>0</v>
      </c>
    </row>
  </sheetData>
  <mergeCells count="4">
    <mergeCell ref="AC4:AF4"/>
    <mergeCell ref="AH4:AK4"/>
    <mergeCell ref="AM4:AP4"/>
    <mergeCell ref="AR4:AU4"/>
  </mergeCells>
  <phoneticPr fontId="25" type="noConversion"/>
  <pageMargins left="0.75" right="0.75" top="1" bottom="1" header="0.5" footer="0.5"/>
  <pageSetup scale="61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AS204"/>
  <sheetViews>
    <sheetView zoomScale="85" workbookViewId="0">
      <selection activeCell="AG49" sqref="AG49"/>
    </sheetView>
  </sheetViews>
  <sheetFormatPr defaultColWidth="10.6640625" defaultRowHeight="12.6"/>
  <cols>
    <col min="1" max="1" width="10" style="1" customWidth="1"/>
    <col min="2" max="2" width="9.6640625" style="1" customWidth="1"/>
    <col min="3" max="3" width="6.6640625" style="1" customWidth="1"/>
    <col min="4" max="4" width="10.44140625" style="1" hidden="1" customWidth="1"/>
    <col min="5" max="5" width="9.109375" style="1" hidden="1" customWidth="1"/>
    <col min="6" max="6" width="8.6640625" style="47" hidden="1" customWidth="1"/>
    <col min="7" max="7" width="7.33203125" style="1" customWidth="1"/>
    <col min="8" max="8" width="8.5546875" style="1" customWidth="1"/>
    <col min="9" max="9" width="9.44140625" style="1" customWidth="1"/>
    <col min="10" max="10" width="8.109375" style="1" hidden="1" customWidth="1"/>
    <col min="11" max="11" width="9.109375" style="1" hidden="1" customWidth="1"/>
    <col min="12" max="12" width="8.6640625" style="47" hidden="1" customWidth="1"/>
    <col min="13" max="13" width="7.33203125" style="1" customWidth="1"/>
    <col min="14" max="14" width="6.44140625" style="1" customWidth="1"/>
    <col min="15" max="15" width="8.88671875" style="1" customWidth="1"/>
    <col min="16" max="16" width="7.5546875" style="1" hidden="1" customWidth="1"/>
    <col min="17" max="17" width="8" style="1" hidden="1" customWidth="1"/>
    <col min="18" max="18" width="8.6640625" style="47" hidden="1" customWidth="1"/>
    <col min="19" max="19" width="8.5546875" style="1" customWidth="1"/>
    <col min="20" max="20" width="6.109375" style="1" customWidth="1"/>
    <col min="21" max="21" width="8.109375" style="1" customWidth="1"/>
    <col min="22" max="22" width="13.33203125" style="1" hidden="1" customWidth="1"/>
    <col min="23" max="23" width="10.6640625" style="1" hidden="1" customWidth="1"/>
    <col min="24" max="24" width="8.6640625" style="47" hidden="1" customWidth="1"/>
    <col min="25" max="25" width="7.33203125" style="1" customWidth="1"/>
    <col min="26" max="26" width="8.6640625" style="1" customWidth="1"/>
    <col min="27" max="27" width="6.44140625" style="1" customWidth="1"/>
    <col min="28" max="28" width="8.44140625" style="1" hidden="1" customWidth="1"/>
    <col min="29" max="29" width="10.109375" style="1" hidden="1" customWidth="1"/>
    <col min="30" max="30" width="8.6640625" style="47" hidden="1" customWidth="1"/>
    <col min="31" max="31" width="6.44140625" style="1" customWidth="1"/>
    <col min="32" max="32" width="6" style="1" customWidth="1"/>
    <col min="33" max="33" width="11.5546875" style="1" bestFit="1" customWidth="1"/>
    <col min="34" max="34" width="9.33203125" style="1" hidden="1" customWidth="1"/>
    <col min="35" max="35" width="0" style="1" hidden="1" customWidth="1"/>
    <col min="36" max="36" width="8.6640625" style="47" hidden="1" customWidth="1"/>
    <col min="37" max="37" width="9.109375" style="1" customWidth="1"/>
    <col min="38" max="38" width="10" style="1" customWidth="1"/>
    <col min="39" max="39" width="9.5546875" style="1" customWidth="1"/>
    <col min="40" max="41" width="8.6640625" style="1" customWidth="1"/>
    <col min="42" max="42" width="9.44140625" style="1" customWidth="1"/>
    <col min="43" max="43" width="8.6640625" style="1" customWidth="1"/>
    <col min="44" max="44" width="5.6640625" style="1" customWidth="1"/>
    <col min="45" max="219" width="8.6640625" style="1" customWidth="1"/>
    <col min="220" max="16384" width="10.6640625" style="1"/>
  </cols>
  <sheetData>
    <row r="1" spans="1:45">
      <c r="A1" s="2" t="s">
        <v>0</v>
      </c>
      <c r="B1" s="25" t="str">
        <f>'Site Summary'!A6</f>
        <v>Nathan Creek</v>
      </c>
      <c r="C1" s="3"/>
      <c r="G1" s="4"/>
      <c r="H1" s="39" t="s">
        <v>1</v>
      </c>
      <c r="I1" s="39" t="s">
        <v>2</v>
      </c>
      <c r="J1" s="41"/>
      <c r="K1" s="41"/>
      <c r="L1" s="51"/>
      <c r="M1" s="41"/>
      <c r="N1" s="41"/>
      <c r="O1" s="39" t="s">
        <v>3</v>
      </c>
      <c r="P1" s="11"/>
      <c r="Q1" s="11"/>
      <c r="R1" s="55"/>
      <c r="S1" s="39" t="s">
        <v>4</v>
      </c>
      <c r="T1" s="39" t="s">
        <v>5</v>
      </c>
      <c r="U1" s="39" t="s">
        <v>6</v>
      </c>
      <c r="V1" s="11"/>
      <c r="W1" s="11"/>
      <c r="X1" s="55"/>
      <c r="Y1" s="14"/>
      <c r="Z1" s="3"/>
      <c r="AA1" s="3"/>
      <c r="AB1" s="3"/>
      <c r="AC1" s="3"/>
      <c r="AD1" s="48"/>
      <c r="AE1" s="3"/>
      <c r="AF1" s="3"/>
      <c r="AG1" s="3"/>
    </row>
    <row r="2" spans="1:45">
      <c r="A2" s="2" t="s">
        <v>7</v>
      </c>
      <c r="B2" s="25">
        <f>'Site Summary'!B6</f>
        <v>1</v>
      </c>
      <c r="C2" s="3"/>
      <c r="G2" s="5"/>
      <c r="H2" s="40" t="s">
        <v>8</v>
      </c>
      <c r="I2" s="40" t="s">
        <v>9</v>
      </c>
      <c r="J2" s="42"/>
      <c r="K2" s="42"/>
      <c r="L2" s="52"/>
      <c r="M2" s="40" t="s">
        <v>10</v>
      </c>
      <c r="N2" s="40" t="s">
        <v>11</v>
      </c>
      <c r="O2" s="40" t="s">
        <v>12</v>
      </c>
      <c r="P2" s="8"/>
      <c r="Q2" s="8"/>
      <c r="R2" s="53"/>
      <c r="S2" s="40" t="s">
        <v>13</v>
      </c>
      <c r="T2" s="40" t="s">
        <v>14</v>
      </c>
      <c r="U2" s="40" t="s">
        <v>4</v>
      </c>
      <c r="V2" s="8"/>
      <c r="W2" s="8"/>
      <c r="X2" s="53"/>
      <c r="Y2" s="15"/>
      <c r="Z2" s="3"/>
      <c r="AA2" s="4" t="s">
        <v>15</v>
      </c>
      <c r="AB2" s="11"/>
      <c r="AC2" s="11"/>
      <c r="AD2" s="55"/>
      <c r="AE2" s="11"/>
      <c r="AF2" s="11"/>
      <c r="AG2" s="11"/>
      <c r="AH2" s="17"/>
      <c r="AI2" s="17"/>
      <c r="AJ2" s="56"/>
      <c r="AK2" s="20"/>
    </row>
    <row r="3" spans="1:45">
      <c r="A3" s="2" t="s">
        <v>16</v>
      </c>
      <c r="B3" s="174">
        <f>'Site Summary'!G6</f>
        <v>12.5</v>
      </c>
      <c r="C3" s="3"/>
      <c r="G3" s="6" t="s">
        <v>17</v>
      </c>
      <c r="H3" s="8" t="str">
        <f>$B10</f>
        <v>CCT (0+)</v>
      </c>
      <c r="I3" s="12">
        <f>SUM(E12:E172)/SUM(B12:B181)</f>
        <v>3.6315570429282826</v>
      </c>
      <c r="J3" s="8"/>
      <c r="K3" s="8"/>
      <c r="L3" s="53"/>
      <c r="M3" s="8">
        <f>SUM(B12:B181)-N3</f>
        <v>50</v>
      </c>
      <c r="N3" s="26">
        <v>4</v>
      </c>
      <c r="O3" s="12">
        <f>(M3)^2/(M3-N3)</f>
        <v>54.347826086956523</v>
      </c>
      <c r="P3" s="8"/>
      <c r="Q3" s="8"/>
      <c r="R3" s="53"/>
      <c r="S3" s="12">
        <f>100*(O3)/(B5)</f>
        <v>64.892926670992864</v>
      </c>
      <c r="T3" s="28">
        <f>'DV 1'!F18/100</f>
        <v>6.0185393258426971E-2</v>
      </c>
      <c r="U3" s="10">
        <f t="shared" ref="U3:U8" si="0">S3/T3</f>
        <v>1078.2172078257004</v>
      </c>
      <c r="V3" s="8"/>
      <c r="W3" s="8"/>
      <c r="X3" s="53"/>
      <c r="Y3" s="15"/>
      <c r="Z3" s="3"/>
      <c r="AA3" s="5" t="s">
        <v>18</v>
      </c>
      <c r="AB3" s="8"/>
      <c r="AC3" s="8"/>
      <c r="AD3" s="53"/>
      <c r="AE3" s="8"/>
      <c r="AF3" s="8"/>
      <c r="AG3" s="8"/>
      <c r="AH3" s="18"/>
      <c r="AI3" s="18"/>
      <c r="AJ3" s="57"/>
      <c r="AK3" s="21"/>
    </row>
    <row r="4" spans="1:45">
      <c r="A4" s="2" t="s">
        <v>19</v>
      </c>
      <c r="B4" s="174">
        <f>'Site Summary'!H6</f>
        <v>6.7</v>
      </c>
      <c r="C4" s="3"/>
      <c r="G4" s="6" t="s">
        <v>20</v>
      </c>
      <c r="H4" s="8" t="str">
        <f>H10</f>
        <v>CCT (1+)</v>
      </c>
      <c r="I4" s="12" t="e">
        <f>SUM(K12:K172)/SUM(H12:H172)</f>
        <v>#DIV/0!</v>
      </c>
      <c r="J4" s="8"/>
      <c r="K4" s="8"/>
      <c r="L4" s="53"/>
      <c r="M4" s="8">
        <f>SUM(H12:H172)-N4</f>
        <v>-1</v>
      </c>
      <c r="N4" s="26">
        <v>1</v>
      </c>
      <c r="O4" s="12">
        <f>(M4^2)/(M4-N4)</f>
        <v>-0.5</v>
      </c>
      <c r="P4" s="8"/>
      <c r="Q4" s="8"/>
      <c r="R4" s="53"/>
      <c r="S4" s="12">
        <f>100*(O4)/(B5)</f>
        <v>-0.59701492537313428</v>
      </c>
      <c r="T4" s="28">
        <f>'DV 1'!F19/100</f>
        <v>1</v>
      </c>
      <c r="U4" s="10">
        <f t="shared" si="0"/>
        <v>-0.59701492537313428</v>
      </c>
      <c r="V4" s="8"/>
      <c r="W4" s="8"/>
      <c r="X4" s="53"/>
      <c r="Y4" s="15"/>
      <c r="Z4" s="3"/>
      <c r="AA4" s="5" t="s">
        <v>21</v>
      </c>
      <c r="AB4" s="8"/>
      <c r="AC4" s="8"/>
      <c r="AD4" s="53"/>
      <c r="AE4" s="8"/>
      <c r="AF4" s="8"/>
      <c r="AG4" s="8"/>
      <c r="AH4" s="18"/>
      <c r="AI4" s="18"/>
      <c r="AJ4" s="57"/>
      <c r="AK4" s="21"/>
    </row>
    <row r="5" spans="1:45">
      <c r="A5" s="2" t="s">
        <v>22</v>
      </c>
      <c r="B5" s="37">
        <f>'Site Summary'!I6</f>
        <v>83.75</v>
      </c>
      <c r="C5" s="3"/>
      <c r="G5" s="6" t="s">
        <v>23</v>
      </c>
      <c r="H5" s="8" t="str">
        <f>N10</f>
        <v>CCT (2+)</v>
      </c>
      <c r="I5" s="12" t="e">
        <f>SUM(Q12:Q172)/SUM(N12:N172)</f>
        <v>#DIV/0!</v>
      </c>
      <c r="J5" s="8"/>
      <c r="K5" s="8"/>
      <c r="L5" s="53"/>
      <c r="M5" s="8">
        <f>SUM(N12:N172)-N5</f>
        <v>-1</v>
      </c>
      <c r="N5" s="26">
        <v>1</v>
      </c>
      <c r="O5" s="12">
        <f>(M5^2)/(M5-N5)</f>
        <v>-0.5</v>
      </c>
      <c r="P5" s="8"/>
      <c r="Q5" s="8"/>
      <c r="R5" s="53"/>
      <c r="S5" s="12">
        <f>100*(O5)/(B5)</f>
        <v>-0.59701492537313428</v>
      </c>
      <c r="T5" s="28">
        <f>T4</f>
        <v>1</v>
      </c>
      <c r="U5" s="10">
        <f t="shared" si="0"/>
        <v>-0.59701492537313428</v>
      </c>
      <c r="V5" s="8"/>
      <c r="W5" s="8"/>
      <c r="X5" s="53"/>
      <c r="Y5" s="15"/>
      <c r="Z5" s="3"/>
      <c r="AA5" s="5" t="s">
        <v>24</v>
      </c>
      <c r="AB5" s="8"/>
      <c r="AC5" s="8"/>
      <c r="AD5" s="53"/>
      <c r="AE5" s="8"/>
      <c r="AF5" s="8"/>
      <c r="AG5" s="8"/>
      <c r="AH5" s="18"/>
      <c r="AI5" s="18"/>
      <c r="AJ5" s="57"/>
      <c r="AK5" s="21"/>
    </row>
    <row r="6" spans="1:45">
      <c r="A6" s="2" t="s">
        <v>25</v>
      </c>
      <c r="B6" s="170">
        <f>'Site Summary'!E6</f>
        <v>44837</v>
      </c>
      <c r="C6" s="3"/>
      <c r="G6" s="6" t="s">
        <v>26</v>
      </c>
      <c r="H6" s="8" t="str">
        <f>T10</f>
        <v>CCT (3+)</v>
      </c>
      <c r="I6" s="12" t="e">
        <f>SUM(W12:W172)/SUM(T12:T172)</f>
        <v>#DIV/0!</v>
      </c>
      <c r="J6" s="8"/>
      <c r="K6" s="8"/>
      <c r="L6" s="53"/>
      <c r="M6" s="8">
        <f>SUM(T12:T172)-N6</f>
        <v>0</v>
      </c>
      <c r="N6" s="26">
        <v>0</v>
      </c>
      <c r="O6" s="12" t="e">
        <f>(M6^2)/(M6-N6)</f>
        <v>#DIV/0!</v>
      </c>
      <c r="P6" s="8"/>
      <c r="Q6" s="8"/>
      <c r="R6" s="53"/>
      <c r="S6" s="12" t="e">
        <f>100*(O6)/(B5)</f>
        <v>#DIV/0!</v>
      </c>
      <c r="T6" s="28">
        <v>0.82</v>
      </c>
      <c r="U6" s="10" t="e">
        <f t="shared" si="0"/>
        <v>#DIV/0!</v>
      </c>
      <c r="V6" s="8"/>
      <c r="W6" s="8"/>
      <c r="X6" s="53"/>
      <c r="Y6" s="15"/>
      <c r="Z6" s="3"/>
      <c r="AA6" s="33" t="s">
        <v>27</v>
      </c>
      <c r="AB6" s="9"/>
      <c r="AC6" s="9"/>
      <c r="AD6" s="54"/>
      <c r="AE6" s="9"/>
      <c r="AF6" s="9"/>
      <c r="AG6" s="9"/>
      <c r="AH6" s="19"/>
      <c r="AI6" s="19"/>
      <c r="AJ6" s="58"/>
      <c r="AK6" s="22"/>
    </row>
    <row r="7" spans="1:45">
      <c r="A7" s="3"/>
      <c r="B7" s="3"/>
      <c r="C7" s="3"/>
      <c r="G7" s="6" t="s">
        <v>28</v>
      </c>
      <c r="H7" s="8" t="str">
        <f>Z10</f>
        <v>Co (0+)</v>
      </c>
      <c r="I7" s="12" t="e">
        <f>SUM(AC12:AC172)/SUM(Z36:Z171)</f>
        <v>#REF!</v>
      </c>
      <c r="J7" s="8"/>
      <c r="K7" s="8"/>
      <c r="L7" s="53"/>
      <c r="M7" s="8">
        <f>SUM(Z36:Z171)-N7</f>
        <v>-14</v>
      </c>
      <c r="N7" s="26">
        <v>40</v>
      </c>
      <c r="O7" s="12">
        <f>(M7^2)/(M7-N7)</f>
        <v>-3.6296296296296298</v>
      </c>
      <c r="P7" s="8"/>
      <c r="Q7" s="8"/>
      <c r="R7" s="53"/>
      <c r="S7" s="12">
        <f>100*(O7)/(B5)</f>
        <v>-4.3338861249309018</v>
      </c>
      <c r="T7" s="28">
        <f>'DV 1'!F22/100</f>
        <v>0.34820224719101134</v>
      </c>
      <c r="U7" s="10">
        <f t="shared" si="0"/>
        <v>-12.446462249720883</v>
      </c>
      <c r="V7" s="8"/>
      <c r="W7" s="8"/>
      <c r="X7" s="53"/>
      <c r="Y7" s="15"/>
      <c r="Z7" s="3"/>
      <c r="AA7" s="3" t="s">
        <v>29</v>
      </c>
      <c r="AB7" s="3"/>
      <c r="AC7" s="3"/>
      <c r="AD7" s="48"/>
      <c r="AE7" s="3"/>
      <c r="AF7" s="3"/>
      <c r="AG7" s="3"/>
      <c r="AJ7" s="59"/>
    </row>
    <row r="8" spans="1:45">
      <c r="A8" s="3"/>
      <c r="B8" s="3"/>
      <c r="C8" s="3"/>
      <c r="G8" s="7" t="s">
        <v>30</v>
      </c>
      <c r="H8" s="9" t="str">
        <f>AF10</f>
        <v>Crayf</v>
      </c>
      <c r="I8" s="13" t="e">
        <f>SUM(AI12:AI172)/SUM(AF12:AF172)</f>
        <v>#DIV/0!</v>
      </c>
      <c r="J8" s="13"/>
      <c r="K8" s="9"/>
      <c r="L8" s="54"/>
      <c r="M8" s="9">
        <f>SUM(AF12:AF172)-N8</f>
        <v>-9</v>
      </c>
      <c r="N8" s="27">
        <v>13</v>
      </c>
      <c r="O8" s="13">
        <f>(M8^2)/(M8-N8)</f>
        <v>-3.6818181818181817</v>
      </c>
      <c r="P8" s="9"/>
      <c r="Q8" s="9"/>
      <c r="R8" s="54"/>
      <c r="S8" s="13">
        <f>100*(O8)/(B5)</f>
        <v>-4.3962008141112623</v>
      </c>
      <c r="T8" s="29"/>
      <c r="U8" s="38" t="e">
        <f t="shared" si="0"/>
        <v>#DIV/0!</v>
      </c>
      <c r="V8" s="9"/>
      <c r="W8" s="9"/>
      <c r="X8" s="54"/>
      <c r="Y8" s="16"/>
      <c r="Z8" s="3"/>
      <c r="AA8" s="3" t="s">
        <v>31</v>
      </c>
      <c r="AB8" s="3"/>
      <c r="AC8" s="3"/>
      <c r="AD8" s="48"/>
      <c r="AE8" s="3"/>
      <c r="AF8" s="3"/>
      <c r="AG8" s="3"/>
      <c r="AJ8" s="59"/>
    </row>
    <row r="9" spans="1:45" s="3" customFormat="1">
      <c r="F9" s="48"/>
      <c r="H9" s="34"/>
      <c r="K9" s="35"/>
      <c r="L9" s="48"/>
      <c r="R9" s="48"/>
      <c r="X9" s="48"/>
      <c r="AD9" s="48"/>
      <c r="AJ9" s="48"/>
    </row>
    <row r="10" spans="1:45">
      <c r="A10" s="2" t="s">
        <v>17</v>
      </c>
      <c r="B10" s="291" t="s">
        <v>199</v>
      </c>
      <c r="C10" s="3"/>
      <c r="G10" s="2" t="s">
        <v>20</v>
      </c>
      <c r="H10" s="291" t="s">
        <v>200</v>
      </c>
      <c r="I10" s="3"/>
      <c r="M10" s="2" t="s">
        <v>23</v>
      </c>
      <c r="N10" s="291" t="s">
        <v>201</v>
      </c>
      <c r="O10" s="3"/>
      <c r="S10" s="2" t="s">
        <v>26</v>
      </c>
      <c r="T10" s="291" t="s">
        <v>202</v>
      </c>
      <c r="U10" s="3"/>
      <c r="Y10" s="2" t="s">
        <v>28</v>
      </c>
      <c r="Z10" s="291" t="s">
        <v>203</v>
      </c>
      <c r="AA10" s="3"/>
      <c r="AE10" s="2" t="s">
        <v>30</v>
      </c>
      <c r="AF10" s="291" t="s">
        <v>204</v>
      </c>
      <c r="AG10" s="3"/>
      <c r="AK10" s="2" t="s">
        <v>242</v>
      </c>
      <c r="AL10" s="306" t="s">
        <v>245</v>
      </c>
      <c r="AM10" s="3"/>
      <c r="AN10" s="2" t="s">
        <v>243</v>
      </c>
      <c r="AO10" s="306" t="s">
        <v>244</v>
      </c>
      <c r="AP10" s="3"/>
      <c r="AQ10" s="2" t="s">
        <v>248</v>
      </c>
      <c r="AR10" s="306" t="s">
        <v>249</v>
      </c>
      <c r="AS10" s="3"/>
    </row>
    <row r="11" spans="1:45" s="2" customFormat="1">
      <c r="A11" s="2" t="s">
        <v>36</v>
      </c>
      <c r="B11" s="2" t="s">
        <v>37</v>
      </c>
      <c r="C11" s="2" t="s">
        <v>38</v>
      </c>
      <c r="D11" s="43" t="s">
        <v>39</v>
      </c>
      <c r="E11" s="2" t="s">
        <v>40</v>
      </c>
      <c r="F11" s="49" t="s">
        <v>41</v>
      </c>
      <c r="G11" s="2" t="s">
        <v>42</v>
      </c>
      <c r="H11" s="2" t="s">
        <v>37</v>
      </c>
      <c r="I11" s="2" t="s">
        <v>38</v>
      </c>
      <c r="J11" s="2" t="s">
        <v>43</v>
      </c>
      <c r="K11" s="2" t="s">
        <v>40</v>
      </c>
      <c r="L11" s="49" t="s">
        <v>41</v>
      </c>
      <c r="M11" s="2" t="s">
        <v>36</v>
      </c>
      <c r="N11" s="2" t="s">
        <v>37</v>
      </c>
      <c r="O11" s="2" t="s">
        <v>38</v>
      </c>
      <c r="P11" s="2" t="s">
        <v>43</v>
      </c>
      <c r="Q11" s="2" t="s">
        <v>40</v>
      </c>
      <c r="R11" s="49" t="s">
        <v>41</v>
      </c>
      <c r="S11" s="2" t="s">
        <v>42</v>
      </c>
      <c r="T11" s="2" t="s">
        <v>37</v>
      </c>
      <c r="U11" s="2" t="s">
        <v>38</v>
      </c>
      <c r="V11" s="2" t="s">
        <v>43</v>
      </c>
      <c r="W11" s="2" t="s">
        <v>40</v>
      </c>
      <c r="X11" s="49" t="s">
        <v>41</v>
      </c>
      <c r="Y11" s="2" t="s">
        <v>42</v>
      </c>
      <c r="Z11" s="2" t="s">
        <v>37</v>
      </c>
      <c r="AA11" s="2" t="s">
        <v>38</v>
      </c>
      <c r="AB11" s="2" t="s">
        <v>43</v>
      </c>
      <c r="AC11" s="2" t="s">
        <v>40</v>
      </c>
      <c r="AD11" s="49" t="s">
        <v>41</v>
      </c>
      <c r="AE11" s="2" t="s">
        <v>42</v>
      </c>
      <c r="AF11" s="2" t="s">
        <v>37</v>
      </c>
      <c r="AG11" s="2" t="s">
        <v>38</v>
      </c>
      <c r="AH11" s="2" t="s">
        <v>43</v>
      </c>
      <c r="AI11" s="2" t="s">
        <v>40</v>
      </c>
      <c r="AJ11" s="49" t="s">
        <v>41</v>
      </c>
      <c r="AK11" s="2" t="s">
        <v>42</v>
      </c>
      <c r="AL11" s="2" t="s">
        <v>37</v>
      </c>
      <c r="AM11" s="2" t="s">
        <v>38</v>
      </c>
      <c r="AN11" s="2" t="s">
        <v>42</v>
      </c>
      <c r="AO11" s="2" t="s">
        <v>37</v>
      </c>
      <c r="AP11" s="2" t="s">
        <v>38</v>
      </c>
      <c r="AQ11" s="2" t="s">
        <v>42</v>
      </c>
      <c r="AR11" s="2" t="s">
        <v>37</v>
      </c>
      <c r="AS11" s="2" t="s">
        <v>38</v>
      </c>
    </row>
    <row r="12" spans="1:45" s="24" customFormat="1">
      <c r="A12" s="25">
        <v>50</v>
      </c>
      <c r="B12" s="25">
        <v>1</v>
      </c>
      <c r="C12" s="25">
        <v>1.7</v>
      </c>
      <c r="D12" s="23">
        <f t="shared" ref="D12:D43" si="1">A12^3*SUM($F$12:$F$172)/COUNT($C$12:$C$172)</f>
        <v>1.6557834757676639</v>
      </c>
      <c r="E12" s="24">
        <f t="shared" ref="E12:E29" si="2">IF(B12&gt;0,B12*D12,0)</f>
        <v>1.6557834757676639</v>
      </c>
      <c r="F12" s="50">
        <f t="shared" ref="F12:F29" si="3">IF(C12&gt;0,C12/(A12^3),0)</f>
        <v>1.36E-5</v>
      </c>
      <c r="G12" s="44"/>
      <c r="H12" s="25"/>
      <c r="I12" s="25"/>
      <c r="J12" s="23" t="e">
        <f>G12^3*SUM($L$12:$L$172)/COUNT($I$12:$I$172)</f>
        <v>#DIV/0!</v>
      </c>
      <c r="K12" s="24">
        <f>IF(H12&gt;0,H12*J12,0)</f>
        <v>0</v>
      </c>
      <c r="L12" s="50">
        <f t="shared" ref="L12:L52" si="4">IF(I12&gt;0,I12/(G12^3),0)</f>
        <v>0</v>
      </c>
      <c r="M12" s="44"/>
      <c r="N12" s="25"/>
      <c r="O12" s="25"/>
      <c r="P12" s="23" t="e">
        <f>M12^3*SUM($R$12:$R$172)/COUNT($O$12:$O$172)</f>
        <v>#DIV/0!</v>
      </c>
      <c r="Q12" s="24">
        <f>IF(N12&gt;0,N12*P12,0)</f>
        <v>0</v>
      </c>
      <c r="R12" s="50">
        <f t="shared" ref="R12:R52" si="5">IF(O12&gt;0,O12/(M12^3),0)</f>
        <v>0</v>
      </c>
      <c r="S12" s="44"/>
      <c r="T12" s="25"/>
      <c r="U12" s="25"/>
      <c r="V12" s="23" t="e">
        <f>S12^3*SUM($X$12:$X$172)/COUNT($U$12:$U$172)</f>
        <v>#DIV/0!</v>
      </c>
      <c r="W12" s="24">
        <f>IF(T12&gt;0,T12*V12,0)</f>
        <v>0</v>
      </c>
      <c r="X12" s="50">
        <f>IF(U12&gt;0,U12/(S12^3),0)</f>
        <v>0</v>
      </c>
      <c r="Y12" s="44">
        <v>43</v>
      </c>
      <c r="Z12" s="25">
        <v>3</v>
      </c>
      <c r="AA12" s="25"/>
      <c r="AB12" s="23" t="e">
        <f t="shared" ref="AB12:AB31" si="6">Y36^3*SUM($AD$12:$AD$172)/COUNT($AA$36:$AA$171)</f>
        <v>#REF!</v>
      </c>
      <c r="AC12" s="24" t="e">
        <f t="shared" ref="AC12:AC31" si="7">IF(Z36&gt;0,Z36*AB12,0)</f>
        <v>#REF!</v>
      </c>
      <c r="AD12" s="50">
        <f t="shared" ref="AD12:AD31" si="8">IF(AA36&gt;0,AA36/(Y36^3),0)</f>
        <v>8.5413629737609332E-6</v>
      </c>
      <c r="AE12" s="46"/>
      <c r="AF12" s="24">
        <v>4</v>
      </c>
      <c r="AH12" s="23" t="e">
        <f>AE12^3*SUM($AJ$12:$AJ$172)/COUNT($AG$12:$AG$172)</f>
        <v>#DIV/0!</v>
      </c>
      <c r="AI12" s="24" t="e">
        <f>IF(AF12&gt;0,AF12*AH12,0)</f>
        <v>#DIV/0!</v>
      </c>
      <c r="AJ12" s="50">
        <f t="shared" ref="AJ12:AJ75" si="9">IF(AG12&gt;0,AG12/(AE12^3),0)</f>
        <v>0</v>
      </c>
      <c r="AK12" s="44">
        <v>87</v>
      </c>
      <c r="AL12" s="25">
        <v>1</v>
      </c>
      <c r="AM12" s="25">
        <v>7.1</v>
      </c>
      <c r="AN12" s="46">
        <v>50</v>
      </c>
      <c r="AO12" s="24">
        <v>1</v>
      </c>
      <c r="AP12" s="308"/>
      <c r="AQ12" s="307">
        <v>150</v>
      </c>
      <c r="AR12" s="307">
        <v>1</v>
      </c>
    </row>
    <row r="13" spans="1:45" s="24" customFormat="1">
      <c r="A13" s="25">
        <v>52</v>
      </c>
      <c r="B13" s="25">
        <v>1</v>
      </c>
      <c r="C13" s="245">
        <v>2.9</v>
      </c>
      <c r="D13" s="23">
        <f t="shared" si="1"/>
        <v>1.8625312236859175</v>
      </c>
      <c r="E13" s="24">
        <f t="shared" si="2"/>
        <v>1.8625312236859175</v>
      </c>
      <c r="F13" s="50">
        <f t="shared" si="3"/>
        <v>2.0624715521165224E-5</v>
      </c>
      <c r="G13" s="44"/>
      <c r="H13" s="25"/>
      <c r="I13" s="25"/>
      <c r="J13" s="23" t="e">
        <f t="shared" ref="J13:J52" si="10">G13^3*SUM($L$12:$L$172)/COUNT($I$12:$I$172)</f>
        <v>#DIV/0!</v>
      </c>
      <c r="K13" s="24">
        <f t="shared" ref="K13:K52" si="11">IF(H13&gt;0,H13*J13,0)</f>
        <v>0</v>
      </c>
      <c r="L13" s="50">
        <f>IF(I13&gt;0,I13/(G13^3),0)</f>
        <v>0</v>
      </c>
      <c r="M13" s="44"/>
      <c r="N13" s="25"/>
      <c r="O13" s="25"/>
      <c r="P13" s="23" t="e">
        <f t="shared" ref="P13:P52" si="12">M13^3*SUM($R$12:$R$172)/COUNT($O$12:$O$172)</f>
        <v>#DIV/0!</v>
      </c>
      <c r="Q13" s="24">
        <f t="shared" ref="Q13:Q52" si="13">IF(N13&gt;0,N13*P13,0)</f>
        <v>0</v>
      </c>
      <c r="R13" s="50">
        <v>0</v>
      </c>
      <c r="S13" s="44"/>
      <c r="T13" s="25"/>
      <c r="U13" s="25"/>
      <c r="V13" s="23" t="e">
        <f>S13^3*SUM($X$12:$X$172)/COUNT($U$12:$U$172)</f>
        <v>#DIV/0!</v>
      </c>
      <c r="W13" s="24">
        <f t="shared" ref="W13:W52" si="14">IF(T13&gt;0,T13*V13,0)</f>
        <v>0</v>
      </c>
      <c r="X13" s="50">
        <f>IF(U13&gt;0,U13/(S13^3),0)</f>
        <v>0</v>
      </c>
      <c r="Y13" s="44">
        <v>47</v>
      </c>
      <c r="Z13" s="25">
        <v>1</v>
      </c>
      <c r="AA13" s="25">
        <v>1.2</v>
      </c>
      <c r="AB13" s="23" t="e">
        <f t="shared" si="6"/>
        <v>#REF!</v>
      </c>
      <c r="AC13" s="24" t="e">
        <f t="shared" si="7"/>
        <v>#REF!</v>
      </c>
      <c r="AD13" s="50">
        <f t="shared" si="8"/>
        <v>1.2527332361516036E-5</v>
      </c>
      <c r="AE13" s="46"/>
      <c r="AH13" s="23" t="e">
        <f t="shared" ref="AH13:AH76" si="15">AE13^3*SUM($AJ$12:$AJ$172)/COUNT($AG$12:$AG$172)</f>
        <v>#DIV/0!</v>
      </c>
      <c r="AI13" s="24">
        <f t="shared" ref="AI13:AI76" si="16">IF(AF13&gt;0,AF13*AH13,0)</f>
        <v>0</v>
      </c>
      <c r="AJ13" s="50">
        <f t="shared" si="9"/>
        <v>0</v>
      </c>
      <c r="AK13" s="44"/>
      <c r="AL13" s="25"/>
      <c r="AM13" s="25"/>
      <c r="AN13" s="46"/>
      <c r="AP13" s="308"/>
    </row>
    <row r="14" spans="1:45" s="24" customFormat="1">
      <c r="A14" s="25">
        <v>53</v>
      </c>
      <c r="B14" s="25">
        <v>1</v>
      </c>
      <c r="C14" s="25">
        <v>1.7</v>
      </c>
      <c r="D14" s="23">
        <f t="shared" si="1"/>
        <v>1.9720646121748999</v>
      </c>
      <c r="E14" s="24">
        <f t="shared" si="2"/>
        <v>1.9720646121748999</v>
      </c>
      <c r="F14" s="50">
        <f t="shared" si="3"/>
        <v>1.1418822249239304E-5</v>
      </c>
      <c r="G14" s="44"/>
      <c r="H14" s="25"/>
      <c r="I14" s="25"/>
      <c r="J14" s="23" t="e">
        <f t="shared" si="10"/>
        <v>#DIV/0!</v>
      </c>
      <c r="K14" s="24">
        <f t="shared" si="11"/>
        <v>0</v>
      </c>
      <c r="L14" s="50">
        <f>IF(I14&gt;0,I14/(G14^3),0)</f>
        <v>0</v>
      </c>
      <c r="M14" s="44"/>
      <c r="N14" s="25"/>
      <c r="O14" s="25"/>
      <c r="P14" s="23" t="e">
        <f t="shared" si="12"/>
        <v>#DIV/0!</v>
      </c>
      <c r="Q14" s="24">
        <f t="shared" si="13"/>
        <v>0</v>
      </c>
      <c r="R14" s="50">
        <f t="shared" si="5"/>
        <v>0</v>
      </c>
      <c r="S14" s="44"/>
      <c r="T14" s="25"/>
      <c r="U14" s="25"/>
      <c r="V14" s="23" t="e">
        <f>S14^3*SUM($X$12:$X$172)/COUNT($U$12:$U$172)</f>
        <v>#DIV/0!</v>
      </c>
      <c r="W14" s="24">
        <f t="shared" si="14"/>
        <v>0</v>
      </c>
      <c r="X14" s="50">
        <f t="shared" ref="X14:X52" si="17">IF(U14&gt;0,U14/(S14^3),0)</f>
        <v>0</v>
      </c>
      <c r="Y14" s="44">
        <v>47</v>
      </c>
      <c r="Z14" s="25">
        <v>1</v>
      </c>
      <c r="AA14" s="25"/>
      <c r="AB14" s="23" t="e">
        <f t="shared" si="6"/>
        <v>#REF!</v>
      </c>
      <c r="AC14" s="24" t="e">
        <f t="shared" si="7"/>
        <v>#REF!</v>
      </c>
      <c r="AD14" s="50">
        <f t="shared" si="8"/>
        <v>1.7652150145772595E-5</v>
      </c>
      <c r="AE14" s="44"/>
      <c r="AF14" s="25"/>
      <c r="AG14" s="25"/>
      <c r="AH14" s="23" t="e">
        <f t="shared" si="15"/>
        <v>#DIV/0!</v>
      </c>
      <c r="AI14" s="24">
        <f t="shared" si="16"/>
        <v>0</v>
      </c>
      <c r="AJ14" s="50">
        <f t="shared" si="9"/>
        <v>0</v>
      </c>
      <c r="AK14" s="44"/>
      <c r="AL14" s="25"/>
      <c r="AM14" s="25"/>
      <c r="AN14" s="44"/>
      <c r="AO14" s="25"/>
      <c r="AP14" s="309"/>
    </row>
    <row r="15" spans="1:45" s="24" customFormat="1">
      <c r="A15" s="25">
        <v>55</v>
      </c>
      <c r="B15" s="25">
        <v>1</v>
      </c>
      <c r="C15" s="25"/>
      <c r="D15" s="23">
        <f t="shared" si="1"/>
        <v>2.2038478062467606</v>
      </c>
      <c r="E15" s="24">
        <f t="shared" si="2"/>
        <v>2.2038478062467606</v>
      </c>
      <c r="F15" s="50">
        <f t="shared" si="3"/>
        <v>0</v>
      </c>
      <c r="G15" s="44"/>
      <c r="H15" s="25"/>
      <c r="I15" s="25"/>
      <c r="J15" s="23" t="e">
        <f t="shared" si="10"/>
        <v>#DIV/0!</v>
      </c>
      <c r="K15" s="24">
        <f t="shared" si="11"/>
        <v>0</v>
      </c>
      <c r="L15" s="50">
        <f>IF(I15&gt;0,I15/(G15^3),0)</f>
        <v>0</v>
      </c>
      <c r="M15" s="44"/>
      <c r="N15" s="25"/>
      <c r="O15" s="25"/>
      <c r="P15" s="23" t="e">
        <f t="shared" si="12"/>
        <v>#DIV/0!</v>
      </c>
      <c r="Q15" s="24">
        <f t="shared" si="13"/>
        <v>0</v>
      </c>
      <c r="R15" s="50">
        <f t="shared" si="5"/>
        <v>0</v>
      </c>
      <c r="S15" s="44"/>
      <c r="T15" s="25"/>
      <c r="U15" s="25"/>
      <c r="V15" s="23" t="e">
        <f>S15^3*SUM($X$12:$X$172)/COUNT($U$12:$U$172)</f>
        <v>#DIV/0!</v>
      </c>
      <c r="W15" s="24">
        <f t="shared" si="14"/>
        <v>0</v>
      </c>
      <c r="X15" s="50">
        <f>IF(U15&gt;0,U15/(S15^3),0)</f>
        <v>0</v>
      </c>
      <c r="Y15" s="44">
        <v>48</v>
      </c>
      <c r="Z15" s="25">
        <v>1</v>
      </c>
      <c r="AA15" s="25">
        <v>1.4</v>
      </c>
      <c r="AB15" s="23" t="e">
        <f t="shared" si="6"/>
        <v>#REF!</v>
      </c>
      <c r="AC15" s="24" t="e">
        <f t="shared" si="7"/>
        <v>#REF!</v>
      </c>
      <c r="AD15" s="50">
        <f t="shared" si="8"/>
        <v>1.0819059766763849E-5</v>
      </c>
      <c r="AE15" s="44"/>
      <c r="AF15" s="25"/>
      <c r="AG15" s="25"/>
      <c r="AH15" s="23" t="e">
        <f t="shared" si="15"/>
        <v>#DIV/0!</v>
      </c>
      <c r="AI15" s="24">
        <f t="shared" si="16"/>
        <v>0</v>
      </c>
      <c r="AJ15" s="50">
        <f t="shared" si="9"/>
        <v>0</v>
      </c>
      <c r="AK15" s="44"/>
      <c r="AL15" s="25"/>
      <c r="AM15" s="25"/>
      <c r="AN15" s="44"/>
      <c r="AO15" s="25"/>
      <c r="AP15" s="309"/>
    </row>
    <row r="16" spans="1:45" s="24" customFormat="1">
      <c r="A16" s="25">
        <v>56</v>
      </c>
      <c r="B16" s="25">
        <v>1</v>
      </c>
      <c r="C16" s="25"/>
      <c r="D16" s="23">
        <f t="shared" si="1"/>
        <v>2.3262565670433126</v>
      </c>
      <c r="E16" s="24">
        <f t="shared" si="2"/>
        <v>2.3262565670433126</v>
      </c>
      <c r="F16" s="50">
        <f t="shared" si="3"/>
        <v>0</v>
      </c>
      <c r="G16" s="44"/>
      <c r="H16" s="25"/>
      <c r="I16" s="25"/>
      <c r="J16" s="23" t="e">
        <f t="shared" si="10"/>
        <v>#DIV/0!</v>
      </c>
      <c r="K16" s="24">
        <f t="shared" si="11"/>
        <v>0</v>
      </c>
      <c r="L16" s="50">
        <f>IF(I16&gt;0,I16/(G16^3),0)</f>
        <v>0</v>
      </c>
      <c r="M16" s="44"/>
      <c r="N16" s="25"/>
      <c r="O16" s="25"/>
      <c r="P16" s="23" t="e">
        <f t="shared" si="12"/>
        <v>#DIV/0!</v>
      </c>
      <c r="Q16" s="24">
        <f t="shared" si="13"/>
        <v>0</v>
      </c>
      <c r="R16" s="50">
        <f t="shared" si="5"/>
        <v>0</v>
      </c>
      <c r="S16" s="44"/>
      <c r="T16" s="25"/>
      <c r="U16" s="25"/>
      <c r="V16" s="23" t="e">
        <f t="shared" ref="V16:V52" si="18">S16^3*SUM($X$12:$X$59)/COUNT($U$12:$U$59)</f>
        <v>#DIV/0!</v>
      </c>
      <c r="W16" s="24">
        <f t="shared" si="14"/>
        <v>0</v>
      </c>
      <c r="X16" s="50">
        <f t="shared" si="17"/>
        <v>0</v>
      </c>
      <c r="Y16" s="44">
        <v>48</v>
      </c>
      <c r="Z16" s="25">
        <v>1</v>
      </c>
      <c r="AA16" s="25"/>
      <c r="AB16" s="23" t="e">
        <f t="shared" si="6"/>
        <v>#REF!</v>
      </c>
      <c r="AC16" s="24" t="e">
        <f t="shared" si="7"/>
        <v>#REF!</v>
      </c>
      <c r="AD16" s="50">
        <f t="shared" si="8"/>
        <v>0</v>
      </c>
      <c r="AE16" s="44"/>
      <c r="AF16" s="25"/>
      <c r="AG16" s="25"/>
      <c r="AH16" s="23" t="e">
        <f t="shared" si="15"/>
        <v>#DIV/0!</v>
      </c>
      <c r="AI16" s="24">
        <f t="shared" si="16"/>
        <v>0</v>
      </c>
      <c r="AJ16" s="50">
        <f t="shared" si="9"/>
        <v>0</v>
      </c>
      <c r="AK16" s="45"/>
      <c r="AL16" s="1"/>
      <c r="AM16" s="1"/>
      <c r="AN16" s="44"/>
      <c r="AO16" s="25"/>
      <c r="AP16" s="309"/>
    </row>
    <row r="17" spans="1:42" s="24" customFormat="1">
      <c r="A17" s="25">
        <v>57</v>
      </c>
      <c r="B17" s="25">
        <v>1</v>
      </c>
      <c r="C17" s="25">
        <v>4.2</v>
      </c>
      <c r="D17" s="23">
        <f t="shared" si="1"/>
        <v>2.4531160738227276</v>
      </c>
      <c r="E17" s="24">
        <f t="shared" si="2"/>
        <v>2.4531160738227276</v>
      </c>
      <c r="F17" s="50">
        <f t="shared" si="3"/>
        <v>2.2679042944387749E-5</v>
      </c>
      <c r="G17" s="44"/>
      <c r="H17" s="25"/>
      <c r="I17" s="25"/>
      <c r="J17" s="23" t="e">
        <f t="shared" si="10"/>
        <v>#DIV/0!</v>
      </c>
      <c r="K17" s="24">
        <f t="shared" si="11"/>
        <v>0</v>
      </c>
      <c r="L17" s="50">
        <f t="shared" si="4"/>
        <v>0</v>
      </c>
      <c r="M17" s="44"/>
      <c r="N17" s="25"/>
      <c r="O17" s="25"/>
      <c r="P17" s="23" t="e">
        <f t="shared" si="12"/>
        <v>#DIV/0!</v>
      </c>
      <c r="Q17" s="24">
        <f t="shared" si="13"/>
        <v>0</v>
      </c>
      <c r="R17" s="50">
        <f t="shared" si="5"/>
        <v>0</v>
      </c>
      <c r="S17" s="44"/>
      <c r="T17" s="25"/>
      <c r="U17" s="25"/>
      <c r="V17" s="23" t="e">
        <f t="shared" si="18"/>
        <v>#DIV/0!</v>
      </c>
      <c r="W17" s="24">
        <f t="shared" si="14"/>
        <v>0</v>
      </c>
      <c r="X17" s="50">
        <f t="shared" si="17"/>
        <v>0</v>
      </c>
      <c r="Y17" s="44">
        <v>50</v>
      </c>
      <c r="Z17" s="25">
        <v>1</v>
      </c>
      <c r="AA17" s="25">
        <v>1.6</v>
      </c>
      <c r="AB17" s="23" t="e">
        <f t="shared" si="6"/>
        <v>#REF!</v>
      </c>
      <c r="AC17" s="24" t="e">
        <f t="shared" si="7"/>
        <v>#REF!</v>
      </c>
      <c r="AD17" s="50">
        <f t="shared" si="8"/>
        <v>1.3499430324040325E-5</v>
      </c>
      <c r="AE17" s="44"/>
      <c r="AF17" s="25"/>
      <c r="AG17" s="25"/>
      <c r="AH17" s="23" t="e">
        <f t="shared" si="15"/>
        <v>#DIV/0!</v>
      </c>
      <c r="AI17" s="24">
        <f t="shared" si="16"/>
        <v>0</v>
      </c>
      <c r="AJ17" s="50">
        <f t="shared" si="9"/>
        <v>0</v>
      </c>
      <c r="AK17" s="45"/>
      <c r="AL17" s="1"/>
      <c r="AM17" s="1"/>
      <c r="AN17" s="44"/>
      <c r="AO17" s="25"/>
      <c r="AP17" s="309"/>
    </row>
    <row r="18" spans="1:42" s="24" customFormat="1">
      <c r="A18" s="25">
        <v>57</v>
      </c>
      <c r="B18" s="25">
        <v>1</v>
      </c>
      <c r="C18" s="25"/>
      <c r="D18" s="23">
        <f t="shared" si="1"/>
        <v>2.4531160738227276</v>
      </c>
      <c r="E18" s="24">
        <f t="shared" si="2"/>
        <v>2.4531160738227276</v>
      </c>
      <c r="F18" s="50">
        <f t="shared" si="3"/>
        <v>0</v>
      </c>
      <c r="G18" s="44"/>
      <c r="H18" s="25"/>
      <c r="I18" s="25"/>
      <c r="J18" s="23" t="e">
        <f t="shared" si="10"/>
        <v>#DIV/0!</v>
      </c>
      <c r="K18" s="24">
        <f t="shared" si="11"/>
        <v>0</v>
      </c>
      <c r="L18" s="50">
        <f t="shared" si="4"/>
        <v>0</v>
      </c>
      <c r="M18" s="44"/>
      <c r="N18" s="25"/>
      <c r="O18" s="25"/>
      <c r="P18" s="23" t="e">
        <f t="shared" si="12"/>
        <v>#DIV/0!</v>
      </c>
      <c r="Q18" s="24">
        <f t="shared" si="13"/>
        <v>0</v>
      </c>
      <c r="R18" s="50">
        <f t="shared" si="5"/>
        <v>0</v>
      </c>
      <c r="S18" s="44"/>
      <c r="T18" s="25"/>
      <c r="U18" s="25"/>
      <c r="V18" s="23" t="e">
        <f t="shared" si="18"/>
        <v>#DIV/0!</v>
      </c>
      <c r="W18" s="24">
        <f t="shared" si="14"/>
        <v>0</v>
      </c>
      <c r="X18" s="50">
        <f t="shared" si="17"/>
        <v>0</v>
      </c>
      <c r="Y18" s="44">
        <v>50</v>
      </c>
      <c r="Z18" s="25">
        <v>1</v>
      </c>
      <c r="AA18" s="25"/>
      <c r="AB18" s="23" t="e">
        <f t="shared" si="6"/>
        <v>#REF!</v>
      </c>
      <c r="AC18" s="24" t="e">
        <f t="shared" si="7"/>
        <v>#REF!</v>
      </c>
      <c r="AD18" s="50">
        <f t="shared" si="8"/>
        <v>7.5596809814625818E-6</v>
      </c>
      <c r="AE18" s="44"/>
      <c r="AF18" s="25"/>
      <c r="AG18" s="25"/>
      <c r="AH18" s="23" t="e">
        <f t="shared" si="15"/>
        <v>#DIV/0!</v>
      </c>
      <c r="AI18" s="24">
        <f t="shared" si="16"/>
        <v>0</v>
      </c>
      <c r="AJ18" s="50">
        <f t="shared" si="9"/>
        <v>0</v>
      </c>
      <c r="AK18" s="45"/>
      <c r="AL18" s="1"/>
      <c r="AM18" s="1"/>
      <c r="AN18" s="44"/>
      <c r="AO18" s="25"/>
      <c r="AP18" s="309"/>
    </row>
    <row r="19" spans="1:42" s="24" customFormat="1">
      <c r="A19" s="25">
        <v>58</v>
      </c>
      <c r="B19" s="25">
        <v>1</v>
      </c>
      <c r="C19" s="25"/>
      <c r="D19" s="23">
        <f t="shared" si="1"/>
        <v>2.5845058041918434</v>
      </c>
      <c r="E19" s="24">
        <f t="shared" si="2"/>
        <v>2.5845058041918434</v>
      </c>
      <c r="F19" s="50">
        <f t="shared" si="3"/>
        <v>0</v>
      </c>
      <c r="G19" s="44"/>
      <c r="H19" s="25"/>
      <c r="I19" s="25"/>
      <c r="J19" s="23" t="e">
        <f t="shared" si="10"/>
        <v>#DIV/0!</v>
      </c>
      <c r="K19" s="24">
        <f t="shared" si="11"/>
        <v>0</v>
      </c>
      <c r="L19" s="50">
        <f t="shared" si="4"/>
        <v>0</v>
      </c>
      <c r="M19" s="44"/>
      <c r="N19" s="25"/>
      <c r="O19" s="25"/>
      <c r="P19" s="23" t="e">
        <f t="shared" si="12"/>
        <v>#DIV/0!</v>
      </c>
      <c r="Q19" s="24">
        <f t="shared" si="13"/>
        <v>0</v>
      </c>
      <c r="R19" s="50">
        <f t="shared" si="5"/>
        <v>0</v>
      </c>
      <c r="S19" s="44"/>
      <c r="T19" s="25"/>
      <c r="U19" s="25"/>
      <c r="V19" s="23" t="e">
        <f t="shared" si="18"/>
        <v>#DIV/0!</v>
      </c>
      <c r="W19" s="24">
        <f t="shared" si="14"/>
        <v>0</v>
      </c>
      <c r="X19" s="50">
        <f t="shared" si="17"/>
        <v>0</v>
      </c>
      <c r="Y19" s="44">
        <v>51</v>
      </c>
      <c r="Z19" s="25">
        <v>1</v>
      </c>
      <c r="AA19" s="25">
        <v>1.9</v>
      </c>
      <c r="AB19" s="23" t="e">
        <f t="shared" si="6"/>
        <v>#REF!</v>
      </c>
      <c r="AC19" s="24" t="e">
        <f t="shared" si="7"/>
        <v>#REF!</v>
      </c>
      <c r="AD19" s="50">
        <f t="shared" si="8"/>
        <v>1.0799544259232261E-5</v>
      </c>
      <c r="AE19" s="44"/>
      <c r="AF19" s="25"/>
      <c r="AG19" s="25"/>
      <c r="AH19" s="23" t="e">
        <f t="shared" si="15"/>
        <v>#DIV/0!</v>
      </c>
      <c r="AI19" s="24">
        <f t="shared" si="16"/>
        <v>0</v>
      </c>
      <c r="AJ19" s="50">
        <f t="shared" si="9"/>
        <v>0</v>
      </c>
      <c r="AK19" s="45"/>
      <c r="AL19" s="1"/>
      <c r="AM19" s="1"/>
      <c r="AN19" s="44"/>
      <c r="AO19" s="25"/>
      <c r="AP19" s="309"/>
    </row>
    <row r="20" spans="1:42" s="24" customFormat="1">
      <c r="A20" s="25">
        <v>59</v>
      </c>
      <c r="B20" s="25">
        <v>1</v>
      </c>
      <c r="C20" s="25">
        <v>2.2000000000000002</v>
      </c>
      <c r="D20" s="23">
        <f t="shared" si="1"/>
        <v>2.7205052357574964</v>
      </c>
      <c r="E20" s="24">
        <f t="shared" si="2"/>
        <v>2.7205052357574964</v>
      </c>
      <c r="F20" s="50">
        <f t="shared" si="3"/>
        <v>1.0711903359155513E-5</v>
      </c>
      <c r="G20" s="44"/>
      <c r="H20" s="25"/>
      <c r="I20" s="25"/>
      <c r="J20" s="23" t="e">
        <f t="shared" si="10"/>
        <v>#DIV/0!</v>
      </c>
      <c r="K20" s="24">
        <f t="shared" si="11"/>
        <v>0</v>
      </c>
      <c r="L20" s="50">
        <f t="shared" si="4"/>
        <v>0</v>
      </c>
      <c r="M20" s="44"/>
      <c r="N20" s="25"/>
      <c r="O20" s="25"/>
      <c r="P20" s="23" t="e">
        <f t="shared" si="12"/>
        <v>#DIV/0!</v>
      </c>
      <c r="Q20" s="24">
        <f t="shared" si="13"/>
        <v>0</v>
      </c>
      <c r="R20" s="50">
        <f t="shared" si="5"/>
        <v>0</v>
      </c>
      <c r="S20" s="44"/>
      <c r="T20" s="25"/>
      <c r="U20" s="25"/>
      <c r="V20" s="23" t="e">
        <f t="shared" si="18"/>
        <v>#DIV/0!</v>
      </c>
      <c r="W20" s="24">
        <f t="shared" si="14"/>
        <v>0</v>
      </c>
      <c r="X20" s="50">
        <f t="shared" si="17"/>
        <v>0</v>
      </c>
      <c r="Y20" s="44">
        <v>51</v>
      </c>
      <c r="Z20" s="25">
        <v>3</v>
      </c>
      <c r="AA20" s="25"/>
      <c r="AB20" s="23" t="e">
        <f t="shared" si="6"/>
        <v>#REF!</v>
      </c>
      <c r="AC20" s="24" t="e">
        <f t="shared" si="7"/>
        <v>#REF!</v>
      </c>
      <c r="AD20" s="50">
        <f t="shared" si="8"/>
        <v>0</v>
      </c>
      <c r="AE20" s="44"/>
      <c r="AF20" s="25"/>
      <c r="AG20" s="25"/>
      <c r="AH20" s="23" t="e">
        <f t="shared" si="15"/>
        <v>#DIV/0!</v>
      </c>
      <c r="AI20" s="24">
        <f t="shared" si="16"/>
        <v>0</v>
      </c>
      <c r="AJ20" s="50">
        <f t="shared" si="9"/>
        <v>0</v>
      </c>
      <c r="AK20" s="45"/>
      <c r="AL20" s="1"/>
      <c r="AM20" s="1"/>
      <c r="AN20" s="44"/>
      <c r="AO20" s="25"/>
      <c r="AP20" s="309"/>
    </row>
    <row r="21" spans="1:42" s="24" customFormat="1">
      <c r="A21" s="25">
        <v>59</v>
      </c>
      <c r="B21" s="25">
        <v>3</v>
      </c>
      <c r="C21" s="36"/>
      <c r="D21" s="23">
        <f t="shared" si="1"/>
        <v>2.7205052357574964</v>
      </c>
      <c r="E21" s="24">
        <f t="shared" si="2"/>
        <v>8.1615157072724891</v>
      </c>
      <c r="F21" s="50">
        <f t="shared" si="3"/>
        <v>0</v>
      </c>
      <c r="G21" s="44"/>
      <c r="H21" s="25"/>
      <c r="I21" s="36"/>
      <c r="J21" s="23" t="e">
        <f t="shared" si="10"/>
        <v>#DIV/0!</v>
      </c>
      <c r="K21" s="24">
        <f t="shared" si="11"/>
        <v>0</v>
      </c>
      <c r="L21" s="50">
        <f t="shared" si="4"/>
        <v>0</v>
      </c>
      <c r="M21" s="44"/>
      <c r="N21" s="25"/>
      <c r="O21" s="36"/>
      <c r="P21" s="23" t="e">
        <f t="shared" si="12"/>
        <v>#DIV/0!</v>
      </c>
      <c r="Q21" s="24">
        <f t="shared" si="13"/>
        <v>0</v>
      </c>
      <c r="R21" s="50">
        <f t="shared" si="5"/>
        <v>0</v>
      </c>
      <c r="S21" s="44"/>
      <c r="T21" s="25"/>
      <c r="U21" s="36"/>
      <c r="V21" s="23" t="e">
        <f t="shared" si="18"/>
        <v>#DIV/0!</v>
      </c>
      <c r="W21" s="24">
        <f t="shared" si="14"/>
        <v>0</v>
      </c>
      <c r="X21" s="50">
        <f t="shared" si="17"/>
        <v>0</v>
      </c>
      <c r="Y21" s="44">
        <v>52</v>
      </c>
      <c r="Z21" s="25">
        <v>1</v>
      </c>
      <c r="AA21" s="25">
        <v>2.5</v>
      </c>
      <c r="AB21" s="23" t="e">
        <f t="shared" si="6"/>
        <v>#REF!</v>
      </c>
      <c r="AC21" s="24" t="e">
        <f t="shared" si="7"/>
        <v>#REF!</v>
      </c>
      <c r="AD21" s="50">
        <f t="shared" si="8"/>
        <v>1.9963092623880725E-5</v>
      </c>
      <c r="AE21" s="44"/>
      <c r="AF21" s="25"/>
      <c r="AG21" s="31"/>
      <c r="AH21" s="23" t="e">
        <f t="shared" si="15"/>
        <v>#DIV/0!</v>
      </c>
      <c r="AI21" s="24">
        <f t="shared" si="16"/>
        <v>0</v>
      </c>
      <c r="AJ21" s="50">
        <f t="shared" si="9"/>
        <v>0</v>
      </c>
      <c r="AK21" s="45"/>
      <c r="AL21" s="1"/>
      <c r="AM21" s="1"/>
      <c r="AN21" s="44"/>
      <c r="AO21" s="25"/>
      <c r="AP21" s="310"/>
    </row>
    <row r="22" spans="1:42" s="24" customFormat="1">
      <c r="A22" s="25">
        <v>60</v>
      </c>
      <c r="B22" s="25">
        <v>1</v>
      </c>
      <c r="C22" s="25">
        <v>2.6</v>
      </c>
      <c r="D22" s="23">
        <f t="shared" si="1"/>
        <v>2.8611938461265232</v>
      </c>
      <c r="E22" s="24">
        <f t="shared" si="2"/>
        <v>2.8611938461265232</v>
      </c>
      <c r="F22" s="50">
        <f t="shared" si="3"/>
        <v>1.2037037037037037E-5</v>
      </c>
      <c r="G22" s="44"/>
      <c r="H22" s="25"/>
      <c r="I22" s="25"/>
      <c r="J22" s="23" t="e">
        <f t="shared" si="10"/>
        <v>#DIV/0!</v>
      </c>
      <c r="K22" s="24">
        <f t="shared" si="11"/>
        <v>0</v>
      </c>
      <c r="L22" s="50">
        <f t="shared" si="4"/>
        <v>0</v>
      </c>
      <c r="M22" s="44"/>
      <c r="N22" s="25"/>
      <c r="O22" s="25"/>
      <c r="P22" s="23" t="e">
        <f t="shared" si="12"/>
        <v>#DIV/0!</v>
      </c>
      <c r="Q22" s="24">
        <f t="shared" si="13"/>
        <v>0</v>
      </c>
      <c r="R22" s="50">
        <f t="shared" si="5"/>
        <v>0</v>
      </c>
      <c r="S22" s="44"/>
      <c r="T22" s="25"/>
      <c r="U22" s="25"/>
      <c r="V22" s="23" t="e">
        <f t="shared" si="18"/>
        <v>#DIV/0!</v>
      </c>
      <c r="W22" s="24">
        <f t="shared" si="14"/>
        <v>0</v>
      </c>
      <c r="X22" s="50">
        <f t="shared" si="17"/>
        <v>0</v>
      </c>
      <c r="Y22" s="44">
        <v>52</v>
      </c>
      <c r="Z22" s="25">
        <v>2</v>
      </c>
      <c r="AA22" s="25">
        <v>1.8</v>
      </c>
      <c r="AB22" s="23" t="e">
        <f t="shared" si="6"/>
        <v>#REF!</v>
      </c>
      <c r="AC22" s="24" t="e">
        <f t="shared" si="7"/>
        <v>#REF!</v>
      </c>
      <c r="AD22" s="50">
        <f t="shared" si="8"/>
        <v>0</v>
      </c>
      <c r="AE22" s="44"/>
      <c r="AF22" s="25"/>
      <c r="AG22" s="25"/>
      <c r="AH22" s="23" t="e">
        <f t="shared" si="15"/>
        <v>#DIV/0!</v>
      </c>
      <c r="AI22" s="24">
        <f t="shared" si="16"/>
        <v>0</v>
      </c>
      <c r="AJ22" s="50">
        <f t="shared" si="9"/>
        <v>0</v>
      </c>
      <c r="AK22" s="45"/>
      <c r="AL22" s="1"/>
      <c r="AM22" s="1"/>
      <c r="AN22" s="44"/>
      <c r="AO22" s="25"/>
      <c r="AP22" s="309"/>
    </row>
    <row r="23" spans="1:42" s="24" customFormat="1">
      <c r="A23" s="25">
        <v>60</v>
      </c>
      <c r="B23" s="25">
        <v>2</v>
      </c>
      <c r="C23" s="32"/>
      <c r="D23" s="23">
        <f t="shared" si="1"/>
        <v>2.8611938461265232</v>
      </c>
      <c r="E23" s="24">
        <f t="shared" si="2"/>
        <v>5.7223876922530463</v>
      </c>
      <c r="F23" s="50">
        <f t="shared" si="3"/>
        <v>0</v>
      </c>
      <c r="G23" s="44"/>
      <c r="H23" s="25"/>
      <c r="I23" s="31"/>
      <c r="J23" s="23" t="e">
        <f t="shared" si="10"/>
        <v>#DIV/0!</v>
      </c>
      <c r="K23" s="24">
        <f t="shared" si="11"/>
        <v>0</v>
      </c>
      <c r="L23" s="50">
        <f t="shared" si="4"/>
        <v>0</v>
      </c>
      <c r="M23" s="44"/>
      <c r="N23" s="25"/>
      <c r="O23" s="36"/>
      <c r="P23" s="23" t="e">
        <f t="shared" si="12"/>
        <v>#DIV/0!</v>
      </c>
      <c r="Q23" s="24">
        <f t="shared" si="13"/>
        <v>0</v>
      </c>
      <c r="R23" s="50">
        <f t="shared" si="5"/>
        <v>0</v>
      </c>
      <c r="S23" s="44"/>
      <c r="T23" s="25"/>
      <c r="U23" s="36"/>
      <c r="V23" s="23" t="e">
        <f t="shared" si="18"/>
        <v>#DIV/0!</v>
      </c>
      <c r="W23" s="24">
        <f t="shared" si="14"/>
        <v>0</v>
      </c>
      <c r="X23" s="50">
        <f t="shared" si="17"/>
        <v>0</v>
      </c>
      <c r="Y23" s="44">
        <v>52</v>
      </c>
      <c r="Z23" s="25">
        <v>1</v>
      </c>
      <c r="AA23" s="25">
        <v>1.9</v>
      </c>
      <c r="AB23" s="23" t="e">
        <f t="shared" si="6"/>
        <v>#REF!</v>
      </c>
      <c r="AC23" s="24" t="e">
        <f t="shared" si="7"/>
        <v>#REF!</v>
      </c>
      <c r="AD23" s="50">
        <f t="shared" si="8"/>
        <v>1.4814814814814815E-5</v>
      </c>
      <c r="AE23" s="44"/>
      <c r="AF23" s="25"/>
      <c r="AG23" s="31"/>
      <c r="AH23" s="23" t="e">
        <f t="shared" si="15"/>
        <v>#DIV/0!</v>
      </c>
      <c r="AI23" s="24">
        <f t="shared" si="16"/>
        <v>0</v>
      </c>
      <c r="AJ23" s="50">
        <f t="shared" si="9"/>
        <v>0</v>
      </c>
      <c r="AK23" s="45"/>
      <c r="AL23" s="1"/>
      <c r="AM23" s="1"/>
      <c r="AN23" s="44"/>
      <c r="AO23" s="25"/>
      <c r="AP23" s="310"/>
    </row>
    <row r="24" spans="1:42" s="24" customFormat="1">
      <c r="A24" s="25">
        <v>61</v>
      </c>
      <c r="B24" s="25">
        <v>1</v>
      </c>
      <c r="C24" s="25">
        <v>2.9</v>
      </c>
      <c r="D24" s="23">
        <f t="shared" si="1"/>
        <v>3.0066511129057609</v>
      </c>
      <c r="E24" s="24">
        <f t="shared" si="2"/>
        <v>3.0066511129057609</v>
      </c>
      <c r="F24" s="50">
        <f t="shared" si="3"/>
        <v>1.2776399786766293E-5</v>
      </c>
      <c r="G24" s="44"/>
      <c r="H24" s="25"/>
      <c r="I24" s="25"/>
      <c r="J24" s="23" t="e">
        <f t="shared" si="10"/>
        <v>#DIV/0!</v>
      </c>
      <c r="K24" s="24">
        <f t="shared" si="11"/>
        <v>0</v>
      </c>
      <c r="L24" s="50">
        <f t="shared" si="4"/>
        <v>0</v>
      </c>
      <c r="M24" s="44"/>
      <c r="N24" s="25"/>
      <c r="O24" s="25"/>
      <c r="P24" s="23" t="e">
        <f t="shared" si="12"/>
        <v>#DIV/0!</v>
      </c>
      <c r="Q24" s="24">
        <f t="shared" si="13"/>
        <v>0</v>
      </c>
      <c r="R24" s="50">
        <f t="shared" si="5"/>
        <v>0</v>
      </c>
      <c r="S24" s="44"/>
      <c r="T24" s="25"/>
      <c r="U24" s="25"/>
      <c r="V24" s="23" t="e">
        <f t="shared" si="18"/>
        <v>#DIV/0!</v>
      </c>
      <c r="W24" s="24">
        <f t="shared" si="14"/>
        <v>0</v>
      </c>
      <c r="X24" s="50">
        <f t="shared" si="17"/>
        <v>0</v>
      </c>
      <c r="Y24" s="44">
        <v>52</v>
      </c>
      <c r="Z24" s="25">
        <v>5</v>
      </c>
      <c r="AA24" s="25"/>
      <c r="AB24" s="23" t="e">
        <f t="shared" si="6"/>
        <v>#REF!</v>
      </c>
      <c r="AC24" s="24" t="e">
        <f t="shared" si="7"/>
        <v>#REF!</v>
      </c>
      <c r="AD24" s="50">
        <f t="shared" si="8"/>
        <v>1.2500000000000001E-5</v>
      </c>
      <c r="AE24" s="44"/>
      <c r="AF24" s="25"/>
      <c r="AG24" s="25"/>
      <c r="AH24" s="23" t="e">
        <f t="shared" si="15"/>
        <v>#DIV/0!</v>
      </c>
      <c r="AI24" s="24">
        <f t="shared" si="16"/>
        <v>0</v>
      </c>
      <c r="AJ24" s="50">
        <f t="shared" si="9"/>
        <v>0</v>
      </c>
      <c r="AK24" s="45"/>
      <c r="AL24" s="1"/>
      <c r="AM24" s="1"/>
      <c r="AN24" s="44"/>
      <c r="AO24" s="25"/>
      <c r="AP24" s="309"/>
    </row>
    <row r="25" spans="1:42" s="24" customFormat="1">
      <c r="A25" s="25">
        <v>61</v>
      </c>
      <c r="B25" s="25">
        <v>3</v>
      </c>
      <c r="C25" s="25"/>
      <c r="D25" s="23">
        <f t="shared" si="1"/>
        <v>3.0066511129057609</v>
      </c>
      <c r="E25" s="24">
        <f t="shared" si="2"/>
        <v>9.0199533387172828</v>
      </c>
      <c r="F25" s="50">
        <f t="shared" si="3"/>
        <v>0</v>
      </c>
      <c r="G25" s="44"/>
      <c r="H25" s="25"/>
      <c r="I25" s="25"/>
      <c r="J25" s="23" t="e">
        <f t="shared" si="10"/>
        <v>#DIV/0!</v>
      </c>
      <c r="K25" s="24">
        <f t="shared" si="11"/>
        <v>0</v>
      </c>
      <c r="L25" s="50">
        <f t="shared" si="4"/>
        <v>0</v>
      </c>
      <c r="M25" s="44"/>
      <c r="N25" s="25"/>
      <c r="O25" s="25"/>
      <c r="P25" s="23" t="e">
        <f t="shared" si="12"/>
        <v>#DIV/0!</v>
      </c>
      <c r="Q25" s="24">
        <f t="shared" si="13"/>
        <v>0</v>
      </c>
      <c r="R25" s="50">
        <f t="shared" si="5"/>
        <v>0</v>
      </c>
      <c r="S25" s="44"/>
      <c r="T25" s="25"/>
      <c r="U25" s="25"/>
      <c r="V25" s="23" t="e">
        <f t="shared" si="18"/>
        <v>#DIV/0!</v>
      </c>
      <c r="W25" s="24">
        <f t="shared" si="14"/>
        <v>0</v>
      </c>
      <c r="X25" s="50">
        <f t="shared" si="17"/>
        <v>0</v>
      </c>
      <c r="Y25" s="44">
        <v>54</v>
      </c>
      <c r="Z25" s="25">
        <v>1</v>
      </c>
      <c r="AA25" s="25">
        <v>2.9</v>
      </c>
      <c r="AB25" s="23" t="e">
        <f t="shared" si="6"/>
        <v>#REF!</v>
      </c>
      <c r="AC25" s="24" t="e">
        <f t="shared" si="7"/>
        <v>#REF!</v>
      </c>
      <c r="AD25" s="50">
        <f t="shared" si="8"/>
        <v>1.2776399786766293E-5</v>
      </c>
      <c r="AE25" s="44"/>
      <c r="AF25" s="25"/>
      <c r="AG25" s="25"/>
      <c r="AH25" s="23" t="e">
        <f t="shared" si="15"/>
        <v>#DIV/0!</v>
      </c>
      <c r="AI25" s="24">
        <f t="shared" si="16"/>
        <v>0</v>
      </c>
      <c r="AJ25" s="50">
        <f t="shared" si="9"/>
        <v>0</v>
      </c>
      <c r="AK25" s="45"/>
      <c r="AL25" s="1"/>
      <c r="AM25" s="1"/>
      <c r="AN25" s="44"/>
      <c r="AO25" s="25"/>
      <c r="AP25" s="309"/>
    </row>
    <row r="26" spans="1:42" s="24" customFormat="1">
      <c r="A26" s="25">
        <v>62</v>
      </c>
      <c r="B26" s="25">
        <v>2</v>
      </c>
      <c r="C26" s="25">
        <v>2.6</v>
      </c>
      <c r="D26" s="23">
        <f t="shared" si="1"/>
        <v>3.1569565137020459</v>
      </c>
      <c r="E26" s="24">
        <f t="shared" si="2"/>
        <v>6.3139130274040918</v>
      </c>
      <c r="F26" s="50">
        <f t="shared" si="3"/>
        <v>1.0909335034070692E-5</v>
      </c>
      <c r="G26" s="44"/>
      <c r="H26" s="25"/>
      <c r="I26" s="25"/>
      <c r="J26" s="23" t="e">
        <f t="shared" si="10"/>
        <v>#DIV/0!</v>
      </c>
      <c r="K26" s="24">
        <f t="shared" si="11"/>
        <v>0</v>
      </c>
      <c r="L26" s="50">
        <f t="shared" si="4"/>
        <v>0</v>
      </c>
      <c r="M26" s="44"/>
      <c r="N26" s="25"/>
      <c r="O26" s="25"/>
      <c r="P26" s="23" t="e">
        <f t="shared" si="12"/>
        <v>#DIV/0!</v>
      </c>
      <c r="Q26" s="24">
        <f t="shared" si="13"/>
        <v>0</v>
      </c>
      <c r="R26" s="50">
        <f t="shared" si="5"/>
        <v>0</v>
      </c>
      <c r="S26" s="44"/>
      <c r="T26" s="25"/>
      <c r="U26" s="25"/>
      <c r="V26" s="23" t="e">
        <f t="shared" si="18"/>
        <v>#DIV/0!</v>
      </c>
      <c r="W26" s="24">
        <f t="shared" si="14"/>
        <v>0</v>
      </c>
      <c r="X26" s="50">
        <f t="shared" si="17"/>
        <v>0</v>
      </c>
      <c r="Y26" s="44">
        <v>54</v>
      </c>
      <c r="Z26" s="25">
        <v>1</v>
      </c>
      <c r="AA26" s="25">
        <v>2</v>
      </c>
      <c r="AB26" s="23" t="e">
        <f t="shared" si="6"/>
        <v>#REF!</v>
      </c>
      <c r="AC26" s="24" t="e">
        <f t="shared" si="7"/>
        <v>#REF!</v>
      </c>
      <c r="AD26" s="50">
        <f t="shared" si="8"/>
        <v>1.1454703257100816E-5</v>
      </c>
      <c r="AE26" s="44"/>
      <c r="AF26" s="25"/>
      <c r="AG26" s="25"/>
      <c r="AH26" s="23" t="e">
        <f t="shared" si="15"/>
        <v>#DIV/0!</v>
      </c>
      <c r="AI26" s="24">
        <f t="shared" si="16"/>
        <v>0</v>
      </c>
      <c r="AJ26" s="50">
        <f t="shared" si="9"/>
        <v>0</v>
      </c>
      <c r="AK26" s="45"/>
      <c r="AL26" s="1"/>
      <c r="AM26" s="1"/>
      <c r="AN26" s="44"/>
      <c r="AO26" s="25"/>
      <c r="AP26" s="309"/>
    </row>
    <row r="27" spans="1:42" s="24" customFormat="1">
      <c r="A27" s="25">
        <v>62</v>
      </c>
      <c r="B27" s="25">
        <v>1</v>
      </c>
      <c r="C27" s="25">
        <v>2.9</v>
      </c>
      <c r="D27" s="23">
        <f t="shared" si="1"/>
        <v>3.1569565137020459</v>
      </c>
      <c r="E27" s="24">
        <f t="shared" si="2"/>
        <v>3.1569565137020459</v>
      </c>
      <c r="F27" s="50">
        <f t="shared" si="3"/>
        <v>1.2168104461078848E-5</v>
      </c>
      <c r="G27" s="44"/>
      <c r="H27" s="25"/>
      <c r="I27" s="25"/>
      <c r="J27" s="23" t="e">
        <f t="shared" si="10"/>
        <v>#DIV/0!</v>
      </c>
      <c r="K27" s="24">
        <f t="shared" si="11"/>
        <v>0</v>
      </c>
      <c r="L27" s="50">
        <f t="shared" si="4"/>
        <v>0</v>
      </c>
      <c r="M27" s="44"/>
      <c r="N27" s="25"/>
      <c r="O27" s="25"/>
      <c r="P27" s="23" t="e">
        <f t="shared" si="12"/>
        <v>#DIV/0!</v>
      </c>
      <c r="Q27" s="24">
        <f t="shared" si="13"/>
        <v>0</v>
      </c>
      <c r="R27" s="50">
        <f t="shared" si="5"/>
        <v>0</v>
      </c>
      <c r="S27" s="44"/>
      <c r="T27" s="25"/>
      <c r="U27" s="25"/>
      <c r="V27" s="23" t="e">
        <f t="shared" si="18"/>
        <v>#DIV/0!</v>
      </c>
      <c r="W27" s="24">
        <f t="shared" si="14"/>
        <v>0</v>
      </c>
      <c r="X27" s="50">
        <f t="shared" si="17"/>
        <v>0</v>
      </c>
      <c r="Y27" s="44">
        <v>54</v>
      </c>
      <c r="Z27" s="25">
        <v>1</v>
      </c>
      <c r="AA27" s="25">
        <v>1.8</v>
      </c>
      <c r="AB27" s="23" t="e">
        <f t="shared" si="6"/>
        <v>#REF!</v>
      </c>
      <c r="AC27" s="24" t="e">
        <f t="shared" si="7"/>
        <v>#REF!</v>
      </c>
      <c r="AD27" s="50">
        <f t="shared" si="8"/>
        <v>0</v>
      </c>
      <c r="AE27" s="44"/>
      <c r="AF27" s="25"/>
      <c r="AG27" s="25"/>
      <c r="AH27" s="23" t="e">
        <f t="shared" si="15"/>
        <v>#DIV/0!</v>
      </c>
      <c r="AI27" s="24">
        <f t="shared" si="16"/>
        <v>0</v>
      </c>
      <c r="AJ27" s="50">
        <f t="shared" si="9"/>
        <v>0</v>
      </c>
      <c r="AK27" s="45"/>
      <c r="AL27" s="1"/>
      <c r="AM27" s="1"/>
      <c r="AN27" s="44"/>
      <c r="AO27" s="25"/>
      <c r="AP27" s="309"/>
    </row>
    <row r="28" spans="1:42" s="24" customFormat="1">
      <c r="A28" s="25">
        <v>62</v>
      </c>
      <c r="B28" s="25">
        <v>1</v>
      </c>
      <c r="C28" s="25"/>
      <c r="D28" s="23">
        <f t="shared" si="1"/>
        <v>3.1569565137020459</v>
      </c>
      <c r="E28" s="24">
        <f t="shared" si="2"/>
        <v>3.1569565137020459</v>
      </c>
      <c r="F28" s="50">
        <f t="shared" si="3"/>
        <v>0</v>
      </c>
      <c r="G28" s="44"/>
      <c r="H28" s="25"/>
      <c r="I28" s="25"/>
      <c r="J28" s="23" t="e">
        <f t="shared" si="10"/>
        <v>#DIV/0!</v>
      </c>
      <c r="K28" s="24">
        <f t="shared" si="11"/>
        <v>0</v>
      </c>
      <c r="L28" s="50">
        <f t="shared" si="4"/>
        <v>0</v>
      </c>
      <c r="M28" s="44"/>
      <c r="N28" s="25"/>
      <c r="O28" s="25"/>
      <c r="P28" s="23" t="e">
        <f t="shared" si="12"/>
        <v>#DIV/0!</v>
      </c>
      <c r="Q28" s="24">
        <f t="shared" si="13"/>
        <v>0</v>
      </c>
      <c r="R28" s="50">
        <f t="shared" si="5"/>
        <v>0</v>
      </c>
      <c r="S28" s="44"/>
      <c r="T28" s="25"/>
      <c r="U28" s="25"/>
      <c r="V28" s="23" t="e">
        <f t="shared" si="18"/>
        <v>#DIV/0!</v>
      </c>
      <c r="W28" s="24">
        <f t="shared" si="14"/>
        <v>0</v>
      </c>
      <c r="X28" s="50">
        <f t="shared" si="17"/>
        <v>0</v>
      </c>
      <c r="Y28" s="44">
        <v>54</v>
      </c>
      <c r="Z28" s="25">
        <v>1</v>
      </c>
      <c r="AA28" s="25">
        <v>1.7</v>
      </c>
      <c r="AB28" s="23" t="e">
        <f t="shared" si="6"/>
        <v>#REF!</v>
      </c>
      <c r="AC28" s="24" t="e">
        <f t="shared" si="7"/>
        <v>#REF!</v>
      </c>
      <c r="AD28" s="50">
        <f t="shared" si="8"/>
        <v>0</v>
      </c>
      <c r="AE28" s="44"/>
      <c r="AF28" s="25"/>
      <c r="AG28" s="25"/>
      <c r="AH28" s="23" t="e">
        <f t="shared" si="15"/>
        <v>#DIV/0!</v>
      </c>
      <c r="AI28" s="24">
        <f t="shared" si="16"/>
        <v>0</v>
      </c>
      <c r="AJ28" s="50">
        <f t="shared" si="9"/>
        <v>0</v>
      </c>
      <c r="AK28" s="45"/>
      <c r="AL28" s="1"/>
      <c r="AM28" s="1"/>
      <c r="AN28" s="44"/>
      <c r="AO28" s="25"/>
      <c r="AP28" s="309"/>
    </row>
    <row r="29" spans="1:42" s="24" customFormat="1">
      <c r="A29" s="25">
        <v>63</v>
      </c>
      <c r="B29" s="25">
        <v>1</v>
      </c>
      <c r="C29" s="25">
        <v>3.4</v>
      </c>
      <c r="D29" s="23">
        <f t="shared" si="1"/>
        <v>3.3121895261222165</v>
      </c>
      <c r="E29" s="24">
        <f t="shared" si="2"/>
        <v>3.3121895261222165</v>
      </c>
      <c r="F29" s="50">
        <f t="shared" si="3"/>
        <v>1.359744368058805E-5</v>
      </c>
      <c r="G29" s="44"/>
      <c r="H29" s="25"/>
      <c r="I29" s="25"/>
      <c r="J29" s="23" t="e">
        <f t="shared" si="10"/>
        <v>#DIV/0!</v>
      </c>
      <c r="K29" s="24">
        <f t="shared" si="11"/>
        <v>0</v>
      </c>
      <c r="L29" s="50">
        <f t="shared" si="4"/>
        <v>0</v>
      </c>
      <c r="M29" s="44"/>
      <c r="N29" s="25"/>
      <c r="O29" s="25"/>
      <c r="P29" s="23" t="e">
        <f t="shared" si="12"/>
        <v>#DIV/0!</v>
      </c>
      <c r="Q29" s="24">
        <f t="shared" si="13"/>
        <v>0</v>
      </c>
      <c r="R29" s="50">
        <f t="shared" si="5"/>
        <v>0</v>
      </c>
      <c r="S29" s="44"/>
      <c r="T29" s="25"/>
      <c r="U29" s="25"/>
      <c r="V29" s="23" t="e">
        <f t="shared" si="18"/>
        <v>#DIV/0!</v>
      </c>
      <c r="W29" s="24">
        <f t="shared" si="14"/>
        <v>0</v>
      </c>
      <c r="X29" s="50">
        <f t="shared" si="17"/>
        <v>0</v>
      </c>
      <c r="Y29" s="44">
        <v>54</v>
      </c>
      <c r="Z29" s="25">
        <v>1</v>
      </c>
      <c r="AA29" s="25">
        <v>2.2999999999999998</v>
      </c>
      <c r="AB29" s="23" t="e">
        <f t="shared" si="6"/>
        <v>#REF!</v>
      </c>
      <c r="AC29" s="24" t="e">
        <f t="shared" si="7"/>
        <v>#REF!</v>
      </c>
      <c r="AD29" s="50">
        <f t="shared" si="8"/>
        <v>0</v>
      </c>
      <c r="AE29" s="44"/>
      <c r="AF29" s="25"/>
      <c r="AG29" s="25"/>
      <c r="AH29" s="23" t="e">
        <f t="shared" si="15"/>
        <v>#DIV/0!</v>
      </c>
      <c r="AI29" s="24">
        <f t="shared" si="16"/>
        <v>0</v>
      </c>
      <c r="AJ29" s="50">
        <f t="shared" si="9"/>
        <v>0</v>
      </c>
      <c r="AK29" s="45"/>
      <c r="AL29" s="1"/>
      <c r="AM29" s="1"/>
      <c r="AN29" s="44"/>
      <c r="AO29" s="25"/>
      <c r="AP29" s="309"/>
    </row>
    <row r="30" spans="1:42" s="24" customFormat="1">
      <c r="A30" s="25">
        <v>63</v>
      </c>
      <c r="B30" s="25">
        <v>1</v>
      </c>
      <c r="C30" s="25">
        <v>3</v>
      </c>
      <c r="D30" s="23">
        <f t="shared" si="1"/>
        <v>3.3121895261222165</v>
      </c>
      <c r="E30" s="24">
        <f t="shared" ref="E30:E76" si="19">IF(B30&gt;0,B30*D30,0)</f>
        <v>3.3121895261222165</v>
      </c>
      <c r="F30" s="50">
        <f t="shared" ref="F30:F76" si="20">IF(C30&gt;0,C30/(A30^3),0)</f>
        <v>1.1997744424048279E-5</v>
      </c>
      <c r="G30" s="44"/>
      <c r="H30" s="25"/>
      <c r="I30" s="25"/>
      <c r="J30" s="23" t="e">
        <f t="shared" si="10"/>
        <v>#DIV/0!</v>
      </c>
      <c r="K30" s="24">
        <f t="shared" si="11"/>
        <v>0</v>
      </c>
      <c r="L30" s="50">
        <f t="shared" si="4"/>
        <v>0</v>
      </c>
      <c r="M30" s="44"/>
      <c r="N30" s="25"/>
      <c r="O30" s="25"/>
      <c r="P30" s="23" t="e">
        <f t="shared" si="12"/>
        <v>#DIV/0!</v>
      </c>
      <c r="Q30" s="24">
        <f t="shared" si="13"/>
        <v>0</v>
      </c>
      <c r="R30" s="50">
        <f t="shared" si="5"/>
        <v>0</v>
      </c>
      <c r="S30" s="44"/>
      <c r="T30" s="25"/>
      <c r="U30" s="25"/>
      <c r="V30" s="23" t="e">
        <f t="shared" si="18"/>
        <v>#DIV/0!</v>
      </c>
      <c r="W30" s="24">
        <f t="shared" si="14"/>
        <v>0</v>
      </c>
      <c r="X30" s="50">
        <f t="shared" si="17"/>
        <v>0</v>
      </c>
      <c r="Y30" s="44">
        <v>54</v>
      </c>
      <c r="Z30" s="25">
        <v>2</v>
      </c>
      <c r="AA30" s="25"/>
      <c r="AB30" s="23" t="e">
        <f t="shared" si="6"/>
        <v>#REF!</v>
      </c>
      <c r="AC30" s="24" t="e">
        <f t="shared" si="7"/>
        <v>#REF!</v>
      </c>
      <c r="AD30" s="50">
        <f t="shared" si="8"/>
        <v>0</v>
      </c>
      <c r="AE30" s="44"/>
      <c r="AF30" s="25"/>
      <c r="AG30" s="25"/>
      <c r="AH30" s="23" t="e">
        <f t="shared" si="15"/>
        <v>#DIV/0!</v>
      </c>
      <c r="AI30" s="24">
        <f t="shared" si="16"/>
        <v>0</v>
      </c>
      <c r="AJ30" s="50">
        <f t="shared" si="9"/>
        <v>0</v>
      </c>
      <c r="AK30" s="45"/>
      <c r="AL30" s="1"/>
      <c r="AM30" s="1"/>
      <c r="AN30" s="44"/>
      <c r="AO30" s="25"/>
      <c r="AP30" s="309"/>
    </row>
    <row r="31" spans="1:42" s="24" customFormat="1">
      <c r="A31" s="25">
        <v>63</v>
      </c>
      <c r="B31" s="25">
        <v>1</v>
      </c>
      <c r="C31" s="25"/>
      <c r="D31" s="23">
        <f t="shared" si="1"/>
        <v>3.3121895261222165</v>
      </c>
      <c r="E31" s="24">
        <f t="shared" si="19"/>
        <v>3.3121895261222165</v>
      </c>
      <c r="F31" s="50">
        <f t="shared" si="20"/>
        <v>0</v>
      </c>
      <c r="G31" s="44"/>
      <c r="H31" s="25"/>
      <c r="I31" s="25"/>
      <c r="J31" s="23" t="e">
        <f t="shared" si="10"/>
        <v>#DIV/0!</v>
      </c>
      <c r="K31" s="24">
        <f t="shared" si="11"/>
        <v>0</v>
      </c>
      <c r="L31" s="50">
        <f t="shared" si="4"/>
        <v>0</v>
      </c>
      <c r="M31" s="44"/>
      <c r="N31" s="25"/>
      <c r="O31" s="25"/>
      <c r="P31" s="23" t="e">
        <f t="shared" si="12"/>
        <v>#DIV/0!</v>
      </c>
      <c r="Q31" s="24">
        <f t="shared" si="13"/>
        <v>0</v>
      </c>
      <c r="R31" s="50">
        <f t="shared" si="5"/>
        <v>0</v>
      </c>
      <c r="S31" s="44"/>
      <c r="T31" s="25"/>
      <c r="U31" s="25"/>
      <c r="V31" s="23" t="e">
        <f t="shared" si="18"/>
        <v>#DIV/0!</v>
      </c>
      <c r="W31" s="24">
        <f t="shared" si="14"/>
        <v>0</v>
      </c>
      <c r="X31" s="50">
        <f t="shared" si="17"/>
        <v>0</v>
      </c>
      <c r="Y31" s="44">
        <v>55</v>
      </c>
      <c r="Z31" s="25">
        <v>1</v>
      </c>
      <c r="AA31" s="25">
        <v>1.7</v>
      </c>
      <c r="AB31" s="23" t="e">
        <f t="shared" si="6"/>
        <v>#REF!</v>
      </c>
      <c r="AC31" s="24" t="e">
        <f t="shared" si="7"/>
        <v>#REF!</v>
      </c>
      <c r="AD31" s="50">
        <f t="shared" si="8"/>
        <v>1.1379153390987711E-5</v>
      </c>
      <c r="AE31" s="44"/>
      <c r="AF31" s="25"/>
      <c r="AG31" s="25"/>
      <c r="AH31" s="23" t="e">
        <f t="shared" si="15"/>
        <v>#DIV/0!</v>
      </c>
      <c r="AI31" s="24">
        <f t="shared" si="16"/>
        <v>0</v>
      </c>
      <c r="AJ31" s="50">
        <f t="shared" si="9"/>
        <v>0</v>
      </c>
      <c r="AK31" s="45"/>
      <c r="AL31" s="1"/>
      <c r="AM31" s="1"/>
      <c r="AN31" s="44"/>
      <c r="AO31" s="25"/>
      <c r="AP31" s="309"/>
    </row>
    <row r="32" spans="1:42" s="24" customFormat="1">
      <c r="A32" s="25">
        <v>64</v>
      </c>
      <c r="B32" s="25">
        <v>1</v>
      </c>
      <c r="C32" s="25">
        <v>4.7</v>
      </c>
      <c r="D32" s="23">
        <f t="shared" si="1"/>
        <v>3.4724296277731077</v>
      </c>
      <c r="E32" s="24">
        <f t="shared" si="19"/>
        <v>3.4724296277731077</v>
      </c>
      <c r="F32" s="50">
        <f t="shared" si="20"/>
        <v>1.7929077148437501E-5</v>
      </c>
      <c r="G32" s="44"/>
      <c r="H32" s="25"/>
      <c r="I32" s="25"/>
      <c r="J32" s="23" t="e">
        <f t="shared" si="10"/>
        <v>#DIV/0!</v>
      </c>
      <c r="K32" s="24">
        <f t="shared" si="11"/>
        <v>0</v>
      </c>
      <c r="L32" s="50">
        <f t="shared" si="4"/>
        <v>0</v>
      </c>
      <c r="M32" s="44"/>
      <c r="N32" s="25"/>
      <c r="O32" s="25"/>
      <c r="P32" s="23" t="e">
        <f t="shared" si="12"/>
        <v>#DIV/0!</v>
      </c>
      <c r="Q32" s="24">
        <f t="shared" si="13"/>
        <v>0</v>
      </c>
      <c r="R32" s="50">
        <f t="shared" si="5"/>
        <v>0</v>
      </c>
      <c r="S32" s="44"/>
      <c r="T32" s="25"/>
      <c r="U32" s="25"/>
      <c r="V32" s="23" t="e">
        <f t="shared" si="18"/>
        <v>#DIV/0!</v>
      </c>
      <c r="W32" s="24">
        <f t="shared" si="14"/>
        <v>0</v>
      </c>
      <c r="X32" s="50">
        <f t="shared" si="17"/>
        <v>0</v>
      </c>
      <c r="Y32" s="44">
        <v>55</v>
      </c>
      <c r="Z32" s="25">
        <v>1</v>
      </c>
      <c r="AA32" s="25">
        <v>2.2999999999999998</v>
      </c>
      <c r="AB32" s="23" t="e">
        <f t="shared" ref="AB32:AB43" si="21">Y12^3*SUM($AD$12:$AD$172)/COUNT($AA$36:$AA$171)</f>
        <v>#REF!</v>
      </c>
      <c r="AC32" s="24" t="e">
        <f t="shared" ref="AC32:AC43" si="22">IF(Z12&gt;0,Z12*AB32,0)</f>
        <v>#REF!</v>
      </c>
      <c r="AD32" s="50">
        <f t="shared" ref="AD32:AD43" si="23">IF(AA12&gt;0,AA12/(Y12^3),0)</f>
        <v>0</v>
      </c>
      <c r="AE32" s="44"/>
      <c r="AF32" s="25"/>
      <c r="AG32" s="25"/>
      <c r="AH32" s="23" t="e">
        <f t="shared" si="15"/>
        <v>#DIV/0!</v>
      </c>
      <c r="AI32" s="24">
        <f t="shared" si="16"/>
        <v>0</v>
      </c>
      <c r="AJ32" s="50">
        <f t="shared" si="9"/>
        <v>0</v>
      </c>
      <c r="AK32" s="45"/>
      <c r="AL32" s="1"/>
      <c r="AM32" s="1"/>
      <c r="AN32" s="44"/>
      <c r="AO32" s="25"/>
      <c r="AP32" s="309"/>
    </row>
    <row r="33" spans="1:42" s="24" customFormat="1">
      <c r="A33" s="25">
        <v>64</v>
      </c>
      <c r="B33" s="25">
        <v>1</v>
      </c>
      <c r="C33" s="25">
        <v>4.2</v>
      </c>
      <c r="D33" s="23">
        <f t="shared" si="1"/>
        <v>3.4724296277731077</v>
      </c>
      <c r="E33" s="24">
        <f t="shared" si="19"/>
        <v>3.4724296277731077</v>
      </c>
      <c r="F33" s="50">
        <f t="shared" si="20"/>
        <v>1.6021728515625001E-5</v>
      </c>
      <c r="G33" s="44"/>
      <c r="H33" s="25"/>
      <c r="I33" s="25"/>
      <c r="J33" s="23" t="e">
        <f t="shared" si="10"/>
        <v>#DIV/0!</v>
      </c>
      <c r="K33" s="24">
        <f t="shared" si="11"/>
        <v>0</v>
      </c>
      <c r="L33" s="50">
        <f t="shared" si="4"/>
        <v>0</v>
      </c>
      <c r="M33" s="44"/>
      <c r="N33" s="25"/>
      <c r="O33" s="25"/>
      <c r="P33" s="23" t="e">
        <f t="shared" si="12"/>
        <v>#DIV/0!</v>
      </c>
      <c r="Q33" s="24">
        <f t="shared" si="13"/>
        <v>0</v>
      </c>
      <c r="R33" s="50">
        <f t="shared" si="5"/>
        <v>0</v>
      </c>
      <c r="S33" s="44"/>
      <c r="T33" s="25"/>
      <c r="U33" s="25"/>
      <c r="V33" s="23" t="e">
        <f t="shared" si="18"/>
        <v>#DIV/0!</v>
      </c>
      <c r="W33" s="24">
        <f t="shared" si="14"/>
        <v>0</v>
      </c>
      <c r="X33" s="50">
        <f t="shared" si="17"/>
        <v>0</v>
      </c>
      <c r="Y33" s="44">
        <v>55</v>
      </c>
      <c r="Z33" s="25">
        <v>1</v>
      </c>
      <c r="AA33" s="25">
        <v>2.4</v>
      </c>
      <c r="AB33" s="23" t="e">
        <f t="shared" si="21"/>
        <v>#REF!</v>
      </c>
      <c r="AC33" s="24" t="e">
        <f t="shared" si="22"/>
        <v>#REF!</v>
      </c>
      <c r="AD33" s="50">
        <f t="shared" si="23"/>
        <v>1.1558132591044372E-5</v>
      </c>
      <c r="AE33" s="44"/>
      <c r="AF33" s="25"/>
      <c r="AG33" s="25"/>
      <c r="AH33" s="23" t="e">
        <f t="shared" si="15"/>
        <v>#DIV/0!</v>
      </c>
      <c r="AI33" s="24">
        <f t="shared" si="16"/>
        <v>0</v>
      </c>
      <c r="AJ33" s="50">
        <f t="shared" si="9"/>
        <v>0</v>
      </c>
      <c r="AK33" s="45"/>
      <c r="AL33" s="1"/>
      <c r="AM33" s="1"/>
      <c r="AN33" s="44"/>
      <c r="AO33" s="25"/>
      <c r="AP33" s="309"/>
    </row>
    <row r="34" spans="1:42" s="24" customFormat="1">
      <c r="A34" s="25">
        <v>64</v>
      </c>
      <c r="B34" s="25">
        <v>1</v>
      </c>
      <c r="C34" s="25">
        <v>3</v>
      </c>
      <c r="D34" s="23">
        <f t="shared" si="1"/>
        <v>3.4724296277731077</v>
      </c>
      <c r="E34" s="24">
        <f t="shared" si="19"/>
        <v>3.4724296277731077</v>
      </c>
      <c r="F34" s="50">
        <f t="shared" si="20"/>
        <v>1.1444091796875E-5</v>
      </c>
      <c r="G34" s="44"/>
      <c r="H34" s="25"/>
      <c r="I34" s="25"/>
      <c r="J34" s="23" t="e">
        <f t="shared" si="10"/>
        <v>#DIV/0!</v>
      </c>
      <c r="K34" s="24">
        <f t="shared" si="11"/>
        <v>0</v>
      </c>
      <c r="L34" s="50">
        <f t="shared" si="4"/>
        <v>0</v>
      </c>
      <c r="M34" s="44"/>
      <c r="N34" s="25"/>
      <c r="O34" s="25"/>
      <c r="P34" s="23" t="e">
        <f t="shared" si="12"/>
        <v>#DIV/0!</v>
      </c>
      <c r="Q34" s="24">
        <f t="shared" si="13"/>
        <v>0</v>
      </c>
      <c r="R34" s="50">
        <f t="shared" si="5"/>
        <v>0</v>
      </c>
      <c r="S34" s="44"/>
      <c r="T34" s="25"/>
      <c r="U34" s="25"/>
      <c r="V34" s="23" t="e">
        <f t="shared" si="18"/>
        <v>#DIV/0!</v>
      </c>
      <c r="W34" s="24">
        <f t="shared" si="14"/>
        <v>0</v>
      </c>
      <c r="X34" s="50">
        <f t="shared" si="17"/>
        <v>0</v>
      </c>
      <c r="Y34" s="44">
        <v>55</v>
      </c>
      <c r="Z34" s="25">
        <v>1</v>
      </c>
      <c r="AA34" s="25">
        <v>2.2000000000000002</v>
      </c>
      <c r="AB34" s="23" t="e">
        <f t="shared" si="21"/>
        <v>#REF!</v>
      </c>
      <c r="AC34" s="24" t="e">
        <f t="shared" si="22"/>
        <v>#REF!</v>
      </c>
      <c r="AD34" s="50">
        <f t="shared" si="23"/>
        <v>0</v>
      </c>
      <c r="AE34" s="44"/>
      <c r="AF34" s="25"/>
      <c r="AG34" s="25"/>
      <c r="AH34" s="23" t="e">
        <f t="shared" si="15"/>
        <v>#DIV/0!</v>
      </c>
      <c r="AI34" s="24">
        <f t="shared" si="16"/>
        <v>0</v>
      </c>
      <c r="AJ34" s="50">
        <f t="shared" si="9"/>
        <v>0</v>
      </c>
      <c r="AK34" s="45"/>
      <c r="AL34" s="1"/>
      <c r="AM34" s="1"/>
      <c r="AN34" s="44"/>
      <c r="AO34" s="25"/>
      <c r="AP34" s="309"/>
    </row>
    <row r="35" spans="1:42" s="24" customFormat="1">
      <c r="A35" s="25">
        <v>64</v>
      </c>
      <c r="B35" s="25">
        <v>2</v>
      </c>
      <c r="C35" s="25">
        <v>3.5</v>
      </c>
      <c r="D35" s="23">
        <f t="shared" si="1"/>
        <v>3.4724296277731077</v>
      </c>
      <c r="E35" s="24">
        <f t="shared" si="19"/>
        <v>6.9448592555462154</v>
      </c>
      <c r="F35" s="50">
        <f t="shared" si="20"/>
        <v>1.33514404296875E-5</v>
      </c>
      <c r="G35" s="44"/>
      <c r="H35" s="25"/>
      <c r="I35" s="25"/>
      <c r="J35" s="23" t="e">
        <f t="shared" si="10"/>
        <v>#DIV/0!</v>
      </c>
      <c r="K35" s="24">
        <f t="shared" si="11"/>
        <v>0</v>
      </c>
      <c r="L35" s="50">
        <f t="shared" si="4"/>
        <v>0</v>
      </c>
      <c r="M35" s="44"/>
      <c r="N35" s="25"/>
      <c r="O35" s="25"/>
      <c r="P35" s="23" t="e">
        <f t="shared" si="12"/>
        <v>#DIV/0!</v>
      </c>
      <c r="Q35" s="24">
        <f t="shared" si="13"/>
        <v>0</v>
      </c>
      <c r="R35" s="50">
        <f t="shared" si="5"/>
        <v>0</v>
      </c>
      <c r="S35" s="44"/>
      <c r="T35" s="25"/>
      <c r="U35" s="25"/>
      <c r="V35" s="23" t="e">
        <f t="shared" si="18"/>
        <v>#DIV/0!</v>
      </c>
      <c r="W35" s="24">
        <f t="shared" si="14"/>
        <v>0</v>
      </c>
      <c r="X35" s="50">
        <f t="shared" si="17"/>
        <v>0</v>
      </c>
      <c r="Y35" s="44">
        <v>55</v>
      </c>
      <c r="Z35" s="25">
        <v>2</v>
      </c>
      <c r="AA35" s="25"/>
      <c r="AB35" s="23" t="e">
        <f t="shared" si="21"/>
        <v>#REF!</v>
      </c>
      <c r="AC35" s="24" t="e">
        <f t="shared" si="22"/>
        <v>#REF!</v>
      </c>
      <c r="AD35" s="50">
        <f t="shared" si="23"/>
        <v>1.2659143518518518E-5</v>
      </c>
      <c r="AE35" s="44"/>
      <c r="AF35" s="25"/>
      <c r="AG35" s="25"/>
      <c r="AH35" s="23" t="e">
        <f t="shared" si="15"/>
        <v>#DIV/0!</v>
      </c>
      <c r="AI35" s="24">
        <f t="shared" si="16"/>
        <v>0</v>
      </c>
      <c r="AJ35" s="50">
        <f t="shared" si="9"/>
        <v>0</v>
      </c>
      <c r="AK35" s="45"/>
      <c r="AL35" s="1"/>
      <c r="AM35" s="1"/>
      <c r="AN35" s="44"/>
      <c r="AO35" s="25"/>
      <c r="AP35" s="309"/>
    </row>
    <row r="36" spans="1:42" s="24" customFormat="1">
      <c r="A36" s="25">
        <v>64</v>
      </c>
      <c r="B36" s="25">
        <v>1</v>
      </c>
      <c r="C36" s="25">
        <v>2.6</v>
      </c>
      <c r="D36" s="23">
        <f t="shared" si="1"/>
        <v>3.4724296277731077</v>
      </c>
      <c r="E36" s="24">
        <f t="shared" si="19"/>
        <v>3.4724296277731077</v>
      </c>
      <c r="F36" s="50">
        <f t="shared" si="20"/>
        <v>9.9182128906250003E-6</v>
      </c>
      <c r="G36" s="44"/>
      <c r="H36" s="25"/>
      <c r="I36" s="25"/>
      <c r="J36" s="23" t="e">
        <f t="shared" si="10"/>
        <v>#DIV/0!</v>
      </c>
      <c r="K36" s="24">
        <f t="shared" si="11"/>
        <v>0</v>
      </c>
      <c r="L36" s="50">
        <f t="shared" si="4"/>
        <v>0</v>
      </c>
      <c r="M36" s="44"/>
      <c r="N36" s="25"/>
      <c r="O36" s="25"/>
      <c r="P36" s="23" t="e">
        <f t="shared" si="12"/>
        <v>#DIV/0!</v>
      </c>
      <c r="Q36" s="24">
        <f t="shared" si="13"/>
        <v>0</v>
      </c>
      <c r="R36" s="50">
        <f t="shared" si="5"/>
        <v>0</v>
      </c>
      <c r="S36" s="44"/>
      <c r="T36" s="25"/>
      <c r="U36" s="25"/>
      <c r="V36" s="23" t="e">
        <f t="shared" si="18"/>
        <v>#DIV/0!</v>
      </c>
      <c r="W36" s="24">
        <f t="shared" si="14"/>
        <v>0</v>
      </c>
      <c r="X36" s="50">
        <f t="shared" si="17"/>
        <v>0</v>
      </c>
      <c r="Y36" s="44">
        <v>56</v>
      </c>
      <c r="Z36" s="24">
        <v>1</v>
      </c>
      <c r="AA36" s="25">
        <v>1.5</v>
      </c>
      <c r="AB36" s="23" t="e">
        <f t="shared" si="21"/>
        <v>#REF!</v>
      </c>
      <c r="AC36" s="24" t="e">
        <f t="shared" si="22"/>
        <v>#REF!</v>
      </c>
      <c r="AD36" s="50">
        <f t="shared" si="23"/>
        <v>0</v>
      </c>
      <c r="AE36" s="44"/>
      <c r="AF36" s="25"/>
      <c r="AG36" s="25"/>
      <c r="AH36" s="23" t="e">
        <f t="shared" si="15"/>
        <v>#DIV/0!</v>
      </c>
      <c r="AI36" s="24">
        <f t="shared" si="16"/>
        <v>0</v>
      </c>
      <c r="AJ36" s="50">
        <f t="shared" si="9"/>
        <v>0</v>
      </c>
      <c r="AK36" s="45"/>
      <c r="AL36" s="1"/>
      <c r="AM36" s="1"/>
      <c r="AN36" s="44"/>
      <c r="AO36" s="25"/>
      <c r="AP36" s="309"/>
    </row>
    <row r="37" spans="1:42" s="24" customFormat="1">
      <c r="A37" s="25">
        <v>64</v>
      </c>
      <c r="B37" s="25">
        <v>1</v>
      </c>
      <c r="C37" s="25">
        <v>2.9</v>
      </c>
      <c r="D37" s="23">
        <f t="shared" si="1"/>
        <v>3.4724296277731077</v>
      </c>
      <c r="E37" s="24">
        <f t="shared" si="19"/>
        <v>3.4724296277731077</v>
      </c>
      <c r="F37" s="50">
        <f t="shared" si="20"/>
        <v>1.10626220703125E-5</v>
      </c>
      <c r="G37" s="44"/>
      <c r="H37" s="25"/>
      <c r="I37" s="25"/>
      <c r="J37" s="23" t="e">
        <f t="shared" si="10"/>
        <v>#DIV/0!</v>
      </c>
      <c r="K37" s="24">
        <f t="shared" si="11"/>
        <v>0</v>
      </c>
      <c r="L37" s="50">
        <f t="shared" si="4"/>
        <v>0</v>
      </c>
      <c r="M37" s="44"/>
      <c r="N37" s="25"/>
      <c r="O37" s="25"/>
      <c r="P37" s="23" t="e">
        <f t="shared" si="12"/>
        <v>#DIV/0!</v>
      </c>
      <c r="Q37" s="24">
        <f t="shared" si="13"/>
        <v>0</v>
      </c>
      <c r="R37" s="50">
        <f t="shared" si="5"/>
        <v>0</v>
      </c>
      <c r="S37" s="44"/>
      <c r="T37" s="25"/>
      <c r="U37" s="25"/>
      <c r="V37" s="23" t="e">
        <f t="shared" si="18"/>
        <v>#DIV/0!</v>
      </c>
      <c r="W37" s="24">
        <f t="shared" si="14"/>
        <v>0</v>
      </c>
      <c r="X37" s="50">
        <f t="shared" si="17"/>
        <v>0</v>
      </c>
      <c r="Y37" s="46">
        <v>56</v>
      </c>
      <c r="Z37" s="24">
        <v>1</v>
      </c>
      <c r="AA37" s="25">
        <v>2.2000000000000002</v>
      </c>
      <c r="AB37" s="23" t="e">
        <f t="shared" si="21"/>
        <v>#REF!</v>
      </c>
      <c r="AC37" s="24" t="e">
        <f t="shared" si="22"/>
        <v>#REF!</v>
      </c>
      <c r="AD37" s="50">
        <f t="shared" si="23"/>
        <v>1.2800000000000001E-5</v>
      </c>
      <c r="AE37" s="44"/>
      <c r="AF37" s="25"/>
      <c r="AG37" s="25"/>
      <c r="AH37" s="23" t="e">
        <f t="shared" si="15"/>
        <v>#DIV/0!</v>
      </c>
      <c r="AI37" s="24">
        <f t="shared" si="16"/>
        <v>0</v>
      </c>
      <c r="AJ37" s="50">
        <f t="shared" si="9"/>
        <v>0</v>
      </c>
      <c r="AK37" s="45"/>
      <c r="AL37" s="1"/>
      <c r="AM37" s="1"/>
      <c r="AN37" s="44"/>
      <c r="AO37" s="25"/>
      <c r="AP37" s="309"/>
    </row>
    <row r="38" spans="1:42" s="24" customFormat="1">
      <c r="A38" s="25">
        <v>64</v>
      </c>
      <c r="B38" s="25">
        <v>3</v>
      </c>
      <c r="C38" s="25"/>
      <c r="D38" s="23">
        <f t="shared" si="1"/>
        <v>3.4724296277731077</v>
      </c>
      <c r="E38" s="24">
        <f t="shared" si="19"/>
        <v>10.417288883319323</v>
      </c>
      <c r="F38" s="50">
        <f t="shared" si="20"/>
        <v>0</v>
      </c>
      <c r="G38" s="44"/>
      <c r="H38" s="25"/>
      <c r="I38" s="25"/>
      <c r="J38" s="23" t="e">
        <f t="shared" si="10"/>
        <v>#DIV/0!</v>
      </c>
      <c r="K38" s="24">
        <f t="shared" si="11"/>
        <v>0</v>
      </c>
      <c r="L38" s="50">
        <f t="shared" si="4"/>
        <v>0</v>
      </c>
      <c r="M38" s="44"/>
      <c r="N38" s="25"/>
      <c r="O38" s="25"/>
      <c r="P38" s="23" t="e">
        <f t="shared" si="12"/>
        <v>#DIV/0!</v>
      </c>
      <c r="Q38" s="24">
        <f t="shared" si="13"/>
        <v>0</v>
      </c>
      <c r="R38" s="50">
        <f t="shared" si="5"/>
        <v>0</v>
      </c>
      <c r="S38" s="44"/>
      <c r="T38" s="25"/>
      <c r="U38" s="25"/>
      <c r="V38" s="23" t="e">
        <f t="shared" si="18"/>
        <v>#DIV/0!</v>
      </c>
      <c r="W38" s="24">
        <f t="shared" si="14"/>
        <v>0</v>
      </c>
      <c r="X38" s="50">
        <f t="shared" si="17"/>
        <v>0</v>
      </c>
      <c r="Y38" s="44">
        <v>56</v>
      </c>
      <c r="Z38" s="25">
        <v>1</v>
      </c>
      <c r="AA38" s="25">
        <v>3.1</v>
      </c>
      <c r="AB38" s="23" t="e">
        <f t="shared" si="21"/>
        <v>#REF!</v>
      </c>
      <c r="AC38" s="24" t="e">
        <f t="shared" si="22"/>
        <v>#REF!</v>
      </c>
      <c r="AD38" s="50">
        <f t="shared" si="23"/>
        <v>0</v>
      </c>
      <c r="AE38" s="44"/>
      <c r="AF38" s="25"/>
      <c r="AG38" s="25"/>
      <c r="AH38" s="23" t="e">
        <f t="shared" si="15"/>
        <v>#DIV/0!</v>
      </c>
      <c r="AI38" s="24">
        <f t="shared" si="16"/>
        <v>0</v>
      </c>
      <c r="AJ38" s="50">
        <f t="shared" si="9"/>
        <v>0</v>
      </c>
      <c r="AK38" s="45"/>
      <c r="AL38" s="1"/>
      <c r="AM38" s="1"/>
      <c r="AN38" s="44"/>
      <c r="AO38" s="25"/>
      <c r="AP38" s="309"/>
    </row>
    <row r="39" spans="1:42" s="24" customFormat="1">
      <c r="A39" s="25">
        <v>65</v>
      </c>
      <c r="B39" s="25">
        <v>1</v>
      </c>
      <c r="C39" s="25">
        <v>3.6</v>
      </c>
      <c r="D39" s="23">
        <f t="shared" si="1"/>
        <v>3.6377562962615575</v>
      </c>
      <c r="E39" s="24">
        <f t="shared" si="19"/>
        <v>3.6377562962615575</v>
      </c>
      <c r="F39" s="50">
        <f t="shared" si="20"/>
        <v>1.3108784706417843E-5</v>
      </c>
      <c r="G39" s="44"/>
      <c r="H39" s="25"/>
      <c r="I39" s="25"/>
      <c r="J39" s="23" t="e">
        <f t="shared" si="10"/>
        <v>#DIV/0!</v>
      </c>
      <c r="K39" s="24">
        <f t="shared" si="11"/>
        <v>0</v>
      </c>
      <c r="L39" s="50">
        <f t="shared" si="4"/>
        <v>0</v>
      </c>
      <c r="M39" s="44"/>
      <c r="N39" s="25"/>
      <c r="O39" s="25"/>
      <c r="P39" s="23" t="e">
        <f t="shared" si="12"/>
        <v>#DIV/0!</v>
      </c>
      <c r="Q39" s="24">
        <f t="shared" si="13"/>
        <v>0</v>
      </c>
      <c r="R39" s="50">
        <f t="shared" si="5"/>
        <v>0</v>
      </c>
      <c r="S39" s="44"/>
      <c r="T39" s="25"/>
      <c r="U39" s="25"/>
      <c r="V39" s="23" t="e">
        <f t="shared" si="18"/>
        <v>#DIV/0!</v>
      </c>
      <c r="W39" s="24">
        <f t="shared" si="14"/>
        <v>0</v>
      </c>
      <c r="X39" s="50">
        <f t="shared" si="17"/>
        <v>0</v>
      </c>
      <c r="Y39" s="44">
        <v>56</v>
      </c>
      <c r="Z39" s="25">
        <v>1</v>
      </c>
      <c r="AA39" s="25">
        <v>1.9</v>
      </c>
      <c r="AB39" s="23" t="e">
        <f t="shared" si="21"/>
        <v>#REF!</v>
      </c>
      <c r="AC39" s="24" t="e">
        <f t="shared" si="22"/>
        <v>#REF!</v>
      </c>
      <c r="AD39" s="50">
        <f t="shared" si="23"/>
        <v>1.4323299485115076E-5</v>
      </c>
      <c r="AE39" s="44"/>
      <c r="AF39" s="25"/>
      <c r="AG39" s="25"/>
      <c r="AH39" s="23" t="e">
        <f t="shared" si="15"/>
        <v>#DIV/0!</v>
      </c>
      <c r="AI39" s="24">
        <f t="shared" si="16"/>
        <v>0</v>
      </c>
      <c r="AJ39" s="50">
        <f t="shared" si="9"/>
        <v>0</v>
      </c>
      <c r="AK39" s="45"/>
      <c r="AL39" s="1"/>
      <c r="AM39" s="1"/>
      <c r="AN39" s="44"/>
      <c r="AO39" s="25"/>
      <c r="AP39" s="309"/>
    </row>
    <row r="40" spans="1:42" s="24" customFormat="1">
      <c r="A40" s="25">
        <v>65</v>
      </c>
      <c r="B40" s="25">
        <v>2</v>
      </c>
      <c r="C40" s="25">
        <v>2.9</v>
      </c>
      <c r="D40" s="23">
        <f t="shared" si="1"/>
        <v>3.6377562962615575</v>
      </c>
      <c r="E40" s="24">
        <f t="shared" si="19"/>
        <v>7.275512592523115</v>
      </c>
      <c r="F40" s="50">
        <f t="shared" si="20"/>
        <v>1.0559854346836595E-5</v>
      </c>
      <c r="G40" s="44"/>
      <c r="H40" s="25"/>
      <c r="I40" s="25"/>
      <c r="J40" s="23" t="e">
        <f t="shared" si="10"/>
        <v>#DIV/0!</v>
      </c>
      <c r="K40" s="24">
        <f t="shared" si="11"/>
        <v>0</v>
      </c>
      <c r="L40" s="50">
        <f t="shared" si="4"/>
        <v>0</v>
      </c>
      <c r="M40" s="44"/>
      <c r="N40" s="25"/>
      <c r="O40" s="25"/>
      <c r="P40" s="23" t="e">
        <f t="shared" si="12"/>
        <v>#DIV/0!</v>
      </c>
      <c r="Q40" s="24">
        <f t="shared" si="13"/>
        <v>0</v>
      </c>
      <c r="R40" s="50">
        <f t="shared" si="5"/>
        <v>0</v>
      </c>
      <c r="S40" s="44"/>
      <c r="T40" s="25"/>
      <c r="U40" s="25"/>
      <c r="V40" s="23" t="e">
        <f t="shared" si="18"/>
        <v>#DIV/0!</v>
      </c>
      <c r="W40" s="24">
        <f t="shared" si="14"/>
        <v>0</v>
      </c>
      <c r="X40" s="50">
        <f t="shared" si="17"/>
        <v>0</v>
      </c>
      <c r="Y40" s="44">
        <v>56</v>
      </c>
      <c r="Z40" s="25">
        <v>4</v>
      </c>
      <c r="AA40" s="25"/>
      <c r="AB40" s="23" t="e">
        <f t="shared" si="21"/>
        <v>#REF!</v>
      </c>
      <c r="AC40" s="24" t="e">
        <f t="shared" si="22"/>
        <v>#REF!</v>
      </c>
      <c r="AD40" s="50">
        <f t="shared" si="23"/>
        <v>0</v>
      </c>
      <c r="AE40" s="44"/>
      <c r="AF40" s="25"/>
      <c r="AG40" s="25"/>
      <c r="AH40" s="23" t="e">
        <f t="shared" si="15"/>
        <v>#DIV/0!</v>
      </c>
      <c r="AI40" s="24">
        <f t="shared" si="16"/>
        <v>0</v>
      </c>
      <c r="AJ40" s="50">
        <f t="shared" si="9"/>
        <v>0</v>
      </c>
      <c r="AK40" s="45"/>
      <c r="AL40" s="1"/>
      <c r="AM40" s="1"/>
      <c r="AN40" s="44"/>
      <c r="AO40" s="25"/>
      <c r="AP40" s="309"/>
    </row>
    <row r="41" spans="1:42" s="24" customFormat="1">
      <c r="A41" s="25">
        <v>65</v>
      </c>
      <c r="B41" s="25">
        <v>1</v>
      </c>
      <c r="C41" s="25"/>
      <c r="D41" s="23">
        <f t="shared" si="1"/>
        <v>3.6377562962615575</v>
      </c>
      <c r="E41" s="24">
        <f t="shared" si="19"/>
        <v>3.6377562962615575</v>
      </c>
      <c r="F41" s="50">
        <f t="shared" si="20"/>
        <v>0</v>
      </c>
      <c r="G41" s="44"/>
      <c r="H41" s="25"/>
      <c r="I41" s="25"/>
      <c r="J41" s="23" t="e">
        <f t="shared" si="10"/>
        <v>#DIV/0!</v>
      </c>
      <c r="K41" s="24">
        <f t="shared" si="11"/>
        <v>0</v>
      </c>
      <c r="L41" s="50">
        <f t="shared" si="4"/>
        <v>0</v>
      </c>
      <c r="M41" s="44"/>
      <c r="N41" s="25"/>
      <c r="O41" s="25"/>
      <c r="P41" s="23" t="e">
        <f t="shared" si="12"/>
        <v>#DIV/0!</v>
      </c>
      <c r="Q41" s="24">
        <f t="shared" si="13"/>
        <v>0</v>
      </c>
      <c r="R41" s="50">
        <f t="shared" si="5"/>
        <v>0</v>
      </c>
      <c r="S41" s="44"/>
      <c r="T41" s="25"/>
      <c r="U41" s="25"/>
      <c r="V41" s="23" t="e">
        <f t="shared" si="18"/>
        <v>#DIV/0!</v>
      </c>
      <c r="W41" s="24">
        <f t="shared" si="14"/>
        <v>0</v>
      </c>
      <c r="X41" s="50">
        <f t="shared" si="17"/>
        <v>0</v>
      </c>
      <c r="Y41" s="44">
        <v>57</v>
      </c>
      <c r="Z41" s="25">
        <v>1</v>
      </c>
      <c r="AA41" s="25">
        <v>2.5</v>
      </c>
      <c r="AB41" s="23" t="e">
        <f t="shared" si="21"/>
        <v>#REF!</v>
      </c>
      <c r="AC41" s="24" t="e">
        <f t="shared" si="22"/>
        <v>#REF!</v>
      </c>
      <c r="AD41" s="50">
        <f t="shared" si="23"/>
        <v>1.7779927173418296E-5</v>
      </c>
      <c r="AE41" s="44"/>
      <c r="AF41" s="25"/>
      <c r="AG41" s="25"/>
      <c r="AH41" s="23" t="e">
        <f t="shared" si="15"/>
        <v>#DIV/0!</v>
      </c>
      <c r="AI41" s="24">
        <f t="shared" si="16"/>
        <v>0</v>
      </c>
      <c r="AJ41" s="50">
        <f t="shared" si="9"/>
        <v>0</v>
      </c>
      <c r="AK41" s="45"/>
      <c r="AL41" s="1"/>
      <c r="AM41" s="1"/>
      <c r="AN41" s="44"/>
      <c r="AO41" s="25"/>
      <c r="AP41" s="309"/>
    </row>
    <row r="42" spans="1:42" s="24" customFormat="1">
      <c r="A42" s="25">
        <v>66</v>
      </c>
      <c r="B42" s="25">
        <v>1</v>
      </c>
      <c r="C42" s="25">
        <v>3.4</v>
      </c>
      <c r="D42" s="23">
        <f t="shared" si="1"/>
        <v>3.8082490091944021</v>
      </c>
      <c r="E42" s="24">
        <f t="shared" si="19"/>
        <v>3.8082490091944021</v>
      </c>
      <c r="F42" s="50">
        <f t="shared" si="20"/>
        <v>1.1826251495672983E-5</v>
      </c>
      <c r="G42" s="44"/>
      <c r="H42" s="25"/>
      <c r="I42" s="25"/>
      <c r="J42" s="23" t="e">
        <f t="shared" si="10"/>
        <v>#DIV/0!</v>
      </c>
      <c r="K42" s="24">
        <f t="shared" si="11"/>
        <v>0</v>
      </c>
      <c r="L42" s="50">
        <f t="shared" si="4"/>
        <v>0</v>
      </c>
      <c r="M42" s="44"/>
      <c r="N42" s="25"/>
      <c r="O42" s="25"/>
      <c r="P42" s="23" t="e">
        <f t="shared" si="12"/>
        <v>#DIV/0!</v>
      </c>
      <c r="Q42" s="24">
        <f t="shared" si="13"/>
        <v>0</v>
      </c>
      <c r="R42" s="50">
        <f t="shared" si="5"/>
        <v>0</v>
      </c>
      <c r="S42" s="44"/>
      <c r="T42" s="25"/>
      <c r="U42" s="25"/>
      <c r="V42" s="23" t="e">
        <f t="shared" si="18"/>
        <v>#DIV/0!</v>
      </c>
      <c r="W42" s="24">
        <f t="shared" si="14"/>
        <v>0</v>
      </c>
      <c r="X42" s="50">
        <f t="shared" si="17"/>
        <v>0</v>
      </c>
      <c r="Y42" s="44">
        <v>57</v>
      </c>
      <c r="Z42" s="25">
        <v>1</v>
      </c>
      <c r="AA42" s="25">
        <v>1.4</v>
      </c>
      <c r="AB42" s="23" t="e">
        <f t="shared" si="21"/>
        <v>#REF!</v>
      </c>
      <c r="AC42" s="24" t="e">
        <f t="shared" si="22"/>
        <v>#REF!</v>
      </c>
      <c r="AD42" s="50">
        <f t="shared" si="23"/>
        <v>1.2801547564861174E-5</v>
      </c>
      <c r="AE42" s="44"/>
      <c r="AF42" s="25"/>
      <c r="AG42" s="25"/>
      <c r="AH42" s="23" t="e">
        <f t="shared" si="15"/>
        <v>#DIV/0!</v>
      </c>
      <c r="AI42" s="24">
        <f t="shared" si="16"/>
        <v>0</v>
      </c>
      <c r="AJ42" s="50">
        <f t="shared" si="9"/>
        <v>0</v>
      </c>
      <c r="AK42" s="45"/>
      <c r="AL42" s="1"/>
      <c r="AM42" s="1"/>
      <c r="AN42" s="44"/>
      <c r="AO42" s="25"/>
      <c r="AP42" s="309"/>
    </row>
    <row r="43" spans="1:42" s="24" customFormat="1">
      <c r="A43" s="25">
        <v>67</v>
      </c>
      <c r="B43" s="25">
        <v>1</v>
      </c>
      <c r="C43" s="25"/>
      <c r="D43" s="23">
        <f t="shared" si="1"/>
        <v>3.9839872441784792</v>
      </c>
      <c r="E43" s="24">
        <f t="shared" si="19"/>
        <v>3.9839872441784792</v>
      </c>
      <c r="F43" s="50">
        <f t="shared" si="20"/>
        <v>0</v>
      </c>
      <c r="G43" s="44"/>
      <c r="H43" s="25"/>
      <c r="I43" s="25"/>
      <c r="J43" s="23" t="e">
        <f t="shared" si="10"/>
        <v>#DIV/0!</v>
      </c>
      <c r="K43" s="24">
        <f t="shared" si="11"/>
        <v>0</v>
      </c>
      <c r="L43" s="50">
        <f t="shared" si="4"/>
        <v>0</v>
      </c>
      <c r="M43" s="44"/>
      <c r="N43" s="25"/>
      <c r="O43" s="25"/>
      <c r="P43" s="23" t="e">
        <f t="shared" si="12"/>
        <v>#DIV/0!</v>
      </c>
      <c r="Q43" s="24">
        <f t="shared" si="13"/>
        <v>0</v>
      </c>
      <c r="R43" s="50">
        <f t="shared" si="5"/>
        <v>0</v>
      </c>
      <c r="S43" s="44"/>
      <c r="T43" s="25"/>
      <c r="U43" s="25"/>
      <c r="V43" s="23" t="e">
        <f t="shared" si="18"/>
        <v>#DIV/0!</v>
      </c>
      <c r="W43" s="24">
        <f t="shared" si="14"/>
        <v>0</v>
      </c>
      <c r="X43" s="50">
        <f t="shared" si="17"/>
        <v>0</v>
      </c>
      <c r="Y43" s="44">
        <v>57</v>
      </c>
      <c r="Z43" s="25">
        <v>1</v>
      </c>
      <c r="AA43" s="25">
        <v>2</v>
      </c>
      <c r="AB43" s="23" t="e">
        <f t="shared" si="21"/>
        <v>#REF!</v>
      </c>
      <c r="AC43" s="24" t="e">
        <f t="shared" si="22"/>
        <v>#REF!</v>
      </c>
      <c r="AD43" s="50">
        <f t="shared" si="23"/>
        <v>1.3512744651797906E-5</v>
      </c>
      <c r="AE43" s="44"/>
      <c r="AF43" s="25"/>
      <c r="AG43" s="25"/>
      <c r="AH43" s="23" t="e">
        <f t="shared" si="15"/>
        <v>#DIV/0!</v>
      </c>
      <c r="AI43" s="24">
        <f t="shared" si="16"/>
        <v>0</v>
      </c>
      <c r="AJ43" s="50">
        <f t="shared" si="9"/>
        <v>0</v>
      </c>
      <c r="AK43" s="45"/>
      <c r="AL43" s="1"/>
      <c r="AM43" s="1"/>
      <c r="AN43" s="44"/>
      <c r="AO43" s="25"/>
      <c r="AP43" s="309"/>
    </row>
    <row r="44" spans="1:42" s="24" customFormat="1">
      <c r="A44" s="25">
        <v>68</v>
      </c>
      <c r="B44" s="25">
        <v>1</v>
      </c>
      <c r="C44" s="25"/>
      <c r="D44" s="23">
        <f t="shared" ref="D44:D75" si="24">A44^3*SUM($F$12:$F$172)/COUNT($C$12:$C$172)</f>
        <v>4.1650504788206248</v>
      </c>
      <c r="E44" s="24">
        <f t="shared" si="19"/>
        <v>4.1650504788206248</v>
      </c>
      <c r="F44" s="50">
        <f t="shared" si="20"/>
        <v>0</v>
      </c>
      <c r="G44" s="44"/>
      <c r="H44" s="25"/>
      <c r="I44" s="25"/>
      <c r="J44" s="23" t="e">
        <f t="shared" si="10"/>
        <v>#DIV/0!</v>
      </c>
      <c r="K44" s="24">
        <f t="shared" si="11"/>
        <v>0</v>
      </c>
      <c r="L44" s="50">
        <f t="shared" si="4"/>
        <v>0</v>
      </c>
      <c r="M44" s="44"/>
      <c r="N44" s="25"/>
      <c r="O44" s="25"/>
      <c r="P44" s="23" t="e">
        <f t="shared" si="12"/>
        <v>#DIV/0!</v>
      </c>
      <c r="Q44" s="24">
        <f t="shared" si="13"/>
        <v>0</v>
      </c>
      <c r="R44" s="50">
        <f t="shared" si="5"/>
        <v>0</v>
      </c>
      <c r="S44" s="44"/>
      <c r="T44" s="25"/>
      <c r="U44" s="25"/>
      <c r="V44" s="23" t="e">
        <f t="shared" si="18"/>
        <v>#DIV/0!</v>
      </c>
      <c r="W44" s="24">
        <f t="shared" si="14"/>
        <v>0</v>
      </c>
      <c r="X44" s="50">
        <f t="shared" si="17"/>
        <v>0</v>
      </c>
      <c r="Y44" s="44">
        <v>58</v>
      </c>
      <c r="Z44" s="25">
        <v>2</v>
      </c>
      <c r="AA44" s="25"/>
      <c r="AB44" s="23" t="e">
        <f>#REF!^3*SUM($AD$12:$AD$172)/COUNT($AA$36:$AA$171)</f>
        <v>#REF!</v>
      </c>
      <c r="AC44" s="24" t="e">
        <f>IF(#REF!&gt;0,#REF!*AB44,0)</f>
        <v>#REF!</v>
      </c>
      <c r="AD44" s="50" t="e">
        <f>IF(#REF!&gt;0,#REF!/(#REF!^3),0)</f>
        <v>#REF!</v>
      </c>
      <c r="AE44" s="44"/>
      <c r="AF44" s="25"/>
      <c r="AG44" s="25"/>
      <c r="AH44" s="23" t="e">
        <f t="shared" si="15"/>
        <v>#DIV/0!</v>
      </c>
      <c r="AI44" s="24">
        <f t="shared" si="16"/>
        <v>0</v>
      </c>
      <c r="AJ44" s="50">
        <f t="shared" si="9"/>
        <v>0</v>
      </c>
      <c r="AK44" s="45"/>
      <c r="AL44" s="1"/>
      <c r="AM44" s="1"/>
      <c r="AN44" s="44"/>
      <c r="AO44" s="25"/>
      <c r="AP44" s="309"/>
    </row>
    <row r="45" spans="1:42" s="24" customFormat="1">
      <c r="A45" s="25">
        <v>69</v>
      </c>
      <c r="B45" s="25">
        <v>1</v>
      </c>
      <c r="C45" s="25">
        <v>3.5</v>
      </c>
      <c r="D45" s="23">
        <f t="shared" si="24"/>
        <v>4.3515181907276759</v>
      </c>
      <c r="E45" s="24">
        <f t="shared" si="19"/>
        <v>4.3515181907276759</v>
      </c>
      <c r="F45" s="50">
        <f t="shared" si="20"/>
        <v>1.0654198210703511E-5</v>
      </c>
      <c r="G45" s="44"/>
      <c r="H45" s="25"/>
      <c r="I45" s="25"/>
      <c r="J45" s="23" t="e">
        <f t="shared" si="10"/>
        <v>#DIV/0!</v>
      </c>
      <c r="K45" s="24">
        <f t="shared" si="11"/>
        <v>0</v>
      </c>
      <c r="L45" s="50">
        <f t="shared" si="4"/>
        <v>0</v>
      </c>
      <c r="M45" s="44"/>
      <c r="N45" s="25"/>
      <c r="O45" s="25"/>
      <c r="P45" s="23" t="e">
        <f t="shared" si="12"/>
        <v>#DIV/0!</v>
      </c>
      <c r="Q45" s="24">
        <f t="shared" si="13"/>
        <v>0</v>
      </c>
      <c r="R45" s="50">
        <f t="shared" si="5"/>
        <v>0</v>
      </c>
      <c r="S45" s="44"/>
      <c r="T45" s="25"/>
      <c r="U45" s="25"/>
      <c r="V45" s="23" t="e">
        <f t="shared" si="18"/>
        <v>#DIV/0!</v>
      </c>
      <c r="W45" s="24">
        <f t="shared" si="14"/>
        <v>0</v>
      </c>
      <c r="X45" s="50">
        <f t="shared" si="17"/>
        <v>0</v>
      </c>
      <c r="Y45" s="44">
        <v>59</v>
      </c>
      <c r="Z45" s="25">
        <v>1</v>
      </c>
      <c r="AA45" s="36">
        <v>4.0999999999999996</v>
      </c>
      <c r="AB45" s="23" t="e">
        <f t="shared" ref="AB45:AB56" si="25">Y24^3*SUM($AD$12:$AD$172)/COUNT($AA$36:$AA$171)</f>
        <v>#REF!</v>
      </c>
      <c r="AC45" s="24" t="e">
        <f t="shared" ref="AC45:AC56" si="26">IF(Z24&gt;0,Z24*AB45,0)</f>
        <v>#REF!</v>
      </c>
      <c r="AD45" s="50">
        <f t="shared" ref="AD45:AD56" si="27">IF(AA24&gt;0,AA24/(Y24^3),0)</f>
        <v>0</v>
      </c>
      <c r="AE45" s="44"/>
      <c r="AF45" s="25"/>
      <c r="AG45" s="25"/>
      <c r="AH45" s="23" t="e">
        <f t="shared" si="15"/>
        <v>#DIV/0!</v>
      </c>
      <c r="AI45" s="24">
        <f t="shared" si="16"/>
        <v>0</v>
      </c>
      <c r="AJ45" s="50">
        <f t="shared" si="9"/>
        <v>0</v>
      </c>
      <c r="AK45" s="45"/>
      <c r="AL45" s="1"/>
      <c r="AM45" s="1"/>
      <c r="AN45" s="44"/>
      <c r="AO45" s="25"/>
      <c r="AP45" s="309"/>
    </row>
    <row r="46" spans="1:42" s="24" customFormat="1">
      <c r="A46" s="25">
        <v>70</v>
      </c>
      <c r="B46" s="25">
        <v>1</v>
      </c>
      <c r="C46" s="25">
        <v>4.2</v>
      </c>
      <c r="D46" s="23">
        <f t="shared" si="24"/>
        <v>4.5434698575064694</v>
      </c>
      <c r="E46" s="24">
        <f t="shared" si="19"/>
        <v>4.5434698575064694</v>
      </c>
      <c r="F46" s="50">
        <f t="shared" si="20"/>
        <v>1.2244897959183674E-5</v>
      </c>
      <c r="G46" s="44"/>
      <c r="H46" s="25"/>
      <c r="I46" s="25"/>
      <c r="J46" s="23" t="e">
        <f t="shared" si="10"/>
        <v>#DIV/0!</v>
      </c>
      <c r="K46" s="24">
        <f t="shared" si="11"/>
        <v>0</v>
      </c>
      <c r="L46" s="50">
        <f t="shared" si="4"/>
        <v>0</v>
      </c>
      <c r="M46" s="44"/>
      <c r="N46" s="25"/>
      <c r="O46" s="25"/>
      <c r="P46" s="23" t="e">
        <f t="shared" si="12"/>
        <v>#DIV/0!</v>
      </c>
      <c r="Q46" s="24">
        <f t="shared" si="13"/>
        <v>0</v>
      </c>
      <c r="R46" s="50">
        <f t="shared" si="5"/>
        <v>0</v>
      </c>
      <c r="S46" s="44"/>
      <c r="T46" s="25"/>
      <c r="U46" s="25"/>
      <c r="V46" s="23" t="e">
        <f t="shared" si="18"/>
        <v>#DIV/0!</v>
      </c>
      <c r="W46" s="24">
        <f t="shared" si="14"/>
        <v>0</v>
      </c>
      <c r="X46" s="50">
        <f t="shared" si="17"/>
        <v>0</v>
      </c>
      <c r="Y46" s="44">
        <v>59</v>
      </c>
      <c r="Z46" s="25">
        <v>2</v>
      </c>
      <c r="AA46" s="25"/>
      <c r="AB46" s="23" t="e">
        <f t="shared" si="25"/>
        <v>#REF!</v>
      </c>
      <c r="AC46" s="24" t="e">
        <f t="shared" si="26"/>
        <v>#REF!</v>
      </c>
      <c r="AD46" s="50">
        <f t="shared" si="27"/>
        <v>1.8416907991667935E-5</v>
      </c>
      <c r="AE46" s="44"/>
      <c r="AF46" s="25"/>
      <c r="AG46" s="25"/>
      <c r="AH46" s="23" t="e">
        <f t="shared" si="15"/>
        <v>#DIV/0!</v>
      </c>
      <c r="AI46" s="24">
        <f t="shared" si="16"/>
        <v>0</v>
      </c>
      <c r="AJ46" s="50">
        <f t="shared" si="9"/>
        <v>0</v>
      </c>
      <c r="AK46" s="45"/>
      <c r="AL46" s="1"/>
      <c r="AM46" s="1"/>
      <c r="AN46" s="44"/>
      <c r="AO46" s="25"/>
      <c r="AP46" s="309"/>
    </row>
    <row r="47" spans="1:42" s="24" customFormat="1">
      <c r="A47" s="25">
        <v>70</v>
      </c>
      <c r="B47" s="25">
        <v>1</v>
      </c>
      <c r="C47" s="25"/>
      <c r="D47" s="23">
        <f t="shared" si="24"/>
        <v>4.5434698575064694</v>
      </c>
      <c r="E47" s="24">
        <f t="shared" si="19"/>
        <v>4.5434698575064694</v>
      </c>
      <c r="F47" s="50">
        <f t="shared" si="20"/>
        <v>0</v>
      </c>
      <c r="G47" s="44"/>
      <c r="H47" s="25"/>
      <c r="I47" s="25"/>
      <c r="J47" s="23" t="e">
        <f t="shared" si="10"/>
        <v>#DIV/0!</v>
      </c>
      <c r="K47" s="24">
        <f t="shared" si="11"/>
        <v>0</v>
      </c>
      <c r="L47" s="50">
        <f t="shared" si="4"/>
        <v>0</v>
      </c>
      <c r="M47" s="44"/>
      <c r="N47" s="25"/>
      <c r="O47" s="25"/>
      <c r="P47" s="23" t="e">
        <f t="shared" si="12"/>
        <v>#DIV/0!</v>
      </c>
      <c r="Q47" s="24">
        <f t="shared" si="13"/>
        <v>0</v>
      </c>
      <c r="R47" s="50">
        <f t="shared" si="5"/>
        <v>0</v>
      </c>
      <c r="S47" s="44"/>
      <c r="T47" s="25"/>
      <c r="U47" s="25"/>
      <c r="V47" s="23" t="e">
        <f t="shared" si="18"/>
        <v>#DIV/0!</v>
      </c>
      <c r="W47" s="24">
        <f t="shared" si="14"/>
        <v>0</v>
      </c>
      <c r="X47" s="50">
        <f t="shared" si="17"/>
        <v>0</v>
      </c>
      <c r="Y47" s="44">
        <v>60</v>
      </c>
      <c r="Z47" s="25">
        <v>1</v>
      </c>
      <c r="AA47" s="312">
        <v>3.2</v>
      </c>
      <c r="AB47" s="23" t="e">
        <f t="shared" si="25"/>
        <v>#REF!</v>
      </c>
      <c r="AC47" s="24" t="e">
        <f t="shared" si="26"/>
        <v>#REF!</v>
      </c>
      <c r="AD47" s="50">
        <f t="shared" si="27"/>
        <v>1.2701315856322714E-5</v>
      </c>
      <c r="AE47" s="44"/>
      <c r="AF47" s="25"/>
      <c r="AG47" s="25"/>
      <c r="AH47" s="23" t="e">
        <f t="shared" si="15"/>
        <v>#DIV/0!</v>
      </c>
      <c r="AI47" s="24">
        <f t="shared" si="16"/>
        <v>0</v>
      </c>
      <c r="AJ47" s="50">
        <f t="shared" si="9"/>
        <v>0</v>
      </c>
      <c r="AK47" s="45"/>
      <c r="AL47" s="1"/>
      <c r="AM47" s="1"/>
      <c r="AN47" s="44"/>
      <c r="AO47" s="25"/>
      <c r="AP47" s="309"/>
    </row>
    <row r="48" spans="1:42" s="24" customFormat="1">
      <c r="A48" s="25">
        <v>71</v>
      </c>
      <c r="B48" s="25">
        <v>1</v>
      </c>
      <c r="C48" s="25">
        <v>3.8</v>
      </c>
      <c r="D48" s="23">
        <f t="shared" si="24"/>
        <v>4.7409849567638433</v>
      </c>
      <c r="E48" s="24">
        <f t="shared" si="19"/>
        <v>4.7409849567638433</v>
      </c>
      <c r="F48" s="50">
        <f t="shared" si="20"/>
        <v>1.0617164602373215E-5</v>
      </c>
      <c r="G48" s="44"/>
      <c r="H48" s="25"/>
      <c r="I48" s="25"/>
      <c r="J48" s="23" t="e">
        <f t="shared" si="10"/>
        <v>#DIV/0!</v>
      </c>
      <c r="K48" s="24">
        <f t="shared" si="11"/>
        <v>0</v>
      </c>
      <c r="L48" s="50">
        <f t="shared" si="4"/>
        <v>0</v>
      </c>
      <c r="M48" s="44"/>
      <c r="N48" s="25"/>
      <c r="O48" s="25"/>
      <c r="P48" s="23" t="e">
        <f t="shared" si="12"/>
        <v>#DIV/0!</v>
      </c>
      <c r="Q48" s="24">
        <f t="shared" si="13"/>
        <v>0</v>
      </c>
      <c r="R48" s="50">
        <f t="shared" si="5"/>
        <v>0</v>
      </c>
      <c r="S48" s="44"/>
      <c r="T48" s="25"/>
      <c r="U48" s="25"/>
      <c r="V48" s="23" t="e">
        <f t="shared" si="18"/>
        <v>#DIV/0!</v>
      </c>
      <c r="W48" s="24">
        <f t="shared" si="14"/>
        <v>0</v>
      </c>
      <c r="X48" s="50">
        <f t="shared" si="17"/>
        <v>0</v>
      </c>
      <c r="Y48" s="44">
        <v>60</v>
      </c>
      <c r="Z48" s="25">
        <v>1</v>
      </c>
      <c r="AA48" s="25">
        <v>2.7</v>
      </c>
      <c r="AB48" s="23" t="e">
        <f t="shared" si="25"/>
        <v>#REF!</v>
      </c>
      <c r="AC48" s="24" t="e">
        <f t="shared" si="26"/>
        <v>#REF!</v>
      </c>
      <c r="AD48" s="50">
        <f t="shared" si="27"/>
        <v>1.1431184270690443E-5</v>
      </c>
      <c r="AE48" s="44"/>
      <c r="AF48" s="25"/>
      <c r="AG48" s="25"/>
      <c r="AH48" s="23" t="e">
        <f t="shared" si="15"/>
        <v>#DIV/0!</v>
      </c>
      <c r="AI48" s="24">
        <f t="shared" si="16"/>
        <v>0</v>
      </c>
      <c r="AJ48" s="50">
        <f t="shared" si="9"/>
        <v>0</v>
      </c>
      <c r="AK48" s="45"/>
      <c r="AL48" s="1"/>
      <c r="AM48" s="1"/>
      <c r="AN48" s="44"/>
      <c r="AO48" s="25"/>
      <c r="AP48" s="309"/>
    </row>
    <row r="49" spans="1:42" s="24" customFormat="1">
      <c r="A49" s="25">
        <v>71</v>
      </c>
      <c r="B49" s="25">
        <v>1</v>
      </c>
      <c r="C49" s="25">
        <v>6.7</v>
      </c>
      <c r="D49" s="23">
        <f t="shared" si="24"/>
        <v>4.7409849567638433</v>
      </c>
      <c r="E49" s="24">
        <f t="shared" si="19"/>
        <v>4.7409849567638433</v>
      </c>
      <c r="F49" s="50">
        <f t="shared" si="20"/>
        <v>1.871973758839488E-5</v>
      </c>
      <c r="G49" s="44"/>
      <c r="H49" s="25"/>
      <c r="I49" s="25"/>
      <c r="J49" s="23" t="e">
        <f t="shared" si="10"/>
        <v>#DIV/0!</v>
      </c>
      <c r="K49" s="24">
        <f t="shared" si="11"/>
        <v>0</v>
      </c>
      <c r="L49" s="50">
        <f t="shared" si="4"/>
        <v>0</v>
      </c>
      <c r="M49" s="44"/>
      <c r="N49" s="25"/>
      <c r="O49" s="25"/>
      <c r="P49" s="23" t="e">
        <f t="shared" si="12"/>
        <v>#DIV/0!</v>
      </c>
      <c r="Q49" s="24">
        <f t="shared" si="13"/>
        <v>0</v>
      </c>
      <c r="R49" s="50">
        <f t="shared" si="5"/>
        <v>0</v>
      </c>
      <c r="S49" s="44"/>
      <c r="T49" s="25"/>
      <c r="U49" s="25"/>
      <c r="V49" s="23" t="e">
        <f t="shared" si="18"/>
        <v>#DIV/0!</v>
      </c>
      <c r="W49" s="24">
        <f t="shared" si="14"/>
        <v>0</v>
      </c>
      <c r="X49" s="50">
        <f t="shared" si="17"/>
        <v>0</v>
      </c>
      <c r="Y49" s="44">
        <v>61</v>
      </c>
      <c r="Z49" s="25">
        <v>1</v>
      </c>
      <c r="AA49" s="25">
        <v>2.9</v>
      </c>
      <c r="AB49" s="23" t="e">
        <f t="shared" si="25"/>
        <v>#REF!</v>
      </c>
      <c r="AC49" s="24" t="e">
        <f t="shared" si="26"/>
        <v>#REF!</v>
      </c>
      <c r="AD49" s="50">
        <f t="shared" si="27"/>
        <v>1.0796118477874307E-5</v>
      </c>
      <c r="AE49" s="44"/>
      <c r="AF49" s="25"/>
      <c r="AG49" s="25"/>
      <c r="AH49" s="23" t="e">
        <f t="shared" si="15"/>
        <v>#DIV/0!</v>
      </c>
      <c r="AI49" s="24">
        <f t="shared" si="16"/>
        <v>0</v>
      </c>
      <c r="AJ49" s="50">
        <f t="shared" si="9"/>
        <v>0</v>
      </c>
      <c r="AK49" s="45"/>
      <c r="AL49" s="1"/>
      <c r="AM49" s="1"/>
      <c r="AN49" s="44"/>
      <c r="AO49" s="25"/>
      <c r="AP49" s="309"/>
    </row>
    <row r="50" spans="1:42" s="24" customFormat="1">
      <c r="A50" s="25">
        <v>71</v>
      </c>
      <c r="B50" s="25">
        <v>1</v>
      </c>
      <c r="C50" s="25">
        <v>3.6</v>
      </c>
      <c r="D50" s="23">
        <f t="shared" si="24"/>
        <v>4.7409849567638433</v>
      </c>
      <c r="E50" s="24">
        <f t="shared" ref="E50:E67" si="28">IF(B50&gt;0,B50*D50,0)</f>
        <v>4.7409849567638433</v>
      </c>
      <c r="F50" s="50">
        <f t="shared" ref="F50:F67" si="29">IF(C50&gt;0,C50/(A50^3),0)</f>
        <v>1.0058366465406204E-5</v>
      </c>
      <c r="G50" s="44"/>
      <c r="H50" s="25"/>
      <c r="I50" s="25"/>
      <c r="J50" s="23" t="e">
        <f t="shared" si="10"/>
        <v>#DIV/0!</v>
      </c>
      <c r="K50" s="24">
        <f t="shared" si="11"/>
        <v>0</v>
      </c>
      <c r="L50" s="50">
        <f t="shared" si="4"/>
        <v>0</v>
      </c>
      <c r="M50" s="44"/>
      <c r="N50" s="25"/>
      <c r="O50" s="25"/>
      <c r="P50" s="23" t="e">
        <f t="shared" si="12"/>
        <v>#DIV/0!</v>
      </c>
      <c r="Q50" s="24">
        <f t="shared" si="13"/>
        <v>0</v>
      </c>
      <c r="R50" s="50">
        <f t="shared" si="5"/>
        <v>0</v>
      </c>
      <c r="S50" s="44"/>
      <c r="T50" s="25"/>
      <c r="U50" s="25"/>
      <c r="V50" s="23" t="e">
        <f t="shared" si="18"/>
        <v>#DIV/0!</v>
      </c>
      <c r="W50" s="24">
        <f t="shared" si="14"/>
        <v>0</v>
      </c>
      <c r="X50" s="50">
        <f t="shared" si="17"/>
        <v>0</v>
      </c>
      <c r="Y50" s="44">
        <v>61</v>
      </c>
      <c r="Z50" s="25">
        <v>1</v>
      </c>
      <c r="AA50" s="25">
        <v>2.6</v>
      </c>
      <c r="AB50" s="23" t="e">
        <f t="shared" si="25"/>
        <v>#REF!</v>
      </c>
      <c r="AC50" s="24" t="e">
        <f t="shared" si="26"/>
        <v>#REF!</v>
      </c>
      <c r="AD50" s="50">
        <f t="shared" si="27"/>
        <v>1.4606513234771121E-5</v>
      </c>
      <c r="AE50" s="44"/>
      <c r="AF50" s="25"/>
      <c r="AG50" s="25"/>
      <c r="AH50" s="23" t="e">
        <f t="shared" si="15"/>
        <v>#DIV/0!</v>
      </c>
      <c r="AI50" s="24">
        <f t="shared" si="16"/>
        <v>0</v>
      </c>
      <c r="AJ50" s="50">
        <f t="shared" si="9"/>
        <v>0</v>
      </c>
      <c r="AK50" s="45"/>
      <c r="AL50" s="1"/>
      <c r="AM50" s="1"/>
      <c r="AN50" s="44"/>
      <c r="AO50" s="25"/>
      <c r="AP50" s="309"/>
    </row>
    <row r="51" spans="1:42" s="24" customFormat="1">
      <c r="A51" s="25">
        <v>73</v>
      </c>
      <c r="B51" s="25">
        <v>1</v>
      </c>
      <c r="C51" s="25">
        <v>4.3</v>
      </c>
      <c r="D51" s="23">
        <f t="shared" si="24"/>
        <v>5.1530233631416751</v>
      </c>
      <c r="E51" s="24">
        <f t="shared" si="28"/>
        <v>5.1530233631416751</v>
      </c>
      <c r="F51" s="50">
        <f t="shared" si="29"/>
        <v>1.1053501517928522E-5</v>
      </c>
      <c r="G51" s="44"/>
      <c r="H51" s="25"/>
      <c r="I51" s="25"/>
      <c r="J51" s="23" t="e">
        <f t="shared" si="10"/>
        <v>#DIV/0!</v>
      </c>
      <c r="K51" s="24">
        <f t="shared" si="11"/>
        <v>0</v>
      </c>
      <c r="L51" s="50">
        <f t="shared" si="4"/>
        <v>0</v>
      </c>
      <c r="M51" s="44"/>
      <c r="N51" s="25"/>
      <c r="O51" s="25"/>
      <c r="P51" s="23" t="e">
        <f t="shared" si="12"/>
        <v>#DIV/0!</v>
      </c>
      <c r="Q51" s="24">
        <f t="shared" si="13"/>
        <v>0</v>
      </c>
      <c r="R51" s="50">
        <f t="shared" si="5"/>
        <v>0</v>
      </c>
      <c r="S51" s="44"/>
      <c r="T51" s="25"/>
      <c r="U51" s="25"/>
      <c r="V51" s="23" t="e">
        <f t="shared" si="18"/>
        <v>#DIV/0!</v>
      </c>
      <c r="W51" s="24">
        <f t="shared" si="14"/>
        <v>0</v>
      </c>
      <c r="X51" s="50">
        <f t="shared" si="17"/>
        <v>0</v>
      </c>
      <c r="Y51" s="44">
        <v>61</v>
      </c>
      <c r="Z51" s="25">
        <v>1</v>
      </c>
      <c r="AA51" s="25"/>
      <c r="AB51" s="23" t="e">
        <f t="shared" si="25"/>
        <v>#REF!</v>
      </c>
      <c r="AC51" s="24" t="e">
        <f t="shared" si="26"/>
        <v>#REF!</v>
      </c>
      <c r="AD51" s="50">
        <f t="shared" si="27"/>
        <v>0</v>
      </c>
      <c r="AE51" s="44"/>
      <c r="AF51" s="25"/>
      <c r="AG51" s="25"/>
      <c r="AH51" s="23" t="e">
        <f t="shared" si="15"/>
        <v>#DIV/0!</v>
      </c>
      <c r="AI51" s="24">
        <f t="shared" si="16"/>
        <v>0</v>
      </c>
      <c r="AJ51" s="50">
        <f t="shared" si="9"/>
        <v>0</v>
      </c>
      <c r="AK51" s="45"/>
      <c r="AL51" s="1"/>
      <c r="AM51" s="1"/>
      <c r="AN51" s="44"/>
      <c r="AO51" s="25"/>
      <c r="AP51" s="309"/>
    </row>
    <row r="52" spans="1:42" s="24" customFormat="1">
      <c r="A52" s="25">
        <v>74</v>
      </c>
      <c r="B52" s="25">
        <v>1</v>
      </c>
      <c r="C52" s="25"/>
      <c r="D52" s="23">
        <f t="shared" si="24"/>
        <v>5.3677056254758062</v>
      </c>
      <c r="E52" s="24">
        <f t="shared" si="28"/>
        <v>5.3677056254758062</v>
      </c>
      <c r="F52" s="50">
        <f t="shared" si="29"/>
        <v>0</v>
      </c>
      <c r="G52" s="44"/>
      <c r="H52" s="25"/>
      <c r="I52" s="25"/>
      <c r="J52" s="23" t="e">
        <f t="shared" si="10"/>
        <v>#DIV/0!</v>
      </c>
      <c r="K52" s="24">
        <f t="shared" si="11"/>
        <v>0</v>
      </c>
      <c r="L52" s="50">
        <f t="shared" si="4"/>
        <v>0</v>
      </c>
      <c r="M52" s="44"/>
      <c r="N52" s="25"/>
      <c r="O52" s="25"/>
      <c r="P52" s="23" t="e">
        <f t="shared" si="12"/>
        <v>#DIV/0!</v>
      </c>
      <c r="Q52" s="24">
        <f t="shared" si="13"/>
        <v>0</v>
      </c>
      <c r="R52" s="50">
        <f t="shared" si="5"/>
        <v>0</v>
      </c>
      <c r="S52" s="44"/>
      <c r="T52" s="25"/>
      <c r="U52" s="25"/>
      <c r="V52" s="23" t="e">
        <f t="shared" si="18"/>
        <v>#DIV/0!</v>
      </c>
      <c r="W52" s="24">
        <f t="shared" si="14"/>
        <v>0</v>
      </c>
      <c r="X52" s="50">
        <f t="shared" si="17"/>
        <v>0</v>
      </c>
      <c r="Y52" s="44">
        <v>63</v>
      </c>
      <c r="Z52" s="25">
        <v>1</v>
      </c>
      <c r="AA52" s="25"/>
      <c r="AB52" s="23" t="e">
        <f t="shared" si="25"/>
        <v>#REF!</v>
      </c>
      <c r="AC52" s="24" t="e">
        <f t="shared" si="26"/>
        <v>#REF!</v>
      </c>
      <c r="AD52" s="50">
        <f t="shared" si="27"/>
        <v>1.0217881292261457E-5</v>
      </c>
      <c r="AE52" s="44"/>
      <c r="AF52" s="25"/>
      <c r="AG52" s="25"/>
      <c r="AH52" s="23" t="e">
        <f t="shared" si="15"/>
        <v>#DIV/0!</v>
      </c>
      <c r="AI52" s="24">
        <f t="shared" si="16"/>
        <v>0</v>
      </c>
      <c r="AJ52" s="50">
        <f t="shared" si="9"/>
        <v>0</v>
      </c>
      <c r="AK52" s="45"/>
      <c r="AL52" s="1"/>
      <c r="AM52" s="1"/>
      <c r="AN52" s="44"/>
      <c r="AO52" s="25"/>
      <c r="AP52" s="309"/>
    </row>
    <row r="53" spans="1:42" s="24" customFormat="1">
      <c r="A53" s="25">
        <v>81</v>
      </c>
      <c r="B53" s="25">
        <v>1</v>
      </c>
      <c r="C53" s="25">
        <v>8.8000000000000007</v>
      </c>
      <c r="D53" s="23">
        <f t="shared" si="24"/>
        <v>7.0396098091635446</v>
      </c>
      <c r="E53" s="24">
        <f t="shared" si="28"/>
        <v>7.0396098091635446</v>
      </c>
      <c r="F53" s="50">
        <f t="shared" si="29"/>
        <v>1.6558752523798503E-5</v>
      </c>
      <c r="G53" s="44"/>
      <c r="H53" s="25"/>
      <c r="I53" s="25"/>
      <c r="J53" s="23" t="e">
        <f t="shared" ref="J53:J76" si="30">G53^3*SUM($L$12:$L$172)/COUNT($I$12:$I$172)</f>
        <v>#DIV/0!</v>
      </c>
      <c r="K53" s="24">
        <f t="shared" ref="K53:K76" si="31">IF(H53&gt;0,H53*J53,0)</f>
        <v>0</v>
      </c>
      <c r="L53" s="50">
        <f t="shared" ref="L53:L75" si="32">IF(I53&gt;0,I53/(G53^3),0)</f>
        <v>0</v>
      </c>
      <c r="M53" s="44"/>
      <c r="N53" s="25"/>
      <c r="O53" s="25"/>
      <c r="P53" s="23" t="e">
        <f t="shared" ref="P53:P76" si="33">M53^3*SUM($R$12:$R$172)/COUNT($O$12:$O$172)</f>
        <v>#DIV/0!</v>
      </c>
      <c r="Q53" s="24">
        <f t="shared" ref="Q53:Q76" si="34">IF(N53&gt;0,N53*P53,0)</f>
        <v>0</v>
      </c>
      <c r="R53" s="50">
        <f t="shared" ref="R53:R75" si="35">IF(O53&gt;0,O53/(M53^3),0)</f>
        <v>0</v>
      </c>
      <c r="S53" s="44"/>
      <c r="T53" s="25"/>
      <c r="U53" s="25"/>
      <c r="V53" s="23" t="e">
        <f t="shared" ref="V53:V79" si="36">S53^3*SUM($X$12:$X$59)/COUNT($U$12:$U$59)</f>
        <v>#DIV/0!</v>
      </c>
      <c r="W53" s="24">
        <f t="shared" ref="W53:W76" si="37">IF(T53&gt;0,T53*V53,0)</f>
        <v>0</v>
      </c>
      <c r="X53" s="50">
        <f t="shared" ref="X53:X77" si="38">IF(U53&gt;0,U53/(S53^3),0)</f>
        <v>0</v>
      </c>
      <c r="Y53" s="44">
        <v>67</v>
      </c>
      <c r="Z53" s="25">
        <v>2</v>
      </c>
      <c r="AA53" s="25"/>
      <c r="AB53" s="23" t="e">
        <f t="shared" si="25"/>
        <v>#REF!</v>
      </c>
      <c r="AC53" s="24" t="e">
        <f t="shared" si="26"/>
        <v>#REF!</v>
      </c>
      <c r="AD53" s="50">
        <f t="shared" si="27"/>
        <v>1.382419233658903E-5</v>
      </c>
      <c r="AE53" s="44"/>
      <c r="AF53" s="25"/>
      <c r="AG53" s="25"/>
      <c r="AH53" s="23" t="e">
        <f t="shared" si="15"/>
        <v>#DIV/0!</v>
      </c>
      <c r="AI53" s="24">
        <f t="shared" si="16"/>
        <v>0</v>
      </c>
      <c r="AJ53" s="50">
        <f t="shared" si="9"/>
        <v>0</v>
      </c>
      <c r="AK53" s="45"/>
      <c r="AL53" s="1"/>
      <c r="AM53" s="1"/>
      <c r="AN53" s="44"/>
      <c r="AO53" s="25"/>
      <c r="AP53" s="309"/>
    </row>
    <row r="54" spans="1:42" s="24" customFormat="1">
      <c r="A54" s="25">
        <v>86</v>
      </c>
      <c r="B54" s="25">
        <v>1</v>
      </c>
      <c r="C54" s="25"/>
      <c r="D54" s="23">
        <f t="shared" si="24"/>
        <v>8.4253681157030176</v>
      </c>
      <c r="E54" s="24">
        <f t="shared" si="28"/>
        <v>8.4253681157030176</v>
      </c>
      <c r="F54" s="50">
        <f t="shared" si="29"/>
        <v>0</v>
      </c>
      <c r="G54" s="44"/>
      <c r="H54" s="25"/>
      <c r="I54" s="25"/>
      <c r="J54" s="23" t="e">
        <f t="shared" si="30"/>
        <v>#DIV/0!</v>
      </c>
      <c r="K54" s="24">
        <f t="shared" si="31"/>
        <v>0</v>
      </c>
      <c r="L54" s="50">
        <f t="shared" si="32"/>
        <v>0</v>
      </c>
      <c r="M54" s="44"/>
      <c r="N54" s="25"/>
      <c r="O54" s="25"/>
      <c r="P54" s="23" t="e">
        <f t="shared" si="33"/>
        <v>#DIV/0!</v>
      </c>
      <c r="Q54" s="24">
        <f t="shared" si="34"/>
        <v>0</v>
      </c>
      <c r="R54" s="50">
        <f t="shared" si="35"/>
        <v>0</v>
      </c>
      <c r="S54" s="44"/>
      <c r="T54" s="25"/>
      <c r="U54" s="25"/>
      <c r="V54" s="23" t="e">
        <f t="shared" si="36"/>
        <v>#DIV/0!</v>
      </c>
      <c r="W54" s="24">
        <f t="shared" si="37"/>
        <v>0</v>
      </c>
      <c r="X54" s="50">
        <f t="shared" si="38"/>
        <v>0</v>
      </c>
      <c r="Y54" s="44">
        <v>68</v>
      </c>
      <c r="Z54" s="25">
        <v>1</v>
      </c>
      <c r="AA54" s="25"/>
      <c r="AB54" s="23" t="e">
        <f t="shared" si="25"/>
        <v>#REF!</v>
      </c>
      <c r="AC54" s="24" t="e">
        <f t="shared" si="26"/>
        <v>#REF!</v>
      </c>
      <c r="AD54" s="50">
        <f t="shared" si="27"/>
        <v>1.4425244177310292E-5</v>
      </c>
      <c r="AE54" s="44"/>
      <c r="AF54" s="25"/>
      <c r="AG54" s="25"/>
      <c r="AH54" s="23" t="e">
        <f t="shared" si="15"/>
        <v>#DIV/0!</v>
      </c>
      <c r="AI54" s="24">
        <f t="shared" si="16"/>
        <v>0</v>
      </c>
      <c r="AJ54" s="50">
        <f t="shared" si="9"/>
        <v>0</v>
      </c>
      <c r="AK54" s="45"/>
      <c r="AL54" s="1"/>
      <c r="AM54" s="1"/>
      <c r="AN54" s="44"/>
      <c r="AO54" s="25"/>
      <c r="AP54" s="309"/>
    </row>
    <row r="55" spans="1:42" s="24" customFormat="1">
      <c r="A55" s="25">
        <v>90</v>
      </c>
      <c r="B55" s="25">
        <v>1</v>
      </c>
      <c r="C55" s="25"/>
      <c r="D55" s="23">
        <f t="shared" si="24"/>
        <v>9.6565292306770161</v>
      </c>
      <c r="E55" s="24">
        <f t="shared" si="28"/>
        <v>9.6565292306770161</v>
      </c>
      <c r="F55" s="50">
        <f t="shared" si="29"/>
        <v>0</v>
      </c>
      <c r="G55" s="44"/>
      <c r="H55" s="25"/>
      <c r="I55" s="25"/>
      <c r="J55" s="23" t="e">
        <f t="shared" si="30"/>
        <v>#DIV/0!</v>
      </c>
      <c r="K55" s="24">
        <f t="shared" si="31"/>
        <v>0</v>
      </c>
      <c r="L55" s="50">
        <f t="shared" si="32"/>
        <v>0</v>
      </c>
      <c r="M55" s="44"/>
      <c r="N55" s="25"/>
      <c r="O55" s="25"/>
      <c r="P55" s="23" t="e">
        <f t="shared" si="33"/>
        <v>#DIV/0!</v>
      </c>
      <c r="Q55" s="24">
        <f t="shared" si="34"/>
        <v>0</v>
      </c>
      <c r="R55" s="50">
        <f t="shared" si="35"/>
        <v>0</v>
      </c>
      <c r="S55" s="44"/>
      <c r="T55" s="25"/>
      <c r="U55" s="25"/>
      <c r="V55" s="23" t="e">
        <f t="shared" si="36"/>
        <v>#DIV/0!</v>
      </c>
      <c r="W55" s="24">
        <f t="shared" si="37"/>
        <v>0</v>
      </c>
      <c r="X55" s="50">
        <f t="shared" si="38"/>
        <v>0</v>
      </c>
      <c r="Y55" s="44">
        <v>78</v>
      </c>
      <c r="Z55" s="25">
        <v>1</v>
      </c>
      <c r="AA55" s="25">
        <v>5.4</v>
      </c>
      <c r="AB55" s="23" t="e">
        <f t="shared" si="25"/>
        <v>#REF!</v>
      </c>
      <c r="AC55" s="24" t="e">
        <f t="shared" si="26"/>
        <v>#REF!</v>
      </c>
      <c r="AD55" s="50">
        <f t="shared" si="27"/>
        <v>1.322314049586777E-5</v>
      </c>
      <c r="AE55" s="44"/>
      <c r="AF55" s="25"/>
      <c r="AG55" s="25"/>
      <c r="AH55" s="23" t="e">
        <f t="shared" si="15"/>
        <v>#DIV/0!</v>
      </c>
      <c r="AI55" s="24">
        <f t="shared" si="16"/>
        <v>0</v>
      </c>
      <c r="AJ55" s="50">
        <f t="shared" si="9"/>
        <v>0</v>
      </c>
      <c r="AK55" s="45"/>
      <c r="AL55" s="1"/>
      <c r="AM55" s="1"/>
      <c r="AN55" s="44"/>
      <c r="AO55" s="25"/>
      <c r="AP55" s="309"/>
    </row>
    <row r="56" spans="1:42" s="24" customFormat="1">
      <c r="A56" s="25"/>
      <c r="B56" s="25"/>
      <c r="C56" s="25"/>
      <c r="D56" s="23">
        <f t="shared" si="24"/>
        <v>0</v>
      </c>
      <c r="E56" s="24">
        <f t="shared" si="28"/>
        <v>0</v>
      </c>
      <c r="F56" s="50">
        <f t="shared" si="29"/>
        <v>0</v>
      </c>
      <c r="G56" s="44"/>
      <c r="H56" s="25"/>
      <c r="I56" s="25"/>
      <c r="J56" s="23" t="e">
        <f t="shared" si="30"/>
        <v>#DIV/0!</v>
      </c>
      <c r="K56" s="24">
        <f t="shared" si="31"/>
        <v>0</v>
      </c>
      <c r="L56" s="50">
        <f t="shared" si="32"/>
        <v>0</v>
      </c>
      <c r="M56" s="44"/>
      <c r="N56" s="25"/>
      <c r="O56" s="25"/>
      <c r="P56" s="23" t="e">
        <f t="shared" si="33"/>
        <v>#DIV/0!</v>
      </c>
      <c r="Q56" s="24">
        <f t="shared" si="34"/>
        <v>0</v>
      </c>
      <c r="R56" s="50">
        <f t="shared" si="35"/>
        <v>0</v>
      </c>
      <c r="S56" s="44"/>
      <c r="T56" s="25"/>
      <c r="U56" s="25"/>
      <c r="V56" s="23" t="e">
        <f t="shared" si="36"/>
        <v>#DIV/0!</v>
      </c>
      <c r="W56" s="24">
        <f t="shared" si="37"/>
        <v>0</v>
      </c>
      <c r="X56" s="50">
        <f t="shared" si="38"/>
        <v>0</v>
      </c>
      <c r="Y56" s="44"/>
      <c r="Z56" s="25"/>
      <c r="AA56" s="25"/>
      <c r="AB56" s="23" t="e">
        <f t="shared" si="25"/>
        <v>#REF!</v>
      </c>
      <c r="AC56" s="24" t="e">
        <f t="shared" si="26"/>
        <v>#REF!</v>
      </c>
      <c r="AD56" s="50">
        <f t="shared" si="27"/>
        <v>0</v>
      </c>
      <c r="AE56" s="44"/>
      <c r="AF56" s="25"/>
      <c r="AG56" s="25"/>
      <c r="AH56" s="23" t="e">
        <f t="shared" si="15"/>
        <v>#DIV/0!</v>
      </c>
      <c r="AI56" s="24">
        <f t="shared" si="16"/>
        <v>0</v>
      </c>
      <c r="AJ56" s="50">
        <f t="shared" si="9"/>
        <v>0</v>
      </c>
      <c r="AK56" s="45"/>
      <c r="AL56" s="1"/>
      <c r="AM56" s="1"/>
      <c r="AN56" s="44"/>
      <c r="AO56" s="25"/>
      <c r="AP56" s="309"/>
    </row>
    <row r="57" spans="1:42" s="24" customFormat="1">
      <c r="A57" s="25"/>
      <c r="B57" s="25"/>
      <c r="C57" s="25"/>
      <c r="D57" s="23">
        <f t="shared" si="24"/>
        <v>0</v>
      </c>
      <c r="E57" s="24">
        <f t="shared" si="28"/>
        <v>0</v>
      </c>
      <c r="F57" s="50">
        <f t="shared" si="29"/>
        <v>0</v>
      </c>
      <c r="G57" s="44"/>
      <c r="H57" s="25"/>
      <c r="I57" s="25"/>
      <c r="J57" s="23" t="e">
        <f t="shared" si="30"/>
        <v>#DIV/0!</v>
      </c>
      <c r="K57" s="24">
        <f t="shared" si="31"/>
        <v>0</v>
      </c>
      <c r="L57" s="50">
        <f t="shared" si="32"/>
        <v>0</v>
      </c>
      <c r="M57" s="44"/>
      <c r="N57" s="25"/>
      <c r="O57" s="25"/>
      <c r="P57" s="23" t="e">
        <f t="shared" si="33"/>
        <v>#DIV/0!</v>
      </c>
      <c r="Q57" s="24">
        <f t="shared" si="34"/>
        <v>0</v>
      </c>
      <c r="R57" s="50">
        <f t="shared" si="35"/>
        <v>0</v>
      </c>
      <c r="S57" s="44"/>
      <c r="T57" s="25"/>
      <c r="U57" s="25"/>
      <c r="V57" s="23" t="e">
        <f t="shared" si="36"/>
        <v>#DIV/0!</v>
      </c>
      <c r="W57" s="24">
        <f t="shared" si="37"/>
        <v>0</v>
      </c>
      <c r="X57" s="50">
        <f t="shared" si="38"/>
        <v>0</v>
      </c>
      <c r="Y57" s="44"/>
      <c r="Z57" s="25"/>
      <c r="AA57" s="25"/>
      <c r="AB57" s="23" t="e">
        <f t="shared" ref="AB57:AB88" si="39">Y56^3*SUM($AD$12:$AD$172)/COUNT($AA$36:$AA$171)</f>
        <v>#REF!</v>
      </c>
      <c r="AC57" s="24">
        <f t="shared" ref="AC57:AC88" si="40">IF(Z56&gt;0,Z56*AB57,0)</f>
        <v>0</v>
      </c>
      <c r="AD57" s="50">
        <f t="shared" ref="AD57:AD88" si="41">IF(AA56&gt;0,AA56/(Y56^3),0)</f>
        <v>0</v>
      </c>
      <c r="AE57" s="44"/>
      <c r="AF57" s="25"/>
      <c r="AG57" s="25"/>
      <c r="AH57" s="23" t="e">
        <f t="shared" si="15"/>
        <v>#DIV/0!</v>
      </c>
      <c r="AI57" s="24">
        <f t="shared" si="16"/>
        <v>0</v>
      </c>
      <c r="AJ57" s="50">
        <f t="shared" si="9"/>
        <v>0</v>
      </c>
      <c r="AK57" s="45"/>
      <c r="AL57" s="1"/>
      <c r="AM57" s="1"/>
      <c r="AN57" s="44"/>
      <c r="AO57" s="25"/>
      <c r="AP57" s="309"/>
    </row>
    <row r="58" spans="1:42" s="24" customFormat="1">
      <c r="A58" s="25"/>
      <c r="B58" s="25"/>
      <c r="C58" s="25"/>
      <c r="D58" s="23">
        <f t="shared" si="24"/>
        <v>0</v>
      </c>
      <c r="E58" s="24">
        <f t="shared" si="28"/>
        <v>0</v>
      </c>
      <c r="F58" s="50">
        <f t="shared" si="29"/>
        <v>0</v>
      </c>
      <c r="G58" s="44"/>
      <c r="H58" s="25"/>
      <c r="I58" s="25"/>
      <c r="J58" s="23" t="e">
        <f t="shared" si="30"/>
        <v>#DIV/0!</v>
      </c>
      <c r="K58" s="24">
        <f t="shared" si="31"/>
        <v>0</v>
      </c>
      <c r="L58" s="50">
        <f t="shared" si="32"/>
        <v>0</v>
      </c>
      <c r="M58" s="44"/>
      <c r="N58" s="25"/>
      <c r="O58" s="25"/>
      <c r="P58" s="23" t="e">
        <f t="shared" si="33"/>
        <v>#DIV/0!</v>
      </c>
      <c r="Q58" s="24">
        <f t="shared" si="34"/>
        <v>0</v>
      </c>
      <c r="R58" s="50">
        <f t="shared" si="35"/>
        <v>0</v>
      </c>
      <c r="S58" s="44"/>
      <c r="T58" s="25"/>
      <c r="U58" s="25"/>
      <c r="V58" s="23" t="e">
        <f t="shared" si="36"/>
        <v>#DIV/0!</v>
      </c>
      <c r="W58" s="24">
        <f t="shared" si="37"/>
        <v>0</v>
      </c>
      <c r="X58" s="50">
        <f t="shared" si="38"/>
        <v>0</v>
      </c>
      <c r="Y58" s="44"/>
      <c r="Z58" s="25"/>
      <c r="AA58" s="25"/>
      <c r="AB58" s="23" t="e">
        <f t="shared" si="39"/>
        <v>#REF!</v>
      </c>
      <c r="AC58" s="24">
        <f t="shared" si="40"/>
        <v>0</v>
      </c>
      <c r="AD58" s="50">
        <f t="shared" si="41"/>
        <v>0</v>
      </c>
      <c r="AE58" s="44"/>
      <c r="AF58" s="25"/>
      <c r="AG58" s="25"/>
      <c r="AH58" s="23" t="e">
        <f t="shared" si="15"/>
        <v>#DIV/0!</v>
      </c>
      <c r="AI58" s="24">
        <f t="shared" si="16"/>
        <v>0</v>
      </c>
      <c r="AJ58" s="50">
        <f t="shared" si="9"/>
        <v>0</v>
      </c>
      <c r="AK58" s="45"/>
      <c r="AL58" s="1"/>
      <c r="AM58" s="1"/>
      <c r="AN58" s="44"/>
      <c r="AO58" s="25"/>
      <c r="AP58" s="309"/>
    </row>
    <row r="59" spans="1:42" s="24" customFormat="1">
      <c r="A59" s="25"/>
      <c r="B59" s="25"/>
      <c r="C59" s="25"/>
      <c r="D59" s="23">
        <f t="shared" si="24"/>
        <v>0</v>
      </c>
      <c r="E59" s="24">
        <f t="shared" si="28"/>
        <v>0</v>
      </c>
      <c r="F59" s="50">
        <f t="shared" si="29"/>
        <v>0</v>
      </c>
      <c r="G59" s="44"/>
      <c r="H59" s="25"/>
      <c r="I59" s="25"/>
      <c r="J59" s="23" t="e">
        <f t="shared" si="30"/>
        <v>#DIV/0!</v>
      </c>
      <c r="K59" s="24">
        <f t="shared" si="31"/>
        <v>0</v>
      </c>
      <c r="L59" s="50">
        <f t="shared" si="32"/>
        <v>0</v>
      </c>
      <c r="M59" s="44"/>
      <c r="N59" s="25"/>
      <c r="O59" s="25"/>
      <c r="P59" s="23" t="e">
        <f t="shared" si="33"/>
        <v>#DIV/0!</v>
      </c>
      <c r="Q59" s="24">
        <f t="shared" si="34"/>
        <v>0</v>
      </c>
      <c r="R59" s="50">
        <f t="shared" si="35"/>
        <v>0</v>
      </c>
      <c r="S59" s="44"/>
      <c r="T59" s="25"/>
      <c r="U59" s="25"/>
      <c r="V59" s="23" t="e">
        <f t="shared" si="36"/>
        <v>#DIV/0!</v>
      </c>
      <c r="W59" s="24">
        <f t="shared" si="37"/>
        <v>0</v>
      </c>
      <c r="X59" s="50">
        <f t="shared" si="38"/>
        <v>0</v>
      </c>
      <c r="Y59" s="45"/>
      <c r="Z59" s="1"/>
      <c r="AA59" s="1"/>
      <c r="AB59" s="23" t="e">
        <f t="shared" si="39"/>
        <v>#REF!</v>
      </c>
      <c r="AC59" s="24">
        <f t="shared" si="40"/>
        <v>0</v>
      </c>
      <c r="AD59" s="50">
        <f t="shared" si="41"/>
        <v>0</v>
      </c>
      <c r="AE59" s="44"/>
      <c r="AF59" s="25"/>
      <c r="AG59" s="25"/>
      <c r="AH59" s="23" t="e">
        <f t="shared" si="15"/>
        <v>#DIV/0!</v>
      </c>
      <c r="AI59" s="24">
        <f t="shared" si="16"/>
        <v>0</v>
      </c>
      <c r="AJ59" s="50">
        <f t="shared" si="9"/>
        <v>0</v>
      </c>
      <c r="AK59" s="45"/>
      <c r="AL59" s="1"/>
      <c r="AM59" s="1"/>
      <c r="AN59" s="44"/>
      <c r="AO59" s="25"/>
      <c r="AP59" s="309"/>
    </row>
    <row r="60" spans="1:42">
      <c r="A60" s="25"/>
      <c r="B60" s="25"/>
      <c r="C60" s="25"/>
      <c r="D60" s="23">
        <f t="shared" si="24"/>
        <v>0</v>
      </c>
      <c r="E60" s="24">
        <f t="shared" si="28"/>
        <v>0</v>
      </c>
      <c r="F60" s="50">
        <f t="shared" si="29"/>
        <v>0</v>
      </c>
      <c r="G60" s="46"/>
      <c r="H60" s="24"/>
      <c r="I60" s="24"/>
      <c r="J60" s="23" t="e">
        <f t="shared" si="30"/>
        <v>#DIV/0!</v>
      </c>
      <c r="K60" s="24">
        <f t="shared" si="31"/>
        <v>0</v>
      </c>
      <c r="L60" s="50">
        <f t="shared" si="32"/>
        <v>0</v>
      </c>
      <c r="M60" s="45"/>
      <c r="P60" s="23" t="e">
        <f t="shared" si="33"/>
        <v>#DIV/0!</v>
      </c>
      <c r="Q60" s="24">
        <f t="shared" si="34"/>
        <v>0</v>
      </c>
      <c r="R60" s="50">
        <f t="shared" si="35"/>
        <v>0</v>
      </c>
      <c r="S60" s="45"/>
      <c r="V60" s="23" t="e">
        <f t="shared" si="36"/>
        <v>#DIV/0!</v>
      </c>
      <c r="W60" s="24">
        <f t="shared" si="37"/>
        <v>0</v>
      </c>
      <c r="X60" s="50">
        <f t="shared" si="38"/>
        <v>0</v>
      </c>
      <c r="Y60" s="45"/>
      <c r="AB60" s="23" t="e">
        <f t="shared" si="39"/>
        <v>#REF!</v>
      </c>
      <c r="AC60" s="24">
        <f t="shared" si="40"/>
        <v>0</v>
      </c>
      <c r="AD60" s="50">
        <f t="shared" si="41"/>
        <v>0</v>
      </c>
      <c r="AE60" s="45"/>
      <c r="AH60" s="23" t="e">
        <f t="shared" si="15"/>
        <v>#DIV/0!</v>
      </c>
      <c r="AI60" s="24">
        <f t="shared" si="16"/>
        <v>0</v>
      </c>
      <c r="AJ60" s="50">
        <f t="shared" si="9"/>
        <v>0</v>
      </c>
      <c r="AK60" s="45"/>
      <c r="AN60" s="45"/>
      <c r="AP60" s="21"/>
    </row>
    <row r="61" spans="1:42">
      <c r="A61" s="25"/>
      <c r="B61" s="25"/>
      <c r="C61" s="25"/>
      <c r="D61" s="23">
        <f t="shared" si="24"/>
        <v>0</v>
      </c>
      <c r="E61" s="24">
        <f t="shared" si="28"/>
        <v>0</v>
      </c>
      <c r="F61" s="50">
        <f t="shared" si="29"/>
        <v>0</v>
      </c>
      <c r="G61" s="46"/>
      <c r="H61" s="24"/>
      <c r="I61" s="24"/>
      <c r="J61" s="23" t="e">
        <f>G61^3*SUM($L$12:$L$172)/COUNT($I$12:$I$172)</f>
        <v>#DIV/0!</v>
      </c>
      <c r="K61" s="24">
        <f t="shared" si="31"/>
        <v>0</v>
      </c>
      <c r="L61" s="50">
        <f>IF(I61&gt;0,I61/(G61^3),0)</f>
        <v>0</v>
      </c>
      <c r="M61" s="45"/>
      <c r="P61" s="23" t="e">
        <f t="shared" si="33"/>
        <v>#DIV/0!</v>
      </c>
      <c r="Q61" s="24">
        <f t="shared" si="34"/>
        <v>0</v>
      </c>
      <c r="R61" s="50">
        <f t="shared" si="35"/>
        <v>0</v>
      </c>
      <c r="S61" s="45"/>
      <c r="V61" s="23" t="e">
        <f t="shared" si="36"/>
        <v>#DIV/0!</v>
      </c>
      <c r="W61" s="24">
        <f t="shared" si="37"/>
        <v>0</v>
      </c>
      <c r="X61" s="50">
        <f t="shared" si="38"/>
        <v>0</v>
      </c>
      <c r="Y61" s="45"/>
      <c r="AB61" s="23" t="e">
        <f t="shared" si="39"/>
        <v>#REF!</v>
      </c>
      <c r="AC61" s="24">
        <f t="shared" si="40"/>
        <v>0</v>
      </c>
      <c r="AD61" s="50">
        <f t="shared" si="41"/>
        <v>0</v>
      </c>
      <c r="AE61" s="45"/>
      <c r="AH61" s="23" t="e">
        <f t="shared" si="15"/>
        <v>#DIV/0!</v>
      </c>
      <c r="AI61" s="24">
        <f t="shared" si="16"/>
        <v>0</v>
      </c>
      <c r="AJ61" s="50">
        <f t="shared" si="9"/>
        <v>0</v>
      </c>
      <c r="AK61" s="45"/>
      <c r="AN61" s="45"/>
      <c r="AP61" s="21"/>
    </row>
    <row r="62" spans="1:42">
      <c r="A62" s="25"/>
      <c r="B62" s="25"/>
      <c r="C62" s="25"/>
      <c r="D62" s="23">
        <f t="shared" si="24"/>
        <v>0</v>
      </c>
      <c r="E62" s="24">
        <f t="shared" si="28"/>
        <v>0</v>
      </c>
      <c r="F62" s="50">
        <f t="shared" si="29"/>
        <v>0</v>
      </c>
      <c r="G62" s="46"/>
      <c r="H62" s="24"/>
      <c r="I62" s="24"/>
      <c r="J62" s="23" t="e">
        <f t="shared" si="30"/>
        <v>#DIV/0!</v>
      </c>
      <c r="K62" s="24">
        <f t="shared" si="31"/>
        <v>0</v>
      </c>
      <c r="L62" s="50">
        <f t="shared" si="32"/>
        <v>0</v>
      </c>
      <c r="M62" s="45"/>
      <c r="P62" s="23" t="e">
        <f t="shared" si="33"/>
        <v>#DIV/0!</v>
      </c>
      <c r="Q62" s="24">
        <f t="shared" si="34"/>
        <v>0</v>
      </c>
      <c r="R62" s="50">
        <f t="shared" si="35"/>
        <v>0</v>
      </c>
      <c r="S62" s="45"/>
      <c r="V62" s="23" t="e">
        <f t="shared" si="36"/>
        <v>#DIV/0!</v>
      </c>
      <c r="W62" s="24">
        <f t="shared" si="37"/>
        <v>0</v>
      </c>
      <c r="X62" s="50">
        <f t="shared" si="38"/>
        <v>0</v>
      </c>
      <c r="Y62" s="45"/>
      <c r="AB62" s="23" t="e">
        <f t="shared" si="39"/>
        <v>#REF!</v>
      </c>
      <c r="AC62" s="24">
        <f t="shared" si="40"/>
        <v>0</v>
      </c>
      <c r="AD62" s="50">
        <f t="shared" si="41"/>
        <v>0</v>
      </c>
      <c r="AE62" s="45"/>
      <c r="AH62" s="23" t="e">
        <f t="shared" si="15"/>
        <v>#DIV/0!</v>
      </c>
      <c r="AI62" s="24">
        <f t="shared" si="16"/>
        <v>0</v>
      </c>
      <c r="AJ62" s="50">
        <f t="shared" si="9"/>
        <v>0</v>
      </c>
      <c r="AK62" s="45"/>
      <c r="AN62" s="45"/>
      <c r="AP62" s="21"/>
    </row>
    <row r="63" spans="1:42">
      <c r="A63" s="25"/>
      <c r="B63" s="25"/>
      <c r="C63" s="25"/>
      <c r="D63" s="23">
        <f t="shared" si="24"/>
        <v>0</v>
      </c>
      <c r="E63" s="24">
        <f t="shared" si="28"/>
        <v>0</v>
      </c>
      <c r="F63" s="50">
        <f t="shared" si="29"/>
        <v>0</v>
      </c>
      <c r="G63" s="46"/>
      <c r="H63" s="24"/>
      <c r="I63" s="24"/>
      <c r="J63" s="23" t="e">
        <f t="shared" si="30"/>
        <v>#DIV/0!</v>
      </c>
      <c r="K63" s="24">
        <f t="shared" si="31"/>
        <v>0</v>
      </c>
      <c r="L63" s="50">
        <f t="shared" si="32"/>
        <v>0</v>
      </c>
      <c r="M63" s="45"/>
      <c r="P63" s="23" t="e">
        <f t="shared" si="33"/>
        <v>#DIV/0!</v>
      </c>
      <c r="Q63" s="24">
        <f t="shared" si="34"/>
        <v>0</v>
      </c>
      <c r="R63" s="50">
        <f t="shared" si="35"/>
        <v>0</v>
      </c>
      <c r="S63" s="45"/>
      <c r="V63" s="23" t="e">
        <f t="shared" si="36"/>
        <v>#DIV/0!</v>
      </c>
      <c r="W63" s="24">
        <f t="shared" si="37"/>
        <v>0</v>
      </c>
      <c r="X63" s="50">
        <f t="shared" si="38"/>
        <v>0</v>
      </c>
      <c r="Y63" s="45"/>
      <c r="AB63" s="23" t="e">
        <f t="shared" si="39"/>
        <v>#REF!</v>
      </c>
      <c r="AC63" s="24">
        <f t="shared" si="40"/>
        <v>0</v>
      </c>
      <c r="AD63" s="50">
        <f t="shared" si="41"/>
        <v>0</v>
      </c>
      <c r="AE63" s="45"/>
      <c r="AH63" s="23" t="e">
        <f t="shared" si="15"/>
        <v>#DIV/0!</v>
      </c>
      <c r="AI63" s="24">
        <f t="shared" si="16"/>
        <v>0</v>
      </c>
      <c r="AJ63" s="50">
        <f t="shared" si="9"/>
        <v>0</v>
      </c>
      <c r="AK63" s="45"/>
      <c r="AN63" s="45"/>
      <c r="AP63" s="21"/>
    </row>
    <row r="64" spans="1:42">
      <c r="A64" s="25"/>
      <c r="B64" s="25"/>
      <c r="C64" s="25"/>
      <c r="D64" s="23">
        <f t="shared" si="24"/>
        <v>0</v>
      </c>
      <c r="E64" s="24">
        <f t="shared" si="28"/>
        <v>0</v>
      </c>
      <c r="F64" s="50">
        <f t="shared" si="29"/>
        <v>0</v>
      </c>
      <c r="G64" s="46"/>
      <c r="H64" s="24"/>
      <c r="I64" s="24"/>
      <c r="J64" s="23" t="e">
        <f t="shared" si="30"/>
        <v>#DIV/0!</v>
      </c>
      <c r="K64" s="24">
        <f t="shared" si="31"/>
        <v>0</v>
      </c>
      <c r="L64" s="50">
        <f t="shared" si="32"/>
        <v>0</v>
      </c>
      <c r="M64" s="45"/>
      <c r="P64" s="23" t="e">
        <f t="shared" si="33"/>
        <v>#DIV/0!</v>
      </c>
      <c r="Q64" s="24">
        <f t="shared" si="34"/>
        <v>0</v>
      </c>
      <c r="R64" s="50">
        <f t="shared" si="35"/>
        <v>0</v>
      </c>
      <c r="S64" s="45"/>
      <c r="V64" s="23" t="e">
        <f t="shared" si="36"/>
        <v>#DIV/0!</v>
      </c>
      <c r="W64" s="24">
        <f t="shared" si="37"/>
        <v>0</v>
      </c>
      <c r="X64" s="50">
        <f t="shared" si="38"/>
        <v>0</v>
      </c>
      <c r="Y64" s="45"/>
      <c r="AB64" s="23" t="e">
        <f t="shared" si="39"/>
        <v>#REF!</v>
      </c>
      <c r="AC64" s="24">
        <f t="shared" si="40"/>
        <v>0</v>
      </c>
      <c r="AD64" s="50">
        <f t="shared" si="41"/>
        <v>0</v>
      </c>
      <c r="AE64" s="45"/>
      <c r="AH64" s="23" t="e">
        <f t="shared" si="15"/>
        <v>#DIV/0!</v>
      </c>
      <c r="AI64" s="24">
        <f t="shared" si="16"/>
        <v>0</v>
      </c>
      <c r="AJ64" s="50">
        <f t="shared" si="9"/>
        <v>0</v>
      </c>
      <c r="AK64" s="45"/>
      <c r="AN64" s="45"/>
      <c r="AP64" s="21"/>
    </row>
    <row r="65" spans="1:42">
      <c r="A65" s="25"/>
      <c r="B65" s="25"/>
      <c r="C65" s="25"/>
      <c r="D65" s="23">
        <f t="shared" si="24"/>
        <v>0</v>
      </c>
      <c r="E65" s="24">
        <f t="shared" si="28"/>
        <v>0</v>
      </c>
      <c r="F65" s="50">
        <f t="shared" si="29"/>
        <v>0</v>
      </c>
      <c r="G65" s="46"/>
      <c r="H65" s="24"/>
      <c r="I65" s="24"/>
      <c r="J65" s="23" t="e">
        <f t="shared" si="30"/>
        <v>#DIV/0!</v>
      </c>
      <c r="K65" s="24">
        <f t="shared" si="31"/>
        <v>0</v>
      </c>
      <c r="L65" s="50">
        <f t="shared" si="32"/>
        <v>0</v>
      </c>
      <c r="M65" s="45"/>
      <c r="P65" s="23" t="e">
        <f t="shared" si="33"/>
        <v>#DIV/0!</v>
      </c>
      <c r="Q65" s="24">
        <f t="shared" si="34"/>
        <v>0</v>
      </c>
      <c r="R65" s="50">
        <f t="shared" si="35"/>
        <v>0</v>
      </c>
      <c r="S65" s="45"/>
      <c r="V65" s="23" t="e">
        <f t="shared" si="36"/>
        <v>#DIV/0!</v>
      </c>
      <c r="W65" s="24">
        <f t="shared" si="37"/>
        <v>0</v>
      </c>
      <c r="X65" s="50">
        <f t="shared" si="38"/>
        <v>0</v>
      </c>
      <c r="Y65" s="45"/>
      <c r="AB65" s="23" t="e">
        <f t="shared" si="39"/>
        <v>#REF!</v>
      </c>
      <c r="AC65" s="24">
        <f t="shared" si="40"/>
        <v>0</v>
      </c>
      <c r="AD65" s="50">
        <f t="shared" si="41"/>
        <v>0</v>
      </c>
      <c r="AE65" s="45"/>
      <c r="AH65" s="23" t="e">
        <f t="shared" si="15"/>
        <v>#DIV/0!</v>
      </c>
      <c r="AI65" s="24">
        <f t="shared" si="16"/>
        <v>0</v>
      </c>
      <c r="AJ65" s="50">
        <f t="shared" si="9"/>
        <v>0</v>
      </c>
      <c r="AK65" s="45"/>
      <c r="AN65" s="45"/>
      <c r="AP65" s="21"/>
    </row>
    <row r="66" spans="1:42">
      <c r="A66" s="25"/>
      <c r="B66" s="25"/>
      <c r="C66" s="25"/>
      <c r="D66" s="23">
        <f t="shared" si="24"/>
        <v>0</v>
      </c>
      <c r="E66" s="24">
        <f t="shared" si="28"/>
        <v>0</v>
      </c>
      <c r="F66" s="50">
        <f t="shared" si="29"/>
        <v>0</v>
      </c>
      <c r="G66" s="46"/>
      <c r="H66" s="24"/>
      <c r="I66" s="24"/>
      <c r="J66" s="23" t="e">
        <f t="shared" si="30"/>
        <v>#DIV/0!</v>
      </c>
      <c r="K66" s="24">
        <f t="shared" si="31"/>
        <v>0</v>
      </c>
      <c r="L66" s="50">
        <f t="shared" si="32"/>
        <v>0</v>
      </c>
      <c r="M66" s="45"/>
      <c r="P66" s="23" t="e">
        <f t="shared" si="33"/>
        <v>#DIV/0!</v>
      </c>
      <c r="Q66" s="24">
        <f t="shared" si="34"/>
        <v>0</v>
      </c>
      <c r="R66" s="50">
        <f t="shared" si="35"/>
        <v>0</v>
      </c>
      <c r="S66" s="45"/>
      <c r="V66" s="23" t="e">
        <f t="shared" si="36"/>
        <v>#DIV/0!</v>
      </c>
      <c r="W66" s="24">
        <f t="shared" si="37"/>
        <v>0</v>
      </c>
      <c r="X66" s="50">
        <f t="shared" si="38"/>
        <v>0</v>
      </c>
      <c r="Y66" s="45"/>
      <c r="AB66" s="23" t="e">
        <f t="shared" si="39"/>
        <v>#REF!</v>
      </c>
      <c r="AC66" s="24">
        <f t="shared" si="40"/>
        <v>0</v>
      </c>
      <c r="AD66" s="50">
        <f t="shared" si="41"/>
        <v>0</v>
      </c>
      <c r="AE66" s="45"/>
      <c r="AH66" s="23" t="e">
        <f t="shared" si="15"/>
        <v>#DIV/0!</v>
      </c>
      <c r="AI66" s="24">
        <f t="shared" si="16"/>
        <v>0</v>
      </c>
      <c r="AJ66" s="50">
        <f t="shared" si="9"/>
        <v>0</v>
      </c>
      <c r="AK66" s="45"/>
      <c r="AN66" s="45"/>
      <c r="AP66" s="21"/>
    </row>
    <row r="67" spans="1:42">
      <c r="A67" s="25"/>
      <c r="B67" s="25"/>
      <c r="C67" s="25"/>
      <c r="D67" s="23">
        <f t="shared" si="24"/>
        <v>0</v>
      </c>
      <c r="E67" s="24">
        <f t="shared" si="28"/>
        <v>0</v>
      </c>
      <c r="F67" s="50">
        <f t="shared" si="29"/>
        <v>0</v>
      </c>
      <c r="G67" s="46"/>
      <c r="H67" s="24"/>
      <c r="I67" s="24"/>
      <c r="J67" s="23" t="e">
        <f t="shared" si="30"/>
        <v>#DIV/0!</v>
      </c>
      <c r="K67" s="24">
        <f t="shared" si="31"/>
        <v>0</v>
      </c>
      <c r="L67" s="50">
        <f t="shared" si="32"/>
        <v>0</v>
      </c>
      <c r="M67" s="45"/>
      <c r="P67" s="23" t="e">
        <f t="shared" si="33"/>
        <v>#DIV/0!</v>
      </c>
      <c r="Q67" s="24">
        <f t="shared" si="34"/>
        <v>0</v>
      </c>
      <c r="R67" s="50">
        <f t="shared" si="35"/>
        <v>0</v>
      </c>
      <c r="S67" s="45"/>
      <c r="V67" s="23" t="e">
        <f t="shared" si="36"/>
        <v>#DIV/0!</v>
      </c>
      <c r="W67" s="24">
        <f t="shared" si="37"/>
        <v>0</v>
      </c>
      <c r="X67" s="50">
        <f t="shared" si="38"/>
        <v>0</v>
      </c>
      <c r="Y67" s="45"/>
      <c r="AB67" s="23" t="e">
        <f t="shared" si="39"/>
        <v>#REF!</v>
      </c>
      <c r="AC67" s="24">
        <f t="shared" si="40"/>
        <v>0</v>
      </c>
      <c r="AD67" s="50">
        <f t="shared" si="41"/>
        <v>0</v>
      </c>
      <c r="AE67" s="45"/>
      <c r="AH67" s="23" t="e">
        <f t="shared" si="15"/>
        <v>#DIV/0!</v>
      </c>
      <c r="AI67" s="24">
        <f t="shared" si="16"/>
        <v>0</v>
      </c>
      <c r="AJ67" s="50">
        <f t="shared" si="9"/>
        <v>0</v>
      </c>
      <c r="AK67" s="45"/>
      <c r="AN67" s="45"/>
      <c r="AP67" s="21"/>
    </row>
    <row r="68" spans="1:42">
      <c r="A68" s="25"/>
      <c r="B68" s="25"/>
      <c r="C68" s="25"/>
      <c r="D68" s="23">
        <f t="shared" si="24"/>
        <v>0</v>
      </c>
      <c r="E68" s="24">
        <f t="shared" si="19"/>
        <v>0</v>
      </c>
      <c r="F68" s="50">
        <f t="shared" si="20"/>
        <v>0</v>
      </c>
      <c r="G68" s="46"/>
      <c r="H68" s="24"/>
      <c r="I68" s="24"/>
      <c r="J68" s="23" t="e">
        <f t="shared" si="30"/>
        <v>#DIV/0!</v>
      </c>
      <c r="K68" s="24">
        <f t="shared" si="31"/>
        <v>0</v>
      </c>
      <c r="L68" s="50">
        <f t="shared" si="32"/>
        <v>0</v>
      </c>
      <c r="M68" s="45"/>
      <c r="P68" s="23" t="e">
        <f t="shared" si="33"/>
        <v>#DIV/0!</v>
      </c>
      <c r="Q68" s="24">
        <f t="shared" si="34"/>
        <v>0</v>
      </c>
      <c r="R68" s="50">
        <f t="shared" si="35"/>
        <v>0</v>
      </c>
      <c r="S68" s="45"/>
      <c r="V68" s="23" t="e">
        <f t="shared" si="36"/>
        <v>#DIV/0!</v>
      </c>
      <c r="W68" s="24">
        <f t="shared" si="37"/>
        <v>0</v>
      </c>
      <c r="X68" s="50">
        <f t="shared" si="38"/>
        <v>0</v>
      </c>
      <c r="Y68" s="45"/>
      <c r="AB68" s="23" t="e">
        <f t="shared" si="39"/>
        <v>#REF!</v>
      </c>
      <c r="AC68" s="24">
        <f t="shared" si="40"/>
        <v>0</v>
      </c>
      <c r="AD68" s="50">
        <f t="shared" si="41"/>
        <v>0</v>
      </c>
      <c r="AE68" s="45"/>
      <c r="AH68" s="23" t="e">
        <f t="shared" si="15"/>
        <v>#DIV/0!</v>
      </c>
      <c r="AI68" s="24">
        <f t="shared" si="16"/>
        <v>0</v>
      </c>
      <c r="AJ68" s="50">
        <f t="shared" si="9"/>
        <v>0</v>
      </c>
      <c r="AK68" s="45"/>
      <c r="AN68" s="45"/>
      <c r="AP68" s="21"/>
    </row>
    <row r="69" spans="1:42">
      <c r="A69" s="25"/>
      <c r="B69" s="25"/>
      <c r="C69" s="25"/>
      <c r="D69" s="23">
        <f t="shared" si="24"/>
        <v>0</v>
      </c>
      <c r="E69" s="24">
        <f t="shared" si="19"/>
        <v>0</v>
      </c>
      <c r="F69" s="50">
        <f t="shared" si="20"/>
        <v>0</v>
      </c>
      <c r="G69" s="45"/>
      <c r="J69" s="23" t="e">
        <f t="shared" si="30"/>
        <v>#DIV/0!</v>
      </c>
      <c r="K69" s="24">
        <f t="shared" si="31"/>
        <v>0</v>
      </c>
      <c r="L69" s="50">
        <f t="shared" si="32"/>
        <v>0</v>
      </c>
      <c r="M69" s="45"/>
      <c r="P69" s="23" t="e">
        <f t="shared" si="33"/>
        <v>#DIV/0!</v>
      </c>
      <c r="Q69" s="24">
        <f t="shared" si="34"/>
        <v>0</v>
      </c>
      <c r="R69" s="50">
        <f t="shared" si="35"/>
        <v>0</v>
      </c>
      <c r="S69" s="45"/>
      <c r="V69" s="23" t="e">
        <f t="shared" si="36"/>
        <v>#DIV/0!</v>
      </c>
      <c r="W69" s="24">
        <f t="shared" si="37"/>
        <v>0</v>
      </c>
      <c r="X69" s="50">
        <f t="shared" si="38"/>
        <v>0</v>
      </c>
      <c r="Y69" s="45"/>
      <c r="AB69" s="23" t="e">
        <f t="shared" si="39"/>
        <v>#REF!</v>
      </c>
      <c r="AC69" s="24">
        <f t="shared" si="40"/>
        <v>0</v>
      </c>
      <c r="AD69" s="50">
        <f t="shared" si="41"/>
        <v>0</v>
      </c>
      <c r="AE69" s="45"/>
      <c r="AH69" s="23" t="e">
        <f t="shared" si="15"/>
        <v>#DIV/0!</v>
      </c>
      <c r="AI69" s="24">
        <f t="shared" si="16"/>
        <v>0</v>
      </c>
      <c r="AJ69" s="50">
        <f t="shared" si="9"/>
        <v>0</v>
      </c>
      <c r="AK69" s="45"/>
      <c r="AN69" s="45"/>
      <c r="AP69" s="21"/>
    </row>
    <row r="70" spans="1:42">
      <c r="A70" s="25"/>
      <c r="B70" s="25"/>
      <c r="C70" s="25"/>
      <c r="D70" s="23">
        <f t="shared" si="24"/>
        <v>0</v>
      </c>
      <c r="E70" s="24">
        <f t="shared" si="19"/>
        <v>0</v>
      </c>
      <c r="F70" s="50">
        <f t="shared" si="20"/>
        <v>0</v>
      </c>
      <c r="G70" s="45"/>
      <c r="J70" s="23" t="e">
        <f t="shared" si="30"/>
        <v>#DIV/0!</v>
      </c>
      <c r="K70" s="24">
        <f t="shared" si="31"/>
        <v>0</v>
      </c>
      <c r="L70" s="50">
        <f t="shared" si="32"/>
        <v>0</v>
      </c>
      <c r="M70" s="45"/>
      <c r="P70" s="23" t="e">
        <f t="shared" si="33"/>
        <v>#DIV/0!</v>
      </c>
      <c r="Q70" s="24">
        <f t="shared" si="34"/>
        <v>0</v>
      </c>
      <c r="R70" s="50">
        <f t="shared" si="35"/>
        <v>0</v>
      </c>
      <c r="S70" s="45"/>
      <c r="V70" s="23" t="e">
        <f t="shared" si="36"/>
        <v>#DIV/0!</v>
      </c>
      <c r="W70" s="24">
        <f t="shared" si="37"/>
        <v>0</v>
      </c>
      <c r="X70" s="50">
        <f t="shared" si="38"/>
        <v>0</v>
      </c>
      <c r="Y70" s="45"/>
      <c r="AB70" s="23" t="e">
        <f t="shared" si="39"/>
        <v>#REF!</v>
      </c>
      <c r="AC70" s="24">
        <f t="shared" si="40"/>
        <v>0</v>
      </c>
      <c r="AD70" s="50">
        <f t="shared" si="41"/>
        <v>0</v>
      </c>
      <c r="AE70" s="45"/>
      <c r="AH70" s="23" t="e">
        <f t="shared" si="15"/>
        <v>#DIV/0!</v>
      </c>
      <c r="AI70" s="24">
        <f t="shared" si="16"/>
        <v>0</v>
      </c>
      <c r="AJ70" s="50">
        <f t="shared" si="9"/>
        <v>0</v>
      </c>
      <c r="AK70" s="45"/>
      <c r="AN70" s="45"/>
      <c r="AP70" s="21"/>
    </row>
    <row r="71" spans="1:42">
      <c r="A71" s="25"/>
      <c r="B71" s="25"/>
      <c r="C71" s="25"/>
      <c r="D71" s="23">
        <f t="shared" si="24"/>
        <v>0</v>
      </c>
      <c r="E71" s="24">
        <f t="shared" si="19"/>
        <v>0</v>
      </c>
      <c r="F71" s="50">
        <f t="shared" si="20"/>
        <v>0</v>
      </c>
      <c r="G71" s="45"/>
      <c r="J71" s="23" t="e">
        <f t="shared" si="30"/>
        <v>#DIV/0!</v>
      </c>
      <c r="K71" s="24">
        <f t="shared" si="31"/>
        <v>0</v>
      </c>
      <c r="L71" s="50">
        <f t="shared" si="32"/>
        <v>0</v>
      </c>
      <c r="M71" s="45"/>
      <c r="P71" s="23" t="e">
        <f t="shared" si="33"/>
        <v>#DIV/0!</v>
      </c>
      <c r="Q71" s="24">
        <f t="shared" si="34"/>
        <v>0</v>
      </c>
      <c r="R71" s="50">
        <f t="shared" si="35"/>
        <v>0</v>
      </c>
      <c r="S71" s="45"/>
      <c r="V71" s="23" t="e">
        <f t="shared" si="36"/>
        <v>#DIV/0!</v>
      </c>
      <c r="W71" s="24">
        <f t="shared" si="37"/>
        <v>0</v>
      </c>
      <c r="X71" s="50">
        <f t="shared" si="38"/>
        <v>0</v>
      </c>
      <c r="Y71" s="45"/>
      <c r="AB71" s="23" t="e">
        <f t="shared" si="39"/>
        <v>#REF!</v>
      </c>
      <c r="AC71" s="24">
        <f t="shared" si="40"/>
        <v>0</v>
      </c>
      <c r="AD71" s="50">
        <f t="shared" si="41"/>
        <v>0</v>
      </c>
      <c r="AE71" s="45"/>
      <c r="AH71" s="23" t="e">
        <f t="shared" si="15"/>
        <v>#DIV/0!</v>
      </c>
      <c r="AI71" s="24">
        <f t="shared" si="16"/>
        <v>0</v>
      </c>
      <c r="AJ71" s="50">
        <f t="shared" si="9"/>
        <v>0</v>
      </c>
      <c r="AK71" s="45"/>
      <c r="AN71" s="45"/>
      <c r="AP71" s="21"/>
    </row>
    <row r="72" spans="1:42">
      <c r="A72" s="25"/>
      <c r="B72" s="25"/>
      <c r="C72" s="25"/>
      <c r="D72" s="23">
        <f t="shared" si="24"/>
        <v>0</v>
      </c>
      <c r="E72" s="24">
        <f t="shared" si="19"/>
        <v>0</v>
      </c>
      <c r="F72" s="50">
        <f t="shared" si="20"/>
        <v>0</v>
      </c>
      <c r="G72" s="45"/>
      <c r="J72" s="23" t="e">
        <f t="shared" si="30"/>
        <v>#DIV/0!</v>
      </c>
      <c r="K72" s="24">
        <f t="shared" si="31"/>
        <v>0</v>
      </c>
      <c r="L72" s="50">
        <f t="shared" si="32"/>
        <v>0</v>
      </c>
      <c r="M72" s="45"/>
      <c r="P72" s="23" t="e">
        <f t="shared" si="33"/>
        <v>#DIV/0!</v>
      </c>
      <c r="Q72" s="24">
        <f t="shared" si="34"/>
        <v>0</v>
      </c>
      <c r="R72" s="50">
        <f t="shared" si="35"/>
        <v>0</v>
      </c>
      <c r="S72" s="45"/>
      <c r="V72" s="23" t="e">
        <f t="shared" si="36"/>
        <v>#DIV/0!</v>
      </c>
      <c r="W72" s="24">
        <f t="shared" si="37"/>
        <v>0</v>
      </c>
      <c r="X72" s="50">
        <f t="shared" si="38"/>
        <v>0</v>
      </c>
      <c r="Y72" s="45"/>
      <c r="AB72" s="23" t="e">
        <f t="shared" si="39"/>
        <v>#REF!</v>
      </c>
      <c r="AC72" s="24">
        <f t="shared" si="40"/>
        <v>0</v>
      </c>
      <c r="AD72" s="50">
        <f t="shared" si="41"/>
        <v>0</v>
      </c>
      <c r="AE72" s="45"/>
      <c r="AH72" s="23" t="e">
        <f t="shared" si="15"/>
        <v>#DIV/0!</v>
      </c>
      <c r="AI72" s="24">
        <f t="shared" si="16"/>
        <v>0</v>
      </c>
      <c r="AJ72" s="50">
        <f t="shared" si="9"/>
        <v>0</v>
      </c>
      <c r="AK72" s="45"/>
      <c r="AN72" s="45"/>
      <c r="AP72" s="21"/>
    </row>
    <row r="73" spans="1:42">
      <c r="A73" s="25"/>
      <c r="B73" s="25"/>
      <c r="C73" s="25"/>
      <c r="D73" s="23">
        <f t="shared" si="24"/>
        <v>0</v>
      </c>
      <c r="E73" s="24">
        <f t="shared" si="19"/>
        <v>0</v>
      </c>
      <c r="F73" s="50">
        <f t="shared" si="20"/>
        <v>0</v>
      </c>
      <c r="G73" s="45"/>
      <c r="J73" s="23" t="e">
        <f t="shared" si="30"/>
        <v>#DIV/0!</v>
      </c>
      <c r="K73" s="24">
        <f t="shared" si="31"/>
        <v>0</v>
      </c>
      <c r="L73" s="50">
        <f t="shared" si="32"/>
        <v>0</v>
      </c>
      <c r="M73" s="45"/>
      <c r="P73" s="23" t="e">
        <f t="shared" si="33"/>
        <v>#DIV/0!</v>
      </c>
      <c r="Q73" s="24">
        <f t="shared" si="34"/>
        <v>0</v>
      </c>
      <c r="R73" s="50">
        <f t="shared" si="35"/>
        <v>0</v>
      </c>
      <c r="S73" s="45"/>
      <c r="V73" s="23" t="e">
        <f t="shared" si="36"/>
        <v>#DIV/0!</v>
      </c>
      <c r="W73" s="24">
        <f t="shared" si="37"/>
        <v>0</v>
      </c>
      <c r="X73" s="50">
        <f t="shared" si="38"/>
        <v>0</v>
      </c>
      <c r="Y73" s="45"/>
      <c r="AB73" s="23" t="e">
        <f t="shared" si="39"/>
        <v>#REF!</v>
      </c>
      <c r="AC73" s="24">
        <f t="shared" si="40"/>
        <v>0</v>
      </c>
      <c r="AD73" s="50">
        <f t="shared" si="41"/>
        <v>0</v>
      </c>
      <c r="AE73" s="45"/>
      <c r="AH73" s="23" t="e">
        <f t="shared" si="15"/>
        <v>#DIV/0!</v>
      </c>
      <c r="AI73" s="24">
        <f t="shared" si="16"/>
        <v>0</v>
      </c>
      <c r="AJ73" s="50">
        <f t="shared" si="9"/>
        <v>0</v>
      </c>
      <c r="AK73" s="45"/>
      <c r="AN73" s="45"/>
      <c r="AP73" s="21"/>
    </row>
    <row r="74" spans="1:42">
      <c r="A74" s="25"/>
      <c r="B74" s="25"/>
      <c r="C74" s="25"/>
      <c r="D74" s="23">
        <f t="shared" si="24"/>
        <v>0</v>
      </c>
      <c r="E74" s="24">
        <f t="shared" si="19"/>
        <v>0</v>
      </c>
      <c r="F74" s="50">
        <f t="shared" si="20"/>
        <v>0</v>
      </c>
      <c r="G74" s="45"/>
      <c r="J74" s="23" t="e">
        <f t="shared" si="30"/>
        <v>#DIV/0!</v>
      </c>
      <c r="K74" s="24">
        <f t="shared" si="31"/>
        <v>0</v>
      </c>
      <c r="L74" s="50">
        <f t="shared" si="32"/>
        <v>0</v>
      </c>
      <c r="M74" s="45"/>
      <c r="P74" s="23" t="e">
        <f t="shared" si="33"/>
        <v>#DIV/0!</v>
      </c>
      <c r="Q74" s="24">
        <f t="shared" si="34"/>
        <v>0</v>
      </c>
      <c r="R74" s="50">
        <f t="shared" si="35"/>
        <v>0</v>
      </c>
      <c r="S74" s="45"/>
      <c r="V74" s="23" t="e">
        <f t="shared" si="36"/>
        <v>#DIV/0!</v>
      </c>
      <c r="W74" s="24">
        <f t="shared" si="37"/>
        <v>0</v>
      </c>
      <c r="X74" s="50">
        <f t="shared" si="38"/>
        <v>0</v>
      </c>
      <c r="Y74" s="45"/>
      <c r="AB74" s="23" t="e">
        <f t="shared" si="39"/>
        <v>#REF!</v>
      </c>
      <c r="AC74" s="24">
        <f t="shared" si="40"/>
        <v>0</v>
      </c>
      <c r="AD74" s="50">
        <f t="shared" si="41"/>
        <v>0</v>
      </c>
      <c r="AE74" s="45"/>
      <c r="AH74" s="23" t="e">
        <f t="shared" si="15"/>
        <v>#DIV/0!</v>
      </c>
      <c r="AI74" s="24">
        <f t="shared" si="16"/>
        <v>0</v>
      </c>
      <c r="AJ74" s="50">
        <f t="shared" si="9"/>
        <v>0</v>
      </c>
      <c r="AK74" s="45"/>
      <c r="AN74" s="45"/>
      <c r="AP74" s="21"/>
    </row>
    <row r="75" spans="1:42">
      <c r="A75" s="25"/>
      <c r="B75" s="25"/>
      <c r="C75" s="25"/>
      <c r="D75" s="23">
        <f t="shared" si="24"/>
        <v>0</v>
      </c>
      <c r="E75" s="24">
        <f t="shared" si="19"/>
        <v>0</v>
      </c>
      <c r="F75" s="50">
        <f t="shared" si="20"/>
        <v>0</v>
      </c>
      <c r="G75" s="45"/>
      <c r="J75" s="23" t="e">
        <f t="shared" si="30"/>
        <v>#DIV/0!</v>
      </c>
      <c r="K75" s="24">
        <f t="shared" si="31"/>
        <v>0</v>
      </c>
      <c r="L75" s="50">
        <f t="shared" si="32"/>
        <v>0</v>
      </c>
      <c r="M75" s="45"/>
      <c r="P75" s="23" t="e">
        <f t="shared" si="33"/>
        <v>#DIV/0!</v>
      </c>
      <c r="Q75" s="24">
        <f t="shared" si="34"/>
        <v>0</v>
      </c>
      <c r="R75" s="50">
        <f t="shared" si="35"/>
        <v>0</v>
      </c>
      <c r="S75" s="45"/>
      <c r="V75" s="23" t="e">
        <f t="shared" si="36"/>
        <v>#DIV/0!</v>
      </c>
      <c r="W75" s="24">
        <f t="shared" si="37"/>
        <v>0</v>
      </c>
      <c r="X75" s="50">
        <f t="shared" si="38"/>
        <v>0</v>
      </c>
      <c r="Y75" s="45"/>
      <c r="AB75" s="23" t="e">
        <f t="shared" si="39"/>
        <v>#REF!</v>
      </c>
      <c r="AC75" s="24">
        <f t="shared" si="40"/>
        <v>0</v>
      </c>
      <c r="AD75" s="50">
        <f t="shared" si="41"/>
        <v>0</v>
      </c>
      <c r="AE75" s="45"/>
      <c r="AH75" s="23" t="e">
        <f t="shared" si="15"/>
        <v>#DIV/0!</v>
      </c>
      <c r="AI75" s="24">
        <f t="shared" si="16"/>
        <v>0</v>
      </c>
      <c r="AJ75" s="50">
        <f t="shared" si="9"/>
        <v>0</v>
      </c>
      <c r="AK75" s="45"/>
      <c r="AN75" s="45"/>
      <c r="AP75" s="21"/>
    </row>
    <row r="76" spans="1:42">
      <c r="A76" s="25"/>
      <c r="B76" s="25"/>
      <c r="C76" s="25"/>
      <c r="D76" s="23">
        <f t="shared" ref="D76:D107" si="42">A76^3*SUM($F$12:$F$172)/COUNT($C$12:$C$172)</f>
        <v>0</v>
      </c>
      <c r="E76" s="24">
        <f t="shared" si="19"/>
        <v>0</v>
      </c>
      <c r="F76" s="50">
        <f t="shared" si="20"/>
        <v>0</v>
      </c>
      <c r="G76" s="45"/>
      <c r="J76" s="23" t="e">
        <f t="shared" si="30"/>
        <v>#DIV/0!</v>
      </c>
      <c r="K76" s="24">
        <f t="shared" si="31"/>
        <v>0</v>
      </c>
      <c r="L76" s="50">
        <f t="shared" ref="L76:L139" si="43">IF(I76&gt;0,I76/(G76^3),0)</f>
        <v>0</v>
      </c>
      <c r="M76" s="45"/>
      <c r="P76" s="23" t="e">
        <f t="shared" si="33"/>
        <v>#DIV/0!</v>
      </c>
      <c r="Q76" s="24">
        <f t="shared" si="34"/>
        <v>0</v>
      </c>
      <c r="R76" s="50">
        <f t="shared" ref="R76:R139" si="44">IF(O76&gt;0,O76/(M76^3),0)</f>
        <v>0</v>
      </c>
      <c r="S76" s="45"/>
      <c r="V76" s="23" t="e">
        <f t="shared" si="36"/>
        <v>#DIV/0!</v>
      </c>
      <c r="W76" s="24">
        <f t="shared" si="37"/>
        <v>0</v>
      </c>
      <c r="X76" s="50">
        <f t="shared" si="38"/>
        <v>0</v>
      </c>
      <c r="Y76" s="45"/>
      <c r="AB76" s="23" t="e">
        <f t="shared" si="39"/>
        <v>#REF!</v>
      </c>
      <c r="AC76" s="24">
        <f t="shared" si="40"/>
        <v>0</v>
      </c>
      <c r="AD76" s="50">
        <f t="shared" si="41"/>
        <v>0</v>
      </c>
      <c r="AE76" s="45"/>
      <c r="AH76" s="23" t="e">
        <f t="shared" si="15"/>
        <v>#DIV/0!</v>
      </c>
      <c r="AI76" s="24">
        <f t="shared" si="16"/>
        <v>0</v>
      </c>
      <c r="AJ76" s="50">
        <f t="shared" ref="AJ76:AJ139" si="45">IF(AG76&gt;0,AG76/(AE76^3),0)</f>
        <v>0</v>
      </c>
      <c r="AK76" s="45"/>
      <c r="AN76" s="45"/>
      <c r="AP76" s="21"/>
    </row>
    <row r="77" spans="1:42">
      <c r="A77" s="25"/>
      <c r="B77" s="25"/>
      <c r="C77" s="25"/>
      <c r="D77" s="23">
        <f t="shared" si="42"/>
        <v>0</v>
      </c>
      <c r="E77" s="24">
        <f t="shared" ref="E77:E140" si="46">IF(B77&gt;0,B77*D77,0)</f>
        <v>0</v>
      </c>
      <c r="F77" s="50">
        <f t="shared" ref="F77:F140" si="47">IF(C77&gt;0,C77/(A77^3),0)</f>
        <v>0</v>
      </c>
      <c r="G77" s="45"/>
      <c r="J77" s="23" t="e">
        <f t="shared" ref="J77:J140" si="48">G77^3*SUM($L$12:$L$172)/COUNT($I$12:$I$172)</f>
        <v>#DIV/0!</v>
      </c>
      <c r="K77" s="24">
        <f t="shared" ref="K77:K140" si="49">IF(H77&gt;0,H77*J77,0)</f>
        <v>0</v>
      </c>
      <c r="L77" s="50">
        <f t="shared" si="43"/>
        <v>0</v>
      </c>
      <c r="M77" s="45"/>
      <c r="P77" s="23" t="e">
        <f t="shared" ref="P77:P140" si="50">M77^3*SUM($R$12:$R$172)/COUNT($O$12:$O$172)</f>
        <v>#DIV/0!</v>
      </c>
      <c r="Q77" s="24">
        <f t="shared" ref="Q77:Q140" si="51">IF(N77&gt;0,N77*P77,0)</f>
        <v>0</v>
      </c>
      <c r="R77" s="50">
        <f t="shared" si="44"/>
        <v>0</v>
      </c>
      <c r="S77" s="45"/>
      <c r="V77" s="23" t="e">
        <f t="shared" si="36"/>
        <v>#DIV/0!</v>
      </c>
      <c r="W77" s="24">
        <f t="shared" ref="W77:W140" si="52">IF(T77&gt;0,T77*V77,0)</f>
        <v>0</v>
      </c>
      <c r="X77" s="50">
        <f t="shared" si="38"/>
        <v>0</v>
      </c>
      <c r="Y77" s="45"/>
      <c r="AB77" s="23" t="e">
        <f t="shared" si="39"/>
        <v>#REF!</v>
      </c>
      <c r="AC77" s="24">
        <f t="shared" si="40"/>
        <v>0</v>
      </c>
      <c r="AD77" s="50">
        <f t="shared" si="41"/>
        <v>0</v>
      </c>
      <c r="AE77" s="45"/>
      <c r="AH77" s="23" t="e">
        <f t="shared" ref="AH77:AH140" si="53">AE77^3*SUM($AJ$12:$AJ$172)/COUNT($AG$12:$AG$172)</f>
        <v>#DIV/0!</v>
      </c>
      <c r="AI77" s="24">
        <f t="shared" ref="AI77:AI140" si="54">IF(AF77&gt;0,AF77*AH77,0)</f>
        <v>0</v>
      </c>
      <c r="AJ77" s="50">
        <f t="shared" si="45"/>
        <v>0</v>
      </c>
      <c r="AK77" s="45"/>
      <c r="AN77" s="45"/>
      <c r="AP77" s="21"/>
    </row>
    <row r="78" spans="1:42">
      <c r="A78" s="25"/>
      <c r="B78" s="25"/>
      <c r="C78" s="25"/>
      <c r="D78" s="23">
        <f t="shared" si="42"/>
        <v>0</v>
      </c>
      <c r="E78" s="24">
        <f t="shared" si="46"/>
        <v>0</v>
      </c>
      <c r="F78" s="50">
        <f t="shared" si="47"/>
        <v>0</v>
      </c>
      <c r="G78" s="45"/>
      <c r="J78" s="23" t="e">
        <f t="shared" si="48"/>
        <v>#DIV/0!</v>
      </c>
      <c r="K78" s="24">
        <f t="shared" si="49"/>
        <v>0</v>
      </c>
      <c r="L78" s="50">
        <f t="shared" si="43"/>
        <v>0</v>
      </c>
      <c r="M78" s="45"/>
      <c r="P78" s="23" t="e">
        <f t="shared" si="50"/>
        <v>#DIV/0!</v>
      </c>
      <c r="Q78" s="24">
        <f t="shared" si="51"/>
        <v>0</v>
      </c>
      <c r="R78" s="50">
        <f t="shared" si="44"/>
        <v>0</v>
      </c>
      <c r="S78" s="45"/>
      <c r="V78" s="23" t="e">
        <f t="shared" si="36"/>
        <v>#DIV/0!</v>
      </c>
      <c r="W78" s="24">
        <f t="shared" si="52"/>
        <v>0</v>
      </c>
      <c r="X78" s="50">
        <f t="shared" ref="X78:X141" si="55">IF(U78&gt;0,U78/(S78^3),0)</f>
        <v>0</v>
      </c>
      <c r="Y78" s="45"/>
      <c r="AB78" s="23" t="e">
        <f t="shared" si="39"/>
        <v>#REF!</v>
      </c>
      <c r="AC78" s="24">
        <f t="shared" si="40"/>
        <v>0</v>
      </c>
      <c r="AD78" s="50">
        <f t="shared" si="41"/>
        <v>0</v>
      </c>
      <c r="AE78" s="45"/>
      <c r="AH78" s="23" t="e">
        <f t="shared" si="53"/>
        <v>#DIV/0!</v>
      </c>
      <c r="AI78" s="24">
        <f t="shared" si="54"/>
        <v>0</v>
      </c>
      <c r="AJ78" s="50">
        <f t="shared" si="45"/>
        <v>0</v>
      </c>
      <c r="AK78" s="45"/>
      <c r="AN78" s="45"/>
      <c r="AP78" s="21"/>
    </row>
    <row r="79" spans="1:42">
      <c r="A79" s="25"/>
      <c r="B79" s="25"/>
      <c r="C79" s="25"/>
      <c r="D79" s="23">
        <f t="shared" si="42"/>
        <v>0</v>
      </c>
      <c r="E79" s="24">
        <f t="shared" si="46"/>
        <v>0</v>
      </c>
      <c r="F79" s="50">
        <f t="shared" si="47"/>
        <v>0</v>
      </c>
      <c r="G79" s="45"/>
      <c r="J79" s="23" t="e">
        <f t="shared" si="48"/>
        <v>#DIV/0!</v>
      </c>
      <c r="K79" s="24">
        <f t="shared" si="49"/>
        <v>0</v>
      </c>
      <c r="L79" s="50">
        <f t="shared" si="43"/>
        <v>0</v>
      </c>
      <c r="M79" s="45"/>
      <c r="P79" s="23" t="e">
        <f t="shared" si="50"/>
        <v>#DIV/0!</v>
      </c>
      <c r="Q79" s="24">
        <f t="shared" si="51"/>
        <v>0</v>
      </c>
      <c r="R79" s="50">
        <f t="shared" si="44"/>
        <v>0</v>
      </c>
      <c r="S79" s="45"/>
      <c r="V79" s="23" t="e">
        <f t="shared" si="36"/>
        <v>#DIV/0!</v>
      </c>
      <c r="W79" s="24">
        <f t="shared" si="52"/>
        <v>0</v>
      </c>
      <c r="X79" s="50">
        <f t="shared" si="55"/>
        <v>0</v>
      </c>
      <c r="Y79" s="45"/>
      <c r="AB79" s="23" t="e">
        <f t="shared" si="39"/>
        <v>#REF!</v>
      </c>
      <c r="AC79" s="24">
        <f t="shared" si="40"/>
        <v>0</v>
      </c>
      <c r="AD79" s="50">
        <f t="shared" si="41"/>
        <v>0</v>
      </c>
      <c r="AE79" s="45"/>
      <c r="AH79" s="23" t="e">
        <f t="shared" si="53"/>
        <v>#DIV/0!</v>
      </c>
      <c r="AI79" s="24">
        <f t="shared" si="54"/>
        <v>0</v>
      </c>
      <c r="AJ79" s="50">
        <f t="shared" si="45"/>
        <v>0</v>
      </c>
      <c r="AK79" s="45"/>
      <c r="AN79" s="45"/>
      <c r="AP79" s="21"/>
    </row>
    <row r="80" spans="1:42">
      <c r="A80" s="25"/>
      <c r="B80" s="25"/>
      <c r="C80" s="25"/>
      <c r="D80" s="23">
        <f t="shared" si="42"/>
        <v>0</v>
      </c>
      <c r="E80" s="24">
        <f t="shared" si="46"/>
        <v>0</v>
      </c>
      <c r="F80" s="50">
        <f t="shared" si="47"/>
        <v>0</v>
      </c>
      <c r="G80" s="45"/>
      <c r="J80" s="23" t="e">
        <f t="shared" si="48"/>
        <v>#DIV/0!</v>
      </c>
      <c r="K80" s="24">
        <f t="shared" si="49"/>
        <v>0</v>
      </c>
      <c r="L80" s="50">
        <f t="shared" si="43"/>
        <v>0</v>
      </c>
      <c r="M80" s="45"/>
      <c r="P80" s="23" t="e">
        <f t="shared" si="50"/>
        <v>#DIV/0!</v>
      </c>
      <c r="Q80" s="24">
        <f t="shared" si="51"/>
        <v>0</v>
      </c>
      <c r="R80" s="50">
        <f t="shared" si="44"/>
        <v>0</v>
      </c>
      <c r="S80" s="45"/>
      <c r="V80" s="23" t="e">
        <f t="shared" ref="V80:V143" si="56">S80^3*SUM($X$12:$X$59)/COUNT($U$12:$U$59)</f>
        <v>#DIV/0!</v>
      </c>
      <c r="W80" s="24">
        <f t="shared" si="52"/>
        <v>0</v>
      </c>
      <c r="X80" s="50">
        <f t="shared" si="55"/>
        <v>0</v>
      </c>
      <c r="Y80" s="45"/>
      <c r="AB80" s="23" t="e">
        <f t="shared" si="39"/>
        <v>#REF!</v>
      </c>
      <c r="AC80" s="24">
        <f t="shared" si="40"/>
        <v>0</v>
      </c>
      <c r="AD80" s="50">
        <f t="shared" si="41"/>
        <v>0</v>
      </c>
      <c r="AE80" s="45"/>
      <c r="AH80" s="23" t="e">
        <f t="shared" si="53"/>
        <v>#DIV/0!</v>
      </c>
      <c r="AI80" s="24">
        <f t="shared" si="54"/>
        <v>0</v>
      </c>
      <c r="AJ80" s="50">
        <f t="shared" si="45"/>
        <v>0</v>
      </c>
      <c r="AK80" s="45"/>
      <c r="AN80" s="45"/>
      <c r="AP80" s="21"/>
    </row>
    <row r="81" spans="1:42">
      <c r="A81" s="25"/>
      <c r="B81" s="25"/>
      <c r="C81" s="25"/>
      <c r="D81" s="23">
        <f t="shared" si="42"/>
        <v>0</v>
      </c>
      <c r="E81" s="24">
        <f t="shared" si="46"/>
        <v>0</v>
      </c>
      <c r="F81" s="50">
        <f t="shared" si="47"/>
        <v>0</v>
      </c>
      <c r="G81" s="45"/>
      <c r="J81" s="23" t="e">
        <f t="shared" si="48"/>
        <v>#DIV/0!</v>
      </c>
      <c r="K81" s="24">
        <f t="shared" si="49"/>
        <v>0</v>
      </c>
      <c r="L81" s="50">
        <f t="shared" si="43"/>
        <v>0</v>
      </c>
      <c r="M81" s="45"/>
      <c r="P81" s="23" t="e">
        <f t="shared" si="50"/>
        <v>#DIV/0!</v>
      </c>
      <c r="Q81" s="24">
        <f t="shared" si="51"/>
        <v>0</v>
      </c>
      <c r="R81" s="50">
        <f t="shared" si="44"/>
        <v>0</v>
      </c>
      <c r="S81" s="45"/>
      <c r="V81" s="23" t="e">
        <f t="shared" si="56"/>
        <v>#DIV/0!</v>
      </c>
      <c r="W81" s="24">
        <f t="shared" si="52"/>
        <v>0</v>
      </c>
      <c r="X81" s="50">
        <f t="shared" si="55"/>
        <v>0</v>
      </c>
      <c r="Y81" s="45"/>
      <c r="AB81" s="23" t="e">
        <f t="shared" si="39"/>
        <v>#REF!</v>
      </c>
      <c r="AC81" s="24">
        <f t="shared" si="40"/>
        <v>0</v>
      </c>
      <c r="AD81" s="50">
        <f t="shared" si="41"/>
        <v>0</v>
      </c>
      <c r="AE81" s="45"/>
      <c r="AH81" s="23" t="e">
        <f t="shared" si="53"/>
        <v>#DIV/0!</v>
      </c>
      <c r="AI81" s="24">
        <f t="shared" si="54"/>
        <v>0</v>
      </c>
      <c r="AJ81" s="50">
        <f t="shared" si="45"/>
        <v>0</v>
      </c>
      <c r="AK81" s="45"/>
      <c r="AN81" s="45"/>
      <c r="AP81" s="21"/>
    </row>
    <row r="82" spans="1:42">
      <c r="A82" s="25"/>
      <c r="B82" s="25"/>
      <c r="C82" s="25"/>
      <c r="D82" s="23">
        <f t="shared" si="42"/>
        <v>0</v>
      </c>
      <c r="E82" s="24">
        <f t="shared" si="46"/>
        <v>0</v>
      </c>
      <c r="F82" s="50">
        <f t="shared" si="47"/>
        <v>0</v>
      </c>
      <c r="G82" s="45"/>
      <c r="J82" s="23" t="e">
        <f t="shared" si="48"/>
        <v>#DIV/0!</v>
      </c>
      <c r="K82" s="24">
        <f t="shared" si="49"/>
        <v>0</v>
      </c>
      <c r="L82" s="50">
        <f t="shared" si="43"/>
        <v>0</v>
      </c>
      <c r="M82" s="45"/>
      <c r="P82" s="23" t="e">
        <f t="shared" si="50"/>
        <v>#DIV/0!</v>
      </c>
      <c r="Q82" s="24">
        <f t="shared" si="51"/>
        <v>0</v>
      </c>
      <c r="R82" s="50">
        <f t="shared" si="44"/>
        <v>0</v>
      </c>
      <c r="S82" s="45"/>
      <c r="V82" s="23" t="e">
        <f t="shared" si="56"/>
        <v>#DIV/0!</v>
      </c>
      <c r="W82" s="24">
        <f t="shared" si="52"/>
        <v>0</v>
      </c>
      <c r="X82" s="50">
        <f t="shared" si="55"/>
        <v>0</v>
      </c>
      <c r="Y82" s="45"/>
      <c r="AB82" s="23" t="e">
        <f t="shared" si="39"/>
        <v>#REF!</v>
      </c>
      <c r="AC82" s="24">
        <f t="shared" si="40"/>
        <v>0</v>
      </c>
      <c r="AD82" s="50">
        <f t="shared" si="41"/>
        <v>0</v>
      </c>
      <c r="AE82" s="45"/>
      <c r="AH82" s="23" t="e">
        <f t="shared" si="53"/>
        <v>#DIV/0!</v>
      </c>
      <c r="AI82" s="24">
        <f t="shared" si="54"/>
        <v>0</v>
      </c>
      <c r="AJ82" s="50">
        <f t="shared" si="45"/>
        <v>0</v>
      </c>
      <c r="AK82" s="45"/>
      <c r="AN82" s="45"/>
      <c r="AP82" s="21"/>
    </row>
    <row r="83" spans="1:42">
      <c r="A83" s="25"/>
      <c r="B83" s="25"/>
      <c r="C83" s="25"/>
      <c r="D83" s="23">
        <f t="shared" si="42"/>
        <v>0</v>
      </c>
      <c r="E83" s="24">
        <f t="shared" si="46"/>
        <v>0</v>
      </c>
      <c r="F83" s="50">
        <f t="shared" si="47"/>
        <v>0</v>
      </c>
      <c r="G83" s="45"/>
      <c r="J83" s="23" t="e">
        <f t="shared" si="48"/>
        <v>#DIV/0!</v>
      </c>
      <c r="K83" s="24">
        <f t="shared" si="49"/>
        <v>0</v>
      </c>
      <c r="L83" s="50">
        <f t="shared" si="43"/>
        <v>0</v>
      </c>
      <c r="M83" s="45"/>
      <c r="P83" s="23" t="e">
        <f t="shared" si="50"/>
        <v>#DIV/0!</v>
      </c>
      <c r="Q83" s="24">
        <f t="shared" si="51"/>
        <v>0</v>
      </c>
      <c r="R83" s="50">
        <f t="shared" si="44"/>
        <v>0</v>
      </c>
      <c r="S83" s="45"/>
      <c r="V83" s="23" t="e">
        <f t="shared" si="56"/>
        <v>#DIV/0!</v>
      </c>
      <c r="W83" s="24">
        <f t="shared" si="52"/>
        <v>0</v>
      </c>
      <c r="X83" s="50">
        <f t="shared" si="55"/>
        <v>0</v>
      </c>
      <c r="Y83" s="45"/>
      <c r="AB83" s="23" t="e">
        <f t="shared" si="39"/>
        <v>#REF!</v>
      </c>
      <c r="AC83" s="24">
        <f t="shared" si="40"/>
        <v>0</v>
      </c>
      <c r="AD83" s="50">
        <f t="shared" si="41"/>
        <v>0</v>
      </c>
      <c r="AE83" s="45"/>
      <c r="AH83" s="23" t="e">
        <f t="shared" si="53"/>
        <v>#DIV/0!</v>
      </c>
      <c r="AI83" s="24">
        <f t="shared" si="54"/>
        <v>0</v>
      </c>
      <c r="AJ83" s="50">
        <f t="shared" si="45"/>
        <v>0</v>
      </c>
      <c r="AK83" s="45"/>
      <c r="AN83" s="45"/>
      <c r="AP83" s="21"/>
    </row>
    <row r="84" spans="1:42">
      <c r="A84" s="25"/>
      <c r="B84" s="25"/>
      <c r="C84" s="25"/>
      <c r="D84" s="23">
        <f t="shared" si="42"/>
        <v>0</v>
      </c>
      <c r="E84" s="24">
        <f t="shared" si="46"/>
        <v>0</v>
      </c>
      <c r="F84" s="50">
        <f t="shared" si="47"/>
        <v>0</v>
      </c>
      <c r="G84" s="45"/>
      <c r="J84" s="23" t="e">
        <f t="shared" si="48"/>
        <v>#DIV/0!</v>
      </c>
      <c r="K84" s="24">
        <f t="shared" si="49"/>
        <v>0</v>
      </c>
      <c r="L84" s="50">
        <f t="shared" si="43"/>
        <v>0</v>
      </c>
      <c r="M84" s="45"/>
      <c r="P84" s="23" t="e">
        <f t="shared" si="50"/>
        <v>#DIV/0!</v>
      </c>
      <c r="Q84" s="24">
        <f t="shared" si="51"/>
        <v>0</v>
      </c>
      <c r="R84" s="50">
        <f t="shared" si="44"/>
        <v>0</v>
      </c>
      <c r="S84" s="45"/>
      <c r="V84" s="23" t="e">
        <f t="shared" si="56"/>
        <v>#DIV/0!</v>
      </c>
      <c r="W84" s="24">
        <f t="shared" si="52"/>
        <v>0</v>
      </c>
      <c r="X84" s="50">
        <f t="shared" si="55"/>
        <v>0</v>
      </c>
      <c r="Y84" s="45"/>
      <c r="AB84" s="23" t="e">
        <f t="shared" si="39"/>
        <v>#REF!</v>
      </c>
      <c r="AC84" s="24">
        <f t="shared" si="40"/>
        <v>0</v>
      </c>
      <c r="AD84" s="50">
        <f t="shared" si="41"/>
        <v>0</v>
      </c>
      <c r="AE84" s="45"/>
      <c r="AH84" s="23" t="e">
        <f t="shared" si="53"/>
        <v>#DIV/0!</v>
      </c>
      <c r="AI84" s="24">
        <f t="shared" si="54"/>
        <v>0</v>
      </c>
      <c r="AJ84" s="50">
        <f t="shared" si="45"/>
        <v>0</v>
      </c>
      <c r="AK84" s="45"/>
      <c r="AN84" s="45"/>
      <c r="AP84" s="21"/>
    </row>
    <row r="85" spans="1:42">
      <c r="A85" s="25"/>
      <c r="B85" s="25"/>
      <c r="C85" s="25"/>
      <c r="D85" s="23">
        <f t="shared" si="42"/>
        <v>0</v>
      </c>
      <c r="E85" s="24">
        <f t="shared" si="46"/>
        <v>0</v>
      </c>
      <c r="F85" s="50">
        <f t="shared" si="47"/>
        <v>0</v>
      </c>
      <c r="G85" s="45"/>
      <c r="J85" s="23" t="e">
        <f t="shared" si="48"/>
        <v>#DIV/0!</v>
      </c>
      <c r="K85" s="24">
        <f t="shared" si="49"/>
        <v>0</v>
      </c>
      <c r="L85" s="50">
        <f t="shared" si="43"/>
        <v>0</v>
      </c>
      <c r="M85" s="45"/>
      <c r="P85" s="23" t="e">
        <f t="shared" si="50"/>
        <v>#DIV/0!</v>
      </c>
      <c r="Q85" s="24">
        <f t="shared" si="51"/>
        <v>0</v>
      </c>
      <c r="R85" s="50">
        <f t="shared" si="44"/>
        <v>0</v>
      </c>
      <c r="S85" s="45"/>
      <c r="V85" s="23" t="e">
        <f t="shared" si="56"/>
        <v>#DIV/0!</v>
      </c>
      <c r="W85" s="24">
        <f t="shared" si="52"/>
        <v>0</v>
      </c>
      <c r="X85" s="50">
        <f t="shared" si="55"/>
        <v>0</v>
      </c>
      <c r="Y85" s="45"/>
      <c r="AB85" s="23" t="e">
        <f t="shared" si="39"/>
        <v>#REF!</v>
      </c>
      <c r="AC85" s="24">
        <f t="shared" si="40"/>
        <v>0</v>
      </c>
      <c r="AD85" s="50">
        <f t="shared" si="41"/>
        <v>0</v>
      </c>
      <c r="AE85" s="45"/>
      <c r="AH85" s="23" t="e">
        <f t="shared" si="53"/>
        <v>#DIV/0!</v>
      </c>
      <c r="AI85" s="24">
        <f t="shared" si="54"/>
        <v>0</v>
      </c>
      <c r="AJ85" s="50">
        <f t="shared" si="45"/>
        <v>0</v>
      </c>
      <c r="AK85" s="45"/>
      <c r="AN85" s="45"/>
      <c r="AP85" s="21"/>
    </row>
    <row r="86" spans="1:42">
      <c r="A86" s="25"/>
      <c r="B86" s="25"/>
      <c r="C86" s="25"/>
      <c r="D86" s="23">
        <f t="shared" si="42"/>
        <v>0</v>
      </c>
      <c r="E86" s="24">
        <f t="shared" si="46"/>
        <v>0</v>
      </c>
      <c r="F86" s="50">
        <f t="shared" si="47"/>
        <v>0</v>
      </c>
      <c r="G86" s="45"/>
      <c r="J86" s="23" t="e">
        <f t="shared" si="48"/>
        <v>#DIV/0!</v>
      </c>
      <c r="K86" s="24">
        <f t="shared" si="49"/>
        <v>0</v>
      </c>
      <c r="L86" s="50">
        <f t="shared" si="43"/>
        <v>0</v>
      </c>
      <c r="M86" s="45"/>
      <c r="P86" s="23" t="e">
        <f t="shared" si="50"/>
        <v>#DIV/0!</v>
      </c>
      <c r="Q86" s="24">
        <f t="shared" si="51"/>
        <v>0</v>
      </c>
      <c r="R86" s="50">
        <f t="shared" si="44"/>
        <v>0</v>
      </c>
      <c r="S86" s="45"/>
      <c r="V86" s="23" t="e">
        <f t="shared" si="56"/>
        <v>#DIV/0!</v>
      </c>
      <c r="W86" s="24">
        <f t="shared" si="52"/>
        <v>0</v>
      </c>
      <c r="X86" s="50">
        <f t="shared" si="55"/>
        <v>0</v>
      </c>
      <c r="Y86" s="45"/>
      <c r="AB86" s="23" t="e">
        <f t="shared" si="39"/>
        <v>#REF!</v>
      </c>
      <c r="AC86" s="24">
        <f t="shared" si="40"/>
        <v>0</v>
      </c>
      <c r="AD86" s="50">
        <f t="shared" si="41"/>
        <v>0</v>
      </c>
      <c r="AE86" s="45"/>
      <c r="AH86" s="23" t="e">
        <f t="shared" si="53"/>
        <v>#DIV/0!</v>
      </c>
      <c r="AI86" s="24">
        <f t="shared" si="54"/>
        <v>0</v>
      </c>
      <c r="AJ86" s="50">
        <f t="shared" si="45"/>
        <v>0</v>
      </c>
      <c r="AK86" s="45"/>
      <c r="AN86" s="45"/>
      <c r="AP86" s="21"/>
    </row>
    <row r="87" spans="1:42">
      <c r="A87" s="25"/>
      <c r="B87" s="25"/>
      <c r="C87" s="25"/>
      <c r="D87" s="23">
        <f t="shared" si="42"/>
        <v>0</v>
      </c>
      <c r="E87" s="24">
        <f t="shared" si="46"/>
        <v>0</v>
      </c>
      <c r="F87" s="50">
        <f t="shared" si="47"/>
        <v>0</v>
      </c>
      <c r="G87" s="45"/>
      <c r="J87" s="23" t="e">
        <f t="shared" si="48"/>
        <v>#DIV/0!</v>
      </c>
      <c r="K87" s="24">
        <f t="shared" si="49"/>
        <v>0</v>
      </c>
      <c r="L87" s="50">
        <f t="shared" si="43"/>
        <v>0</v>
      </c>
      <c r="M87" s="45"/>
      <c r="P87" s="23" t="e">
        <f t="shared" si="50"/>
        <v>#DIV/0!</v>
      </c>
      <c r="Q87" s="24">
        <f t="shared" si="51"/>
        <v>0</v>
      </c>
      <c r="R87" s="50">
        <f t="shared" si="44"/>
        <v>0</v>
      </c>
      <c r="S87" s="45"/>
      <c r="V87" s="23" t="e">
        <f t="shared" si="56"/>
        <v>#DIV/0!</v>
      </c>
      <c r="W87" s="24">
        <f t="shared" si="52"/>
        <v>0</v>
      </c>
      <c r="X87" s="50">
        <f t="shared" si="55"/>
        <v>0</v>
      </c>
      <c r="Y87" s="45"/>
      <c r="AB87" s="23" t="e">
        <f t="shared" si="39"/>
        <v>#REF!</v>
      </c>
      <c r="AC87" s="24">
        <f t="shared" si="40"/>
        <v>0</v>
      </c>
      <c r="AD87" s="50">
        <f t="shared" si="41"/>
        <v>0</v>
      </c>
      <c r="AE87" s="45"/>
      <c r="AH87" s="23" t="e">
        <f t="shared" si="53"/>
        <v>#DIV/0!</v>
      </c>
      <c r="AI87" s="24">
        <f t="shared" si="54"/>
        <v>0</v>
      </c>
      <c r="AJ87" s="50">
        <f t="shared" si="45"/>
        <v>0</v>
      </c>
      <c r="AK87" s="45"/>
      <c r="AN87" s="45"/>
      <c r="AP87" s="21"/>
    </row>
    <row r="88" spans="1:42">
      <c r="A88" s="25"/>
      <c r="B88" s="25"/>
      <c r="C88" s="25"/>
      <c r="D88" s="23">
        <f t="shared" si="42"/>
        <v>0</v>
      </c>
      <c r="E88" s="24">
        <f t="shared" si="46"/>
        <v>0</v>
      </c>
      <c r="F88" s="50">
        <f t="shared" si="47"/>
        <v>0</v>
      </c>
      <c r="G88" s="45"/>
      <c r="J88" s="23" t="e">
        <f t="shared" si="48"/>
        <v>#DIV/0!</v>
      </c>
      <c r="K88" s="24">
        <f t="shared" si="49"/>
        <v>0</v>
      </c>
      <c r="L88" s="50">
        <f t="shared" si="43"/>
        <v>0</v>
      </c>
      <c r="M88" s="45"/>
      <c r="P88" s="23" t="e">
        <f t="shared" si="50"/>
        <v>#DIV/0!</v>
      </c>
      <c r="Q88" s="24">
        <f t="shared" si="51"/>
        <v>0</v>
      </c>
      <c r="R88" s="50">
        <f t="shared" si="44"/>
        <v>0</v>
      </c>
      <c r="S88" s="45"/>
      <c r="V88" s="23" t="e">
        <f t="shared" si="56"/>
        <v>#DIV/0!</v>
      </c>
      <c r="W88" s="24">
        <f t="shared" si="52"/>
        <v>0</v>
      </c>
      <c r="X88" s="50">
        <f t="shared" si="55"/>
        <v>0</v>
      </c>
      <c r="Y88" s="45"/>
      <c r="AB88" s="23" t="e">
        <f t="shared" si="39"/>
        <v>#REF!</v>
      </c>
      <c r="AC88" s="24">
        <f t="shared" si="40"/>
        <v>0</v>
      </c>
      <c r="AD88" s="50">
        <f t="shared" si="41"/>
        <v>0</v>
      </c>
      <c r="AE88" s="45"/>
      <c r="AH88" s="23" t="e">
        <f t="shared" si="53"/>
        <v>#DIV/0!</v>
      </c>
      <c r="AI88" s="24">
        <f t="shared" si="54"/>
        <v>0</v>
      </c>
      <c r="AJ88" s="50">
        <f t="shared" si="45"/>
        <v>0</v>
      </c>
      <c r="AK88" s="45"/>
      <c r="AN88" s="45"/>
      <c r="AP88" s="21"/>
    </row>
    <row r="89" spans="1:42">
      <c r="A89" s="25"/>
      <c r="B89" s="25"/>
      <c r="C89" s="25"/>
      <c r="D89" s="23">
        <f t="shared" si="42"/>
        <v>0</v>
      </c>
      <c r="E89" s="24">
        <f t="shared" si="46"/>
        <v>0</v>
      </c>
      <c r="F89" s="50">
        <f t="shared" si="47"/>
        <v>0</v>
      </c>
      <c r="G89" s="45"/>
      <c r="J89" s="23" t="e">
        <f t="shared" si="48"/>
        <v>#DIV/0!</v>
      </c>
      <c r="K89" s="24">
        <f t="shared" si="49"/>
        <v>0</v>
      </c>
      <c r="L89" s="50">
        <f t="shared" si="43"/>
        <v>0</v>
      </c>
      <c r="M89" s="45"/>
      <c r="P89" s="23" t="e">
        <f t="shared" si="50"/>
        <v>#DIV/0!</v>
      </c>
      <c r="Q89" s="24">
        <f t="shared" si="51"/>
        <v>0</v>
      </c>
      <c r="R89" s="50">
        <f t="shared" si="44"/>
        <v>0</v>
      </c>
      <c r="S89" s="45"/>
      <c r="V89" s="23" t="e">
        <f t="shared" si="56"/>
        <v>#DIV/0!</v>
      </c>
      <c r="W89" s="24">
        <f t="shared" si="52"/>
        <v>0</v>
      </c>
      <c r="X89" s="50">
        <f t="shared" si="55"/>
        <v>0</v>
      </c>
      <c r="Y89" s="45"/>
      <c r="AB89" s="23" t="e">
        <f t="shared" ref="AB89:AB120" si="57">Y88^3*SUM($AD$12:$AD$172)/COUNT($AA$36:$AA$171)</f>
        <v>#REF!</v>
      </c>
      <c r="AC89" s="24">
        <f t="shared" ref="AC89:AC120" si="58">IF(Z88&gt;0,Z88*AB89,0)</f>
        <v>0</v>
      </c>
      <c r="AD89" s="50">
        <f t="shared" ref="AD89:AD120" si="59">IF(AA88&gt;0,AA88/(Y88^3),0)</f>
        <v>0</v>
      </c>
      <c r="AE89" s="45"/>
      <c r="AH89" s="23" t="e">
        <f t="shared" si="53"/>
        <v>#DIV/0!</v>
      </c>
      <c r="AI89" s="24">
        <f t="shared" si="54"/>
        <v>0</v>
      </c>
      <c r="AJ89" s="50">
        <f t="shared" si="45"/>
        <v>0</v>
      </c>
      <c r="AK89" s="45"/>
      <c r="AN89" s="45"/>
      <c r="AP89" s="21"/>
    </row>
    <row r="90" spans="1:42">
      <c r="A90" s="25"/>
      <c r="B90" s="25"/>
      <c r="C90" s="25"/>
      <c r="D90" s="23">
        <f t="shared" si="42"/>
        <v>0</v>
      </c>
      <c r="E90" s="24">
        <f t="shared" si="46"/>
        <v>0</v>
      </c>
      <c r="F90" s="50">
        <f t="shared" si="47"/>
        <v>0</v>
      </c>
      <c r="G90" s="45"/>
      <c r="J90" s="23" t="e">
        <f t="shared" si="48"/>
        <v>#DIV/0!</v>
      </c>
      <c r="K90" s="24">
        <f t="shared" si="49"/>
        <v>0</v>
      </c>
      <c r="L90" s="50">
        <f t="shared" si="43"/>
        <v>0</v>
      </c>
      <c r="M90" s="45"/>
      <c r="P90" s="23" t="e">
        <f t="shared" si="50"/>
        <v>#DIV/0!</v>
      </c>
      <c r="Q90" s="24">
        <f t="shared" si="51"/>
        <v>0</v>
      </c>
      <c r="R90" s="50">
        <f t="shared" si="44"/>
        <v>0</v>
      </c>
      <c r="S90" s="45"/>
      <c r="V90" s="23" t="e">
        <f t="shared" si="56"/>
        <v>#DIV/0!</v>
      </c>
      <c r="W90" s="24">
        <f t="shared" si="52"/>
        <v>0</v>
      </c>
      <c r="X90" s="50">
        <f t="shared" si="55"/>
        <v>0</v>
      </c>
      <c r="Y90" s="45"/>
      <c r="AB90" s="23" t="e">
        <f t="shared" si="57"/>
        <v>#REF!</v>
      </c>
      <c r="AC90" s="24">
        <f t="shared" si="58"/>
        <v>0</v>
      </c>
      <c r="AD90" s="50">
        <f t="shared" si="59"/>
        <v>0</v>
      </c>
      <c r="AE90" s="45"/>
      <c r="AH90" s="23" t="e">
        <f t="shared" si="53"/>
        <v>#DIV/0!</v>
      </c>
      <c r="AI90" s="24">
        <f t="shared" si="54"/>
        <v>0</v>
      </c>
      <c r="AJ90" s="50">
        <f t="shared" si="45"/>
        <v>0</v>
      </c>
      <c r="AK90" s="45"/>
      <c r="AN90" s="45"/>
      <c r="AP90" s="21"/>
    </row>
    <row r="91" spans="1:42">
      <c r="A91" s="25"/>
      <c r="B91" s="25"/>
      <c r="C91" s="25"/>
      <c r="D91" s="23">
        <f t="shared" si="42"/>
        <v>0</v>
      </c>
      <c r="E91" s="24">
        <f t="shared" si="46"/>
        <v>0</v>
      </c>
      <c r="F91" s="50">
        <f t="shared" si="47"/>
        <v>0</v>
      </c>
      <c r="G91" s="45"/>
      <c r="J91" s="23" t="e">
        <f t="shared" si="48"/>
        <v>#DIV/0!</v>
      </c>
      <c r="K91" s="24">
        <f t="shared" si="49"/>
        <v>0</v>
      </c>
      <c r="L91" s="50">
        <f t="shared" si="43"/>
        <v>0</v>
      </c>
      <c r="M91" s="45"/>
      <c r="P91" s="23" t="e">
        <f t="shared" si="50"/>
        <v>#DIV/0!</v>
      </c>
      <c r="Q91" s="24">
        <f t="shared" si="51"/>
        <v>0</v>
      </c>
      <c r="R91" s="50">
        <f t="shared" si="44"/>
        <v>0</v>
      </c>
      <c r="S91" s="45"/>
      <c r="V91" s="23" t="e">
        <f t="shared" si="56"/>
        <v>#DIV/0!</v>
      </c>
      <c r="W91" s="24">
        <f t="shared" si="52"/>
        <v>0</v>
      </c>
      <c r="X91" s="50">
        <f t="shared" si="55"/>
        <v>0</v>
      </c>
      <c r="Y91" s="45"/>
      <c r="AB91" s="23" t="e">
        <f t="shared" si="57"/>
        <v>#REF!</v>
      </c>
      <c r="AC91" s="24">
        <f t="shared" si="58"/>
        <v>0</v>
      </c>
      <c r="AD91" s="50">
        <f t="shared" si="59"/>
        <v>0</v>
      </c>
      <c r="AE91" s="45"/>
      <c r="AH91" s="23" t="e">
        <f t="shared" si="53"/>
        <v>#DIV/0!</v>
      </c>
      <c r="AI91" s="24">
        <f t="shared" si="54"/>
        <v>0</v>
      </c>
      <c r="AJ91" s="50">
        <f t="shared" si="45"/>
        <v>0</v>
      </c>
      <c r="AK91" s="45"/>
      <c r="AN91" s="45"/>
      <c r="AP91" s="21"/>
    </row>
    <row r="92" spans="1:42">
      <c r="A92" s="25"/>
      <c r="B92" s="25"/>
      <c r="C92" s="25"/>
      <c r="D92" s="23">
        <f t="shared" si="42"/>
        <v>0</v>
      </c>
      <c r="E92" s="24">
        <f t="shared" si="46"/>
        <v>0</v>
      </c>
      <c r="F92" s="50">
        <f t="shared" si="47"/>
        <v>0</v>
      </c>
      <c r="G92" s="45"/>
      <c r="J92" s="23" t="e">
        <f t="shared" si="48"/>
        <v>#DIV/0!</v>
      </c>
      <c r="K92" s="24">
        <f t="shared" si="49"/>
        <v>0</v>
      </c>
      <c r="L92" s="50">
        <f t="shared" si="43"/>
        <v>0</v>
      </c>
      <c r="M92" s="45"/>
      <c r="P92" s="23" t="e">
        <f t="shared" si="50"/>
        <v>#DIV/0!</v>
      </c>
      <c r="Q92" s="24">
        <f t="shared" si="51"/>
        <v>0</v>
      </c>
      <c r="R92" s="50">
        <f t="shared" si="44"/>
        <v>0</v>
      </c>
      <c r="S92" s="45"/>
      <c r="V92" s="23" t="e">
        <f t="shared" si="56"/>
        <v>#DIV/0!</v>
      </c>
      <c r="W92" s="24">
        <f t="shared" si="52"/>
        <v>0</v>
      </c>
      <c r="X92" s="50">
        <f t="shared" si="55"/>
        <v>0</v>
      </c>
      <c r="Y92" s="45"/>
      <c r="AB92" s="23" t="e">
        <f t="shared" si="57"/>
        <v>#REF!</v>
      </c>
      <c r="AC92" s="24">
        <f t="shared" si="58"/>
        <v>0</v>
      </c>
      <c r="AD92" s="50">
        <f t="shared" si="59"/>
        <v>0</v>
      </c>
      <c r="AE92" s="45"/>
      <c r="AH92" s="23" t="e">
        <f t="shared" si="53"/>
        <v>#DIV/0!</v>
      </c>
      <c r="AI92" s="24">
        <f t="shared" si="54"/>
        <v>0</v>
      </c>
      <c r="AJ92" s="50">
        <f t="shared" si="45"/>
        <v>0</v>
      </c>
      <c r="AK92" s="45"/>
      <c r="AN92" s="45"/>
      <c r="AP92" s="21"/>
    </row>
    <row r="93" spans="1:42">
      <c r="A93" s="25"/>
      <c r="B93" s="25"/>
      <c r="C93" s="25"/>
      <c r="D93" s="23">
        <f t="shared" si="42"/>
        <v>0</v>
      </c>
      <c r="E93" s="24">
        <f t="shared" si="46"/>
        <v>0</v>
      </c>
      <c r="F93" s="50">
        <f t="shared" si="47"/>
        <v>0</v>
      </c>
      <c r="G93" s="45"/>
      <c r="J93" s="23" t="e">
        <f t="shared" si="48"/>
        <v>#DIV/0!</v>
      </c>
      <c r="K93" s="24">
        <f t="shared" si="49"/>
        <v>0</v>
      </c>
      <c r="L93" s="50">
        <f t="shared" si="43"/>
        <v>0</v>
      </c>
      <c r="M93" s="45"/>
      <c r="P93" s="23" t="e">
        <f t="shared" si="50"/>
        <v>#DIV/0!</v>
      </c>
      <c r="Q93" s="24">
        <f t="shared" si="51"/>
        <v>0</v>
      </c>
      <c r="R93" s="50">
        <f t="shared" si="44"/>
        <v>0</v>
      </c>
      <c r="S93" s="45"/>
      <c r="V93" s="23" t="e">
        <f t="shared" si="56"/>
        <v>#DIV/0!</v>
      </c>
      <c r="W93" s="24">
        <f t="shared" si="52"/>
        <v>0</v>
      </c>
      <c r="X93" s="50">
        <f t="shared" si="55"/>
        <v>0</v>
      </c>
      <c r="Y93" s="45"/>
      <c r="AB93" s="23" t="e">
        <f t="shared" si="57"/>
        <v>#REF!</v>
      </c>
      <c r="AC93" s="24">
        <f t="shared" si="58"/>
        <v>0</v>
      </c>
      <c r="AD93" s="50">
        <f t="shared" si="59"/>
        <v>0</v>
      </c>
      <c r="AE93" s="45"/>
      <c r="AH93" s="23" t="e">
        <f t="shared" si="53"/>
        <v>#DIV/0!</v>
      </c>
      <c r="AI93" s="24">
        <f t="shared" si="54"/>
        <v>0</v>
      </c>
      <c r="AJ93" s="50">
        <f t="shared" si="45"/>
        <v>0</v>
      </c>
      <c r="AK93" s="45"/>
      <c r="AN93" s="45"/>
      <c r="AP93" s="21"/>
    </row>
    <row r="94" spans="1:42">
      <c r="A94" s="25"/>
      <c r="B94" s="25"/>
      <c r="C94" s="25"/>
      <c r="D94" s="23">
        <f t="shared" si="42"/>
        <v>0</v>
      </c>
      <c r="E94" s="24">
        <f t="shared" si="46"/>
        <v>0</v>
      </c>
      <c r="F94" s="50">
        <f t="shared" si="47"/>
        <v>0</v>
      </c>
      <c r="G94" s="45"/>
      <c r="J94" s="23" t="e">
        <f t="shared" si="48"/>
        <v>#DIV/0!</v>
      </c>
      <c r="K94" s="24">
        <f t="shared" si="49"/>
        <v>0</v>
      </c>
      <c r="L94" s="50">
        <f t="shared" si="43"/>
        <v>0</v>
      </c>
      <c r="M94" s="45"/>
      <c r="P94" s="23" t="e">
        <f t="shared" si="50"/>
        <v>#DIV/0!</v>
      </c>
      <c r="Q94" s="24">
        <f t="shared" si="51"/>
        <v>0</v>
      </c>
      <c r="R94" s="50">
        <f t="shared" si="44"/>
        <v>0</v>
      </c>
      <c r="S94" s="45"/>
      <c r="V94" s="23" t="e">
        <f t="shared" si="56"/>
        <v>#DIV/0!</v>
      </c>
      <c r="W94" s="24">
        <f t="shared" si="52"/>
        <v>0</v>
      </c>
      <c r="X94" s="50">
        <f t="shared" si="55"/>
        <v>0</v>
      </c>
      <c r="Y94" s="45"/>
      <c r="AB94" s="23" t="e">
        <f t="shared" si="57"/>
        <v>#REF!</v>
      </c>
      <c r="AC94" s="24">
        <f t="shared" si="58"/>
        <v>0</v>
      </c>
      <c r="AD94" s="50">
        <f t="shared" si="59"/>
        <v>0</v>
      </c>
      <c r="AE94" s="45"/>
      <c r="AH94" s="23" t="e">
        <f t="shared" si="53"/>
        <v>#DIV/0!</v>
      </c>
      <c r="AI94" s="24">
        <f t="shared" si="54"/>
        <v>0</v>
      </c>
      <c r="AJ94" s="50">
        <f t="shared" si="45"/>
        <v>0</v>
      </c>
      <c r="AK94" s="45"/>
      <c r="AN94" s="45"/>
      <c r="AP94" s="21"/>
    </row>
    <row r="95" spans="1:42">
      <c r="A95" s="25"/>
      <c r="B95" s="25"/>
      <c r="C95" s="25"/>
      <c r="D95" s="23">
        <f t="shared" si="42"/>
        <v>0</v>
      </c>
      <c r="E95" s="24">
        <f t="shared" si="46"/>
        <v>0</v>
      </c>
      <c r="F95" s="50">
        <f t="shared" si="47"/>
        <v>0</v>
      </c>
      <c r="G95" s="45"/>
      <c r="J95" s="23" t="e">
        <f t="shared" si="48"/>
        <v>#DIV/0!</v>
      </c>
      <c r="K95" s="24">
        <f t="shared" si="49"/>
        <v>0</v>
      </c>
      <c r="L95" s="50">
        <f t="shared" si="43"/>
        <v>0</v>
      </c>
      <c r="M95" s="45"/>
      <c r="P95" s="23" t="e">
        <f t="shared" si="50"/>
        <v>#DIV/0!</v>
      </c>
      <c r="Q95" s="24">
        <f t="shared" si="51"/>
        <v>0</v>
      </c>
      <c r="R95" s="50">
        <f t="shared" si="44"/>
        <v>0</v>
      </c>
      <c r="S95" s="45"/>
      <c r="V95" s="23" t="e">
        <f t="shared" si="56"/>
        <v>#DIV/0!</v>
      </c>
      <c r="W95" s="24">
        <f t="shared" si="52"/>
        <v>0</v>
      </c>
      <c r="X95" s="50">
        <f t="shared" si="55"/>
        <v>0</v>
      </c>
      <c r="Y95" s="45"/>
      <c r="AB95" s="23" t="e">
        <f t="shared" si="57"/>
        <v>#REF!</v>
      </c>
      <c r="AC95" s="24">
        <f t="shared" si="58"/>
        <v>0</v>
      </c>
      <c r="AD95" s="50">
        <f t="shared" si="59"/>
        <v>0</v>
      </c>
      <c r="AE95" s="45"/>
      <c r="AH95" s="23" t="e">
        <f t="shared" si="53"/>
        <v>#DIV/0!</v>
      </c>
      <c r="AI95" s="24">
        <f t="shared" si="54"/>
        <v>0</v>
      </c>
      <c r="AJ95" s="50">
        <f t="shared" si="45"/>
        <v>0</v>
      </c>
      <c r="AK95" s="45"/>
      <c r="AN95" s="45"/>
      <c r="AP95" s="21"/>
    </row>
    <row r="96" spans="1:42">
      <c r="A96" s="25"/>
      <c r="B96" s="25"/>
      <c r="C96" s="25"/>
      <c r="D96" s="23">
        <f t="shared" si="42"/>
        <v>0</v>
      </c>
      <c r="E96" s="24">
        <f t="shared" si="46"/>
        <v>0</v>
      </c>
      <c r="F96" s="50">
        <f t="shared" si="47"/>
        <v>0</v>
      </c>
      <c r="G96" s="45"/>
      <c r="J96" s="23" t="e">
        <f t="shared" si="48"/>
        <v>#DIV/0!</v>
      </c>
      <c r="K96" s="24">
        <f t="shared" si="49"/>
        <v>0</v>
      </c>
      <c r="L96" s="50">
        <f t="shared" si="43"/>
        <v>0</v>
      </c>
      <c r="M96" s="45"/>
      <c r="P96" s="23" t="e">
        <f t="shared" si="50"/>
        <v>#DIV/0!</v>
      </c>
      <c r="Q96" s="24">
        <f t="shared" si="51"/>
        <v>0</v>
      </c>
      <c r="R96" s="50">
        <f t="shared" si="44"/>
        <v>0</v>
      </c>
      <c r="S96" s="45"/>
      <c r="V96" s="23" t="e">
        <f t="shared" si="56"/>
        <v>#DIV/0!</v>
      </c>
      <c r="W96" s="24">
        <f t="shared" si="52"/>
        <v>0</v>
      </c>
      <c r="X96" s="50">
        <f t="shared" si="55"/>
        <v>0</v>
      </c>
      <c r="Y96" s="45"/>
      <c r="AB96" s="23" t="e">
        <f t="shared" si="57"/>
        <v>#REF!</v>
      </c>
      <c r="AC96" s="24">
        <f t="shared" si="58"/>
        <v>0</v>
      </c>
      <c r="AD96" s="50">
        <f t="shared" si="59"/>
        <v>0</v>
      </c>
      <c r="AE96" s="45"/>
      <c r="AH96" s="23" t="e">
        <f t="shared" si="53"/>
        <v>#DIV/0!</v>
      </c>
      <c r="AI96" s="24">
        <f t="shared" si="54"/>
        <v>0</v>
      </c>
      <c r="AJ96" s="50">
        <f t="shared" si="45"/>
        <v>0</v>
      </c>
      <c r="AK96" s="45"/>
      <c r="AN96" s="45"/>
      <c r="AP96" s="21"/>
    </row>
    <row r="97" spans="1:42">
      <c r="A97" s="25"/>
      <c r="B97" s="25"/>
      <c r="C97" s="25"/>
      <c r="D97" s="23">
        <f t="shared" si="42"/>
        <v>0</v>
      </c>
      <c r="E97" s="24">
        <f t="shared" si="46"/>
        <v>0</v>
      </c>
      <c r="F97" s="50">
        <f t="shared" si="47"/>
        <v>0</v>
      </c>
      <c r="G97" s="45"/>
      <c r="J97" s="23" t="e">
        <f t="shared" si="48"/>
        <v>#DIV/0!</v>
      </c>
      <c r="K97" s="24">
        <f t="shared" si="49"/>
        <v>0</v>
      </c>
      <c r="L97" s="50">
        <f t="shared" si="43"/>
        <v>0</v>
      </c>
      <c r="M97" s="45"/>
      <c r="P97" s="23" t="e">
        <f t="shared" si="50"/>
        <v>#DIV/0!</v>
      </c>
      <c r="Q97" s="24">
        <f t="shared" si="51"/>
        <v>0</v>
      </c>
      <c r="R97" s="50">
        <f t="shared" si="44"/>
        <v>0</v>
      </c>
      <c r="S97" s="45"/>
      <c r="V97" s="23" t="e">
        <f t="shared" si="56"/>
        <v>#DIV/0!</v>
      </c>
      <c r="W97" s="24">
        <f t="shared" si="52"/>
        <v>0</v>
      </c>
      <c r="X97" s="50">
        <f t="shared" si="55"/>
        <v>0</v>
      </c>
      <c r="Y97" s="45"/>
      <c r="AB97" s="23" t="e">
        <f t="shared" si="57"/>
        <v>#REF!</v>
      </c>
      <c r="AC97" s="24">
        <f t="shared" si="58"/>
        <v>0</v>
      </c>
      <c r="AD97" s="50">
        <f t="shared" si="59"/>
        <v>0</v>
      </c>
      <c r="AE97" s="45"/>
      <c r="AH97" s="23" t="e">
        <f t="shared" si="53"/>
        <v>#DIV/0!</v>
      </c>
      <c r="AI97" s="24">
        <f t="shared" si="54"/>
        <v>0</v>
      </c>
      <c r="AJ97" s="50">
        <f t="shared" si="45"/>
        <v>0</v>
      </c>
      <c r="AK97" s="45"/>
      <c r="AN97" s="45"/>
      <c r="AP97" s="21"/>
    </row>
    <row r="98" spans="1:42">
      <c r="A98" s="25"/>
      <c r="B98" s="25"/>
      <c r="C98" s="25"/>
      <c r="D98" s="23">
        <f t="shared" si="42"/>
        <v>0</v>
      </c>
      <c r="E98" s="24">
        <f t="shared" si="46"/>
        <v>0</v>
      </c>
      <c r="F98" s="50">
        <f t="shared" si="47"/>
        <v>0</v>
      </c>
      <c r="G98" s="45"/>
      <c r="J98" s="23" t="e">
        <f t="shared" si="48"/>
        <v>#DIV/0!</v>
      </c>
      <c r="K98" s="24">
        <f t="shared" si="49"/>
        <v>0</v>
      </c>
      <c r="L98" s="50">
        <f t="shared" si="43"/>
        <v>0</v>
      </c>
      <c r="M98" s="45"/>
      <c r="P98" s="23" t="e">
        <f t="shared" si="50"/>
        <v>#DIV/0!</v>
      </c>
      <c r="Q98" s="24">
        <f t="shared" si="51"/>
        <v>0</v>
      </c>
      <c r="R98" s="50">
        <f t="shared" si="44"/>
        <v>0</v>
      </c>
      <c r="S98" s="45"/>
      <c r="V98" s="23" t="e">
        <f t="shared" si="56"/>
        <v>#DIV/0!</v>
      </c>
      <c r="W98" s="24">
        <f t="shared" si="52"/>
        <v>0</v>
      </c>
      <c r="X98" s="50">
        <f t="shared" si="55"/>
        <v>0</v>
      </c>
      <c r="Y98" s="45"/>
      <c r="AB98" s="23" t="e">
        <f t="shared" si="57"/>
        <v>#REF!</v>
      </c>
      <c r="AC98" s="24">
        <f t="shared" si="58"/>
        <v>0</v>
      </c>
      <c r="AD98" s="50">
        <f t="shared" si="59"/>
        <v>0</v>
      </c>
      <c r="AE98" s="45"/>
      <c r="AH98" s="23" t="e">
        <f t="shared" si="53"/>
        <v>#DIV/0!</v>
      </c>
      <c r="AI98" s="24">
        <f t="shared" si="54"/>
        <v>0</v>
      </c>
      <c r="AJ98" s="50">
        <f t="shared" si="45"/>
        <v>0</v>
      </c>
      <c r="AK98" s="45"/>
      <c r="AN98" s="45"/>
      <c r="AP98" s="21"/>
    </row>
    <row r="99" spans="1:42">
      <c r="A99" s="25"/>
      <c r="B99" s="25"/>
      <c r="C99" s="25"/>
      <c r="D99" s="23">
        <f t="shared" si="42"/>
        <v>0</v>
      </c>
      <c r="E99" s="24">
        <f t="shared" si="46"/>
        <v>0</v>
      </c>
      <c r="F99" s="50">
        <f t="shared" si="47"/>
        <v>0</v>
      </c>
      <c r="G99" s="45"/>
      <c r="J99" s="23" t="e">
        <f t="shared" si="48"/>
        <v>#DIV/0!</v>
      </c>
      <c r="K99" s="24">
        <f t="shared" si="49"/>
        <v>0</v>
      </c>
      <c r="L99" s="50">
        <f t="shared" si="43"/>
        <v>0</v>
      </c>
      <c r="M99" s="45"/>
      <c r="P99" s="23" t="e">
        <f t="shared" si="50"/>
        <v>#DIV/0!</v>
      </c>
      <c r="Q99" s="24">
        <f t="shared" si="51"/>
        <v>0</v>
      </c>
      <c r="R99" s="50">
        <f t="shared" si="44"/>
        <v>0</v>
      </c>
      <c r="S99" s="45"/>
      <c r="V99" s="23" t="e">
        <f t="shared" si="56"/>
        <v>#DIV/0!</v>
      </c>
      <c r="W99" s="24">
        <f t="shared" si="52"/>
        <v>0</v>
      </c>
      <c r="X99" s="50">
        <f t="shared" si="55"/>
        <v>0</v>
      </c>
      <c r="Y99" s="45"/>
      <c r="AB99" s="23" t="e">
        <f t="shared" si="57"/>
        <v>#REF!</v>
      </c>
      <c r="AC99" s="24">
        <f t="shared" si="58"/>
        <v>0</v>
      </c>
      <c r="AD99" s="50">
        <f t="shared" si="59"/>
        <v>0</v>
      </c>
      <c r="AE99" s="45"/>
      <c r="AH99" s="23" t="e">
        <f t="shared" si="53"/>
        <v>#DIV/0!</v>
      </c>
      <c r="AI99" s="24">
        <f t="shared" si="54"/>
        <v>0</v>
      </c>
      <c r="AJ99" s="50">
        <f t="shared" si="45"/>
        <v>0</v>
      </c>
      <c r="AK99" s="45"/>
      <c r="AN99" s="45"/>
      <c r="AP99" s="21"/>
    </row>
    <row r="100" spans="1:42">
      <c r="A100" s="25"/>
      <c r="B100" s="25"/>
      <c r="C100" s="25"/>
      <c r="D100" s="23">
        <f t="shared" si="42"/>
        <v>0</v>
      </c>
      <c r="E100" s="24">
        <f t="shared" si="46"/>
        <v>0</v>
      </c>
      <c r="F100" s="50">
        <f t="shared" si="47"/>
        <v>0</v>
      </c>
      <c r="G100" s="45"/>
      <c r="J100" s="23" t="e">
        <f t="shared" si="48"/>
        <v>#DIV/0!</v>
      </c>
      <c r="K100" s="24">
        <f t="shared" si="49"/>
        <v>0</v>
      </c>
      <c r="L100" s="50">
        <f t="shared" si="43"/>
        <v>0</v>
      </c>
      <c r="M100" s="45"/>
      <c r="P100" s="23" t="e">
        <f t="shared" si="50"/>
        <v>#DIV/0!</v>
      </c>
      <c r="Q100" s="24">
        <f t="shared" si="51"/>
        <v>0</v>
      </c>
      <c r="R100" s="50">
        <f t="shared" si="44"/>
        <v>0</v>
      </c>
      <c r="S100" s="45"/>
      <c r="V100" s="23" t="e">
        <f t="shared" si="56"/>
        <v>#DIV/0!</v>
      </c>
      <c r="W100" s="24">
        <f t="shared" si="52"/>
        <v>0</v>
      </c>
      <c r="X100" s="50">
        <f t="shared" si="55"/>
        <v>0</v>
      </c>
      <c r="Y100" s="45"/>
      <c r="AB100" s="23" t="e">
        <f t="shared" si="57"/>
        <v>#REF!</v>
      </c>
      <c r="AC100" s="24">
        <f t="shared" si="58"/>
        <v>0</v>
      </c>
      <c r="AD100" s="50">
        <f t="shared" si="59"/>
        <v>0</v>
      </c>
      <c r="AE100" s="45"/>
      <c r="AH100" s="23" t="e">
        <f t="shared" si="53"/>
        <v>#DIV/0!</v>
      </c>
      <c r="AI100" s="24">
        <f t="shared" si="54"/>
        <v>0</v>
      </c>
      <c r="AJ100" s="50">
        <f t="shared" si="45"/>
        <v>0</v>
      </c>
      <c r="AK100" s="45"/>
      <c r="AN100" s="45"/>
      <c r="AP100" s="21"/>
    </row>
    <row r="101" spans="1:42">
      <c r="A101" s="25"/>
      <c r="B101" s="25"/>
      <c r="C101" s="25"/>
      <c r="D101" s="23">
        <f t="shared" si="42"/>
        <v>0</v>
      </c>
      <c r="E101" s="24">
        <f t="shared" si="46"/>
        <v>0</v>
      </c>
      <c r="F101" s="50">
        <f t="shared" si="47"/>
        <v>0</v>
      </c>
      <c r="G101" s="45"/>
      <c r="J101" s="23" t="e">
        <f t="shared" si="48"/>
        <v>#DIV/0!</v>
      </c>
      <c r="K101" s="24">
        <f t="shared" si="49"/>
        <v>0</v>
      </c>
      <c r="L101" s="50">
        <f t="shared" si="43"/>
        <v>0</v>
      </c>
      <c r="M101" s="45"/>
      <c r="P101" s="23" t="e">
        <f t="shared" si="50"/>
        <v>#DIV/0!</v>
      </c>
      <c r="Q101" s="24">
        <f t="shared" si="51"/>
        <v>0</v>
      </c>
      <c r="R101" s="50">
        <f t="shared" si="44"/>
        <v>0</v>
      </c>
      <c r="S101" s="45"/>
      <c r="V101" s="23" t="e">
        <f t="shared" si="56"/>
        <v>#DIV/0!</v>
      </c>
      <c r="W101" s="24">
        <f t="shared" si="52"/>
        <v>0</v>
      </c>
      <c r="X101" s="50">
        <f t="shared" si="55"/>
        <v>0</v>
      </c>
      <c r="Y101" s="45"/>
      <c r="AB101" s="23" t="e">
        <f t="shared" si="57"/>
        <v>#REF!</v>
      </c>
      <c r="AC101" s="24">
        <f t="shared" si="58"/>
        <v>0</v>
      </c>
      <c r="AD101" s="50">
        <f t="shared" si="59"/>
        <v>0</v>
      </c>
      <c r="AE101" s="45"/>
      <c r="AH101" s="23" t="e">
        <f t="shared" si="53"/>
        <v>#DIV/0!</v>
      </c>
      <c r="AI101" s="24">
        <f t="shared" si="54"/>
        <v>0</v>
      </c>
      <c r="AJ101" s="50">
        <f t="shared" si="45"/>
        <v>0</v>
      </c>
      <c r="AK101" s="45"/>
      <c r="AN101" s="45"/>
      <c r="AP101" s="21"/>
    </row>
    <row r="102" spans="1:42">
      <c r="A102" s="25"/>
      <c r="B102" s="25"/>
      <c r="C102" s="25"/>
      <c r="D102" s="23">
        <f t="shared" si="42"/>
        <v>0</v>
      </c>
      <c r="E102" s="24">
        <f t="shared" si="46"/>
        <v>0</v>
      </c>
      <c r="F102" s="50">
        <f t="shared" si="47"/>
        <v>0</v>
      </c>
      <c r="G102" s="45"/>
      <c r="J102" s="23" t="e">
        <f t="shared" si="48"/>
        <v>#DIV/0!</v>
      </c>
      <c r="K102" s="24">
        <f t="shared" si="49"/>
        <v>0</v>
      </c>
      <c r="L102" s="50">
        <f t="shared" si="43"/>
        <v>0</v>
      </c>
      <c r="M102" s="45"/>
      <c r="P102" s="23" t="e">
        <f t="shared" si="50"/>
        <v>#DIV/0!</v>
      </c>
      <c r="Q102" s="24">
        <f t="shared" si="51"/>
        <v>0</v>
      </c>
      <c r="R102" s="50">
        <f t="shared" si="44"/>
        <v>0</v>
      </c>
      <c r="S102" s="45"/>
      <c r="V102" s="23" t="e">
        <f t="shared" si="56"/>
        <v>#DIV/0!</v>
      </c>
      <c r="W102" s="24">
        <f t="shared" si="52"/>
        <v>0</v>
      </c>
      <c r="X102" s="50">
        <f t="shared" si="55"/>
        <v>0</v>
      </c>
      <c r="Y102" s="45"/>
      <c r="AB102" s="23" t="e">
        <f t="shared" si="57"/>
        <v>#REF!</v>
      </c>
      <c r="AC102" s="24">
        <f t="shared" si="58"/>
        <v>0</v>
      </c>
      <c r="AD102" s="50">
        <f t="shared" si="59"/>
        <v>0</v>
      </c>
      <c r="AE102" s="45"/>
      <c r="AH102" s="23" t="e">
        <f t="shared" si="53"/>
        <v>#DIV/0!</v>
      </c>
      <c r="AI102" s="24">
        <f t="shared" si="54"/>
        <v>0</v>
      </c>
      <c r="AJ102" s="50">
        <f t="shared" si="45"/>
        <v>0</v>
      </c>
      <c r="AK102" s="45"/>
      <c r="AN102" s="45"/>
      <c r="AP102" s="21"/>
    </row>
    <row r="103" spans="1:42">
      <c r="A103" s="25"/>
      <c r="B103" s="25"/>
      <c r="C103" s="25"/>
      <c r="D103" s="23">
        <f t="shared" si="42"/>
        <v>0</v>
      </c>
      <c r="E103" s="24">
        <f t="shared" si="46"/>
        <v>0</v>
      </c>
      <c r="F103" s="50">
        <f t="shared" si="47"/>
        <v>0</v>
      </c>
      <c r="G103" s="45"/>
      <c r="J103" s="23" t="e">
        <f t="shared" si="48"/>
        <v>#DIV/0!</v>
      </c>
      <c r="K103" s="24">
        <f t="shared" si="49"/>
        <v>0</v>
      </c>
      <c r="L103" s="50">
        <f t="shared" si="43"/>
        <v>0</v>
      </c>
      <c r="M103" s="45"/>
      <c r="P103" s="23" t="e">
        <f t="shared" si="50"/>
        <v>#DIV/0!</v>
      </c>
      <c r="Q103" s="24">
        <f t="shared" si="51"/>
        <v>0</v>
      </c>
      <c r="R103" s="50">
        <f t="shared" si="44"/>
        <v>0</v>
      </c>
      <c r="S103" s="45"/>
      <c r="V103" s="23" t="e">
        <f t="shared" si="56"/>
        <v>#DIV/0!</v>
      </c>
      <c r="W103" s="24">
        <f t="shared" si="52"/>
        <v>0</v>
      </c>
      <c r="X103" s="50">
        <f t="shared" si="55"/>
        <v>0</v>
      </c>
      <c r="Y103" s="45"/>
      <c r="AB103" s="23" t="e">
        <f t="shared" si="57"/>
        <v>#REF!</v>
      </c>
      <c r="AC103" s="24">
        <f t="shared" si="58"/>
        <v>0</v>
      </c>
      <c r="AD103" s="50">
        <f t="shared" si="59"/>
        <v>0</v>
      </c>
      <c r="AE103" s="45"/>
      <c r="AH103" s="23" t="e">
        <f t="shared" si="53"/>
        <v>#DIV/0!</v>
      </c>
      <c r="AI103" s="24">
        <f t="shared" si="54"/>
        <v>0</v>
      </c>
      <c r="AJ103" s="50">
        <f t="shared" si="45"/>
        <v>0</v>
      </c>
      <c r="AK103" s="45"/>
      <c r="AN103" s="45"/>
      <c r="AP103" s="21"/>
    </row>
    <row r="104" spans="1:42">
      <c r="A104" s="25"/>
      <c r="B104" s="25"/>
      <c r="C104" s="25"/>
      <c r="D104" s="23">
        <f t="shared" si="42"/>
        <v>0</v>
      </c>
      <c r="E104" s="24">
        <f t="shared" si="46"/>
        <v>0</v>
      </c>
      <c r="F104" s="50">
        <f t="shared" si="47"/>
        <v>0</v>
      </c>
      <c r="G104" s="45"/>
      <c r="J104" s="23" t="e">
        <f t="shared" si="48"/>
        <v>#DIV/0!</v>
      </c>
      <c r="K104" s="24">
        <f t="shared" si="49"/>
        <v>0</v>
      </c>
      <c r="L104" s="50">
        <f t="shared" si="43"/>
        <v>0</v>
      </c>
      <c r="M104" s="45"/>
      <c r="P104" s="23" t="e">
        <f t="shared" si="50"/>
        <v>#DIV/0!</v>
      </c>
      <c r="Q104" s="24">
        <f t="shared" si="51"/>
        <v>0</v>
      </c>
      <c r="R104" s="50">
        <f t="shared" si="44"/>
        <v>0</v>
      </c>
      <c r="S104" s="45"/>
      <c r="V104" s="23" t="e">
        <f t="shared" si="56"/>
        <v>#DIV/0!</v>
      </c>
      <c r="W104" s="24">
        <f t="shared" si="52"/>
        <v>0</v>
      </c>
      <c r="X104" s="50">
        <f t="shared" si="55"/>
        <v>0</v>
      </c>
      <c r="Y104" s="45"/>
      <c r="AB104" s="23" t="e">
        <f t="shared" si="57"/>
        <v>#REF!</v>
      </c>
      <c r="AC104" s="24">
        <f t="shared" si="58"/>
        <v>0</v>
      </c>
      <c r="AD104" s="50">
        <f t="shared" si="59"/>
        <v>0</v>
      </c>
      <c r="AE104" s="45"/>
      <c r="AH104" s="23" t="e">
        <f t="shared" si="53"/>
        <v>#DIV/0!</v>
      </c>
      <c r="AI104" s="24">
        <f t="shared" si="54"/>
        <v>0</v>
      </c>
      <c r="AJ104" s="50">
        <f t="shared" si="45"/>
        <v>0</v>
      </c>
      <c r="AK104" s="45"/>
      <c r="AP104" s="21"/>
    </row>
    <row r="105" spans="1:42">
      <c r="A105" s="25"/>
      <c r="B105" s="25"/>
      <c r="C105" s="25"/>
      <c r="D105" s="23">
        <f t="shared" si="42"/>
        <v>0</v>
      </c>
      <c r="E105" s="24">
        <f t="shared" si="46"/>
        <v>0</v>
      </c>
      <c r="F105" s="50">
        <f t="shared" si="47"/>
        <v>0</v>
      </c>
      <c r="G105" s="45"/>
      <c r="J105" s="23" t="e">
        <f t="shared" si="48"/>
        <v>#DIV/0!</v>
      </c>
      <c r="K105" s="24">
        <f t="shared" si="49"/>
        <v>0</v>
      </c>
      <c r="L105" s="50">
        <f t="shared" si="43"/>
        <v>0</v>
      </c>
      <c r="M105" s="45"/>
      <c r="P105" s="23" t="e">
        <f t="shared" si="50"/>
        <v>#DIV/0!</v>
      </c>
      <c r="Q105" s="24">
        <f t="shared" si="51"/>
        <v>0</v>
      </c>
      <c r="R105" s="50">
        <f t="shared" si="44"/>
        <v>0</v>
      </c>
      <c r="S105" s="45"/>
      <c r="V105" s="23" t="e">
        <f t="shared" si="56"/>
        <v>#DIV/0!</v>
      </c>
      <c r="W105" s="24">
        <f t="shared" si="52"/>
        <v>0</v>
      </c>
      <c r="X105" s="50">
        <f t="shared" si="55"/>
        <v>0</v>
      </c>
      <c r="Y105" s="45"/>
      <c r="AB105" s="23" t="e">
        <f t="shared" si="57"/>
        <v>#REF!</v>
      </c>
      <c r="AC105" s="24">
        <f t="shared" si="58"/>
        <v>0</v>
      </c>
      <c r="AD105" s="50">
        <f t="shared" si="59"/>
        <v>0</v>
      </c>
      <c r="AE105" s="45"/>
      <c r="AH105" s="23" t="e">
        <f t="shared" si="53"/>
        <v>#DIV/0!</v>
      </c>
      <c r="AI105" s="24">
        <f t="shared" si="54"/>
        <v>0</v>
      </c>
      <c r="AJ105" s="50">
        <f t="shared" si="45"/>
        <v>0</v>
      </c>
      <c r="AK105" s="45"/>
      <c r="AP105" s="21"/>
    </row>
    <row r="106" spans="1:42">
      <c r="A106" s="25"/>
      <c r="B106" s="25"/>
      <c r="C106" s="25"/>
      <c r="D106" s="23">
        <f t="shared" si="42"/>
        <v>0</v>
      </c>
      <c r="E106" s="24">
        <f t="shared" si="46"/>
        <v>0</v>
      </c>
      <c r="F106" s="50">
        <f t="shared" si="47"/>
        <v>0</v>
      </c>
      <c r="G106" s="45"/>
      <c r="J106" s="23" t="e">
        <f t="shared" si="48"/>
        <v>#DIV/0!</v>
      </c>
      <c r="K106" s="24">
        <f t="shared" si="49"/>
        <v>0</v>
      </c>
      <c r="L106" s="50">
        <f t="shared" si="43"/>
        <v>0</v>
      </c>
      <c r="M106" s="45"/>
      <c r="P106" s="23" t="e">
        <f t="shared" si="50"/>
        <v>#DIV/0!</v>
      </c>
      <c r="Q106" s="24">
        <f t="shared" si="51"/>
        <v>0</v>
      </c>
      <c r="R106" s="50">
        <f t="shared" si="44"/>
        <v>0</v>
      </c>
      <c r="S106" s="45"/>
      <c r="V106" s="23" t="e">
        <f t="shared" si="56"/>
        <v>#DIV/0!</v>
      </c>
      <c r="W106" s="24">
        <f t="shared" si="52"/>
        <v>0</v>
      </c>
      <c r="X106" s="50">
        <f t="shared" si="55"/>
        <v>0</v>
      </c>
      <c r="Y106" s="45"/>
      <c r="AB106" s="23" t="e">
        <f t="shared" si="57"/>
        <v>#REF!</v>
      </c>
      <c r="AC106" s="24">
        <f t="shared" si="58"/>
        <v>0</v>
      </c>
      <c r="AD106" s="50">
        <f t="shared" si="59"/>
        <v>0</v>
      </c>
      <c r="AE106" s="45"/>
      <c r="AH106" s="23" t="e">
        <f t="shared" si="53"/>
        <v>#DIV/0!</v>
      </c>
      <c r="AI106" s="24">
        <f t="shared" si="54"/>
        <v>0</v>
      </c>
      <c r="AJ106" s="50">
        <f t="shared" si="45"/>
        <v>0</v>
      </c>
      <c r="AK106" s="45"/>
      <c r="AP106" s="21"/>
    </row>
    <row r="107" spans="1:42">
      <c r="A107" s="25"/>
      <c r="B107" s="25"/>
      <c r="C107" s="25"/>
      <c r="D107" s="23">
        <f t="shared" si="42"/>
        <v>0</v>
      </c>
      <c r="E107" s="24">
        <f t="shared" si="46"/>
        <v>0</v>
      </c>
      <c r="F107" s="50">
        <f t="shared" si="47"/>
        <v>0</v>
      </c>
      <c r="G107" s="45"/>
      <c r="J107" s="23" t="e">
        <f t="shared" si="48"/>
        <v>#DIV/0!</v>
      </c>
      <c r="K107" s="24">
        <f t="shared" si="49"/>
        <v>0</v>
      </c>
      <c r="L107" s="50">
        <f t="shared" si="43"/>
        <v>0</v>
      </c>
      <c r="M107" s="45"/>
      <c r="P107" s="23" t="e">
        <f t="shared" si="50"/>
        <v>#DIV/0!</v>
      </c>
      <c r="Q107" s="24">
        <f t="shared" si="51"/>
        <v>0</v>
      </c>
      <c r="R107" s="50">
        <f t="shared" si="44"/>
        <v>0</v>
      </c>
      <c r="S107" s="45"/>
      <c r="V107" s="23" t="e">
        <f t="shared" si="56"/>
        <v>#DIV/0!</v>
      </c>
      <c r="W107" s="24">
        <f t="shared" si="52"/>
        <v>0</v>
      </c>
      <c r="X107" s="50">
        <f t="shared" si="55"/>
        <v>0</v>
      </c>
      <c r="Y107" s="45"/>
      <c r="AB107" s="23" t="e">
        <f t="shared" si="57"/>
        <v>#REF!</v>
      </c>
      <c r="AC107" s="24">
        <f t="shared" si="58"/>
        <v>0</v>
      </c>
      <c r="AD107" s="50">
        <f t="shared" si="59"/>
        <v>0</v>
      </c>
      <c r="AE107" s="45"/>
      <c r="AH107" s="23" t="e">
        <f t="shared" si="53"/>
        <v>#DIV/0!</v>
      </c>
      <c r="AI107" s="24">
        <f t="shared" si="54"/>
        <v>0</v>
      </c>
      <c r="AJ107" s="50">
        <f t="shared" si="45"/>
        <v>0</v>
      </c>
      <c r="AK107" s="45"/>
      <c r="AP107" s="21"/>
    </row>
    <row r="108" spans="1:42">
      <c r="A108" s="25"/>
      <c r="B108" s="25"/>
      <c r="C108" s="25"/>
      <c r="D108" s="23">
        <f t="shared" ref="D108:D139" si="60">A108^3*SUM($F$12:$F$172)/COUNT($C$12:$C$172)</f>
        <v>0</v>
      </c>
      <c r="E108" s="24">
        <f t="shared" si="46"/>
        <v>0</v>
      </c>
      <c r="F108" s="50">
        <f t="shared" si="47"/>
        <v>0</v>
      </c>
      <c r="G108" s="45"/>
      <c r="J108" s="23" t="e">
        <f t="shared" si="48"/>
        <v>#DIV/0!</v>
      </c>
      <c r="K108" s="24">
        <f t="shared" si="49"/>
        <v>0</v>
      </c>
      <c r="L108" s="50">
        <f t="shared" si="43"/>
        <v>0</v>
      </c>
      <c r="M108" s="45"/>
      <c r="P108" s="23" t="e">
        <f t="shared" si="50"/>
        <v>#DIV/0!</v>
      </c>
      <c r="Q108" s="24">
        <f t="shared" si="51"/>
        <v>0</v>
      </c>
      <c r="R108" s="50">
        <f t="shared" si="44"/>
        <v>0</v>
      </c>
      <c r="S108" s="45"/>
      <c r="V108" s="23" t="e">
        <f t="shared" si="56"/>
        <v>#DIV/0!</v>
      </c>
      <c r="W108" s="24">
        <f t="shared" si="52"/>
        <v>0</v>
      </c>
      <c r="X108" s="50">
        <f t="shared" si="55"/>
        <v>0</v>
      </c>
      <c r="Y108" s="45"/>
      <c r="AB108" s="23" t="e">
        <f t="shared" si="57"/>
        <v>#REF!</v>
      </c>
      <c r="AC108" s="24">
        <f t="shared" si="58"/>
        <v>0</v>
      </c>
      <c r="AD108" s="50">
        <f t="shared" si="59"/>
        <v>0</v>
      </c>
      <c r="AE108" s="45"/>
      <c r="AH108" s="23" t="e">
        <f t="shared" si="53"/>
        <v>#DIV/0!</v>
      </c>
      <c r="AI108" s="24">
        <f t="shared" si="54"/>
        <v>0</v>
      </c>
      <c r="AJ108" s="50">
        <f t="shared" si="45"/>
        <v>0</v>
      </c>
      <c r="AK108" s="45"/>
      <c r="AP108" s="21"/>
    </row>
    <row r="109" spans="1:42">
      <c r="A109" s="25"/>
      <c r="B109" s="25"/>
      <c r="C109" s="25"/>
      <c r="D109" s="23">
        <f t="shared" si="60"/>
        <v>0</v>
      </c>
      <c r="E109" s="24">
        <f t="shared" si="46"/>
        <v>0</v>
      </c>
      <c r="F109" s="50">
        <f t="shared" si="47"/>
        <v>0</v>
      </c>
      <c r="G109" s="45"/>
      <c r="J109" s="23" t="e">
        <f t="shared" si="48"/>
        <v>#DIV/0!</v>
      </c>
      <c r="K109" s="24">
        <f t="shared" si="49"/>
        <v>0</v>
      </c>
      <c r="L109" s="50">
        <f t="shared" si="43"/>
        <v>0</v>
      </c>
      <c r="M109" s="45"/>
      <c r="P109" s="23" t="e">
        <f t="shared" si="50"/>
        <v>#DIV/0!</v>
      </c>
      <c r="Q109" s="24">
        <f t="shared" si="51"/>
        <v>0</v>
      </c>
      <c r="R109" s="50">
        <f t="shared" si="44"/>
        <v>0</v>
      </c>
      <c r="S109" s="45"/>
      <c r="V109" s="23" t="e">
        <f t="shared" si="56"/>
        <v>#DIV/0!</v>
      </c>
      <c r="W109" s="24">
        <f t="shared" si="52"/>
        <v>0</v>
      </c>
      <c r="X109" s="50">
        <f t="shared" si="55"/>
        <v>0</v>
      </c>
      <c r="Y109" s="45"/>
      <c r="AB109" s="23" t="e">
        <f t="shared" si="57"/>
        <v>#REF!</v>
      </c>
      <c r="AC109" s="24">
        <f t="shared" si="58"/>
        <v>0</v>
      </c>
      <c r="AD109" s="50">
        <f t="shared" si="59"/>
        <v>0</v>
      </c>
      <c r="AE109" s="45"/>
      <c r="AH109" s="23" t="e">
        <f t="shared" si="53"/>
        <v>#DIV/0!</v>
      </c>
      <c r="AI109" s="24">
        <f t="shared" si="54"/>
        <v>0</v>
      </c>
      <c r="AJ109" s="50">
        <f t="shared" si="45"/>
        <v>0</v>
      </c>
      <c r="AK109" s="45"/>
      <c r="AP109" s="21"/>
    </row>
    <row r="110" spans="1:42">
      <c r="A110" s="25"/>
      <c r="B110" s="25"/>
      <c r="C110" s="25"/>
      <c r="D110" s="23">
        <f t="shared" si="60"/>
        <v>0</v>
      </c>
      <c r="E110" s="24">
        <f t="shared" si="46"/>
        <v>0</v>
      </c>
      <c r="F110" s="50">
        <f t="shared" si="47"/>
        <v>0</v>
      </c>
      <c r="G110" s="45"/>
      <c r="J110" s="23" t="e">
        <f t="shared" si="48"/>
        <v>#DIV/0!</v>
      </c>
      <c r="K110" s="24">
        <f t="shared" si="49"/>
        <v>0</v>
      </c>
      <c r="L110" s="50">
        <f t="shared" si="43"/>
        <v>0</v>
      </c>
      <c r="M110" s="45"/>
      <c r="P110" s="23" t="e">
        <f t="shared" si="50"/>
        <v>#DIV/0!</v>
      </c>
      <c r="Q110" s="24">
        <f t="shared" si="51"/>
        <v>0</v>
      </c>
      <c r="R110" s="50">
        <f t="shared" si="44"/>
        <v>0</v>
      </c>
      <c r="S110" s="45"/>
      <c r="V110" s="23" t="e">
        <f t="shared" si="56"/>
        <v>#DIV/0!</v>
      </c>
      <c r="W110" s="24">
        <f t="shared" si="52"/>
        <v>0</v>
      </c>
      <c r="X110" s="50">
        <f t="shared" si="55"/>
        <v>0</v>
      </c>
      <c r="Y110" s="45"/>
      <c r="AB110" s="23" t="e">
        <f t="shared" si="57"/>
        <v>#REF!</v>
      </c>
      <c r="AC110" s="24">
        <f t="shared" si="58"/>
        <v>0</v>
      </c>
      <c r="AD110" s="50">
        <f t="shared" si="59"/>
        <v>0</v>
      </c>
      <c r="AE110" s="45"/>
      <c r="AH110" s="23" t="e">
        <f t="shared" si="53"/>
        <v>#DIV/0!</v>
      </c>
      <c r="AI110" s="24">
        <f t="shared" si="54"/>
        <v>0</v>
      </c>
      <c r="AJ110" s="50">
        <f t="shared" si="45"/>
        <v>0</v>
      </c>
      <c r="AK110" s="45"/>
      <c r="AP110" s="21"/>
    </row>
    <row r="111" spans="1:42">
      <c r="A111" s="25"/>
      <c r="B111" s="25"/>
      <c r="C111" s="25"/>
      <c r="D111" s="23">
        <f t="shared" si="60"/>
        <v>0</v>
      </c>
      <c r="E111" s="24">
        <f t="shared" si="46"/>
        <v>0</v>
      </c>
      <c r="F111" s="50">
        <f t="shared" si="47"/>
        <v>0</v>
      </c>
      <c r="G111" s="45"/>
      <c r="J111" s="23" t="e">
        <f t="shared" si="48"/>
        <v>#DIV/0!</v>
      </c>
      <c r="K111" s="24">
        <f t="shared" si="49"/>
        <v>0</v>
      </c>
      <c r="L111" s="50">
        <f t="shared" si="43"/>
        <v>0</v>
      </c>
      <c r="M111" s="45"/>
      <c r="P111" s="23" t="e">
        <f t="shared" si="50"/>
        <v>#DIV/0!</v>
      </c>
      <c r="Q111" s="24">
        <f t="shared" si="51"/>
        <v>0</v>
      </c>
      <c r="R111" s="50">
        <f t="shared" si="44"/>
        <v>0</v>
      </c>
      <c r="S111" s="45"/>
      <c r="V111" s="23" t="e">
        <f t="shared" si="56"/>
        <v>#DIV/0!</v>
      </c>
      <c r="W111" s="24">
        <f t="shared" si="52"/>
        <v>0</v>
      </c>
      <c r="X111" s="50">
        <f t="shared" si="55"/>
        <v>0</v>
      </c>
      <c r="Y111" s="45"/>
      <c r="AB111" s="23" t="e">
        <f t="shared" si="57"/>
        <v>#REF!</v>
      </c>
      <c r="AC111" s="24">
        <f t="shared" si="58"/>
        <v>0</v>
      </c>
      <c r="AD111" s="50">
        <f t="shared" si="59"/>
        <v>0</v>
      </c>
      <c r="AE111" s="45"/>
      <c r="AH111" s="23" t="e">
        <f t="shared" si="53"/>
        <v>#DIV/0!</v>
      </c>
      <c r="AI111" s="24">
        <f t="shared" si="54"/>
        <v>0</v>
      </c>
      <c r="AJ111" s="50">
        <f t="shared" si="45"/>
        <v>0</v>
      </c>
      <c r="AK111" s="45"/>
      <c r="AP111" s="21"/>
    </row>
    <row r="112" spans="1:42">
      <c r="A112" s="25"/>
      <c r="B112" s="25"/>
      <c r="C112" s="25"/>
      <c r="D112" s="23">
        <f t="shared" si="60"/>
        <v>0</v>
      </c>
      <c r="E112" s="24">
        <f t="shared" si="46"/>
        <v>0</v>
      </c>
      <c r="F112" s="50">
        <f t="shared" si="47"/>
        <v>0</v>
      </c>
      <c r="G112" s="45"/>
      <c r="J112" s="23" t="e">
        <f t="shared" si="48"/>
        <v>#DIV/0!</v>
      </c>
      <c r="K112" s="24">
        <f t="shared" si="49"/>
        <v>0</v>
      </c>
      <c r="L112" s="50">
        <f t="shared" si="43"/>
        <v>0</v>
      </c>
      <c r="M112" s="45"/>
      <c r="P112" s="23" t="e">
        <f t="shared" si="50"/>
        <v>#DIV/0!</v>
      </c>
      <c r="Q112" s="24">
        <f t="shared" si="51"/>
        <v>0</v>
      </c>
      <c r="R112" s="50">
        <f t="shared" si="44"/>
        <v>0</v>
      </c>
      <c r="S112" s="45"/>
      <c r="V112" s="23" t="e">
        <f t="shared" si="56"/>
        <v>#DIV/0!</v>
      </c>
      <c r="W112" s="24">
        <f t="shared" si="52"/>
        <v>0</v>
      </c>
      <c r="X112" s="50">
        <f t="shared" si="55"/>
        <v>0</v>
      </c>
      <c r="Y112" s="45"/>
      <c r="AB112" s="23" t="e">
        <f t="shared" si="57"/>
        <v>#REF!</v>
      </c>
      <c r="AC112" s="24">
        <f t="shared" si="58"/>
        <v>0</v>
      </c>
      <c r="AD112" s="50">
        <f t="shared" si="59"/>
        <v>0</v>
      </c>
      <c r="AE112" s="45"/>
      <c r="AH112" s="23" t="e">
        <f t="shared" si="53"/>
        <v>#DIV/0!</v>
      </c>
      <c r="AI112" s="24">
        <f t="shared" si="54"/>
        <v>0</v>
      </c>
      <c r="AJ112" s="50">
        <f t="shared" si="45"/>
        <v>0</v>
      </c>
      <c r="AK112" s="45"/>
      <c r="AP112" s="21"/>
    </row>
    <row r="113" spans="1:42">
      <c r="A113" s="25"/>
      <c r="B113" s="25"/>
      <c r="C113" s="25"/>
      <c r="D113" s="23">
        <f t="shared" si="60"/>
        <v>0</v>
      </c>
      <c r="E113" s="24">
        <f t="shared" si="46"/>
        <v>0</v>
      </c>
      <c r="F113" s="50">
        <f t="shared" si="47"/>
        <v>0</v>
      </c>
      <c r="G113" s="45"/>
      <c r="J113" s="23" t="e">
        <f t="shared" si="48"/>
        <v>#DIV/0!</v>
      </c>
      <c r="K113" s="24">
        <f t="shared" si="49"/>
        <v>0</v>
      </c>
      <c r="L113" s="50">
        <f t="shared" si="43"/>
        <v>0</v>
      </c>
      <c r="M113" s="45"/>
      <c r="P113" s="23" t="e">
        <f t="shared" si="50"/>
        <v>#DIV/0!</v>
      </c>
      <c r="Q113" s="24">
        <f t="shared" si="51"/>
        <v>0</v>
      </c>
      <c r="R113" s="50">
        <f t="shared" si="44"/>
        <v>0</v>
      </c>
      <c r="S113" s="45"/>
      <c r="V113" s="23" t="e">
        <f t="shared" si="56"/>
        <v>#DIV/0!</v>
      </c>
      <c r="W113" s="24">
        <f t="shared" si="52"/>
        <v>0</v>
      </c>
      <c r="X113" s="50">
        <f t="shared" si="55"/>
        <v>0</v>
      </c>
      <c r="Y113" s="45"/>
      <c r="AB113" s="23" t="e">
        <f t="shared" si="57"/>
        <v>#REF!</v>
      </c>
      <c r="AC113" s="24">
        <f t="shared" si="58"/>
        <v>0</v>
      </c>
      <c r="AD113" s="50">
        <f t="shared" si="59"/>
        <v>0</v>
      </c>
      <c r="AE113" s="45"/>
      <c r="AH113" s="23" t="e">
        <f t="shared" si="53"/>
        <v>#DIV/0!</v>
      </c>
      <c r="AI113" s="24">
        <f t="shared" si="54"/>
        <v>0</v>
      </c>
      <c r="AJ113" s="50">
        <f t="shared" si="45"/>
        <v>0</v>
      </c>
      <c r="AK113" s="45"/>
      <c r="AP113" s="21"/>
    </row>
    <row r="114" spans="1:42">
      <c r="A114" s="25"/>
      <c r="B114" s="25"/>
      <c r="C114" s="25"/>
      <c r="D114" s="23">
        <f t="shared" si="60"/>
        <v>0</v>
      </c>
      <c r="E114" s="24">
        <f t="shared" si="46"/>
        <v>0</v>
      </c>
      <c r="F114" s="50">
        <f t="shared" si="47"/>
        <v>0</v>
      </c>
      <c r="G114" s="45"/>
      <c r="J114" s="23" t="e">
        <f t="shared" si="48"/>
        <v>#DIV/0!</v>
      </c>
      <c r="K114" s="24">
        <f t="shared" si="49"/>
        <v>0</v>
      </c>
      <c r="L114" s="50">
        <f t="shared" si="43"/>
        <v>0</v>
      </c>
      <c r="M114" s="45"/>
      <c r="P114" s="23" t="e">
        <f t="shared" si="50"/>
        <v>#DIV/0!</v>
      </c>
      <c r="Q114" s="24">
        <f t="shared" si="51"/>
        <v>0</v>
      </c>
      <c r="R114" s="50">
        <f t="shared" si="44"/>
        <v>0</v>
      </c>
      <c r="S114" s="45"/>
      <c r="V114" s="23" t="e">
        <f t="shared" si="56"/>
        <v>#DIV/0!</v>
      </c>
      <c r="W114" s="24">
        <f t="shared" si="52"/>
        <v>0</v>
      </c>
      <c r="X114" s="50">
        <f t="shared" si="55"/>
        <v>0</v>
      </c>
      <c r="Y114" s="45"/>
      <c r="AB114" s="23" t="e">
        <f t="shared" si="57"/>
        <v>#REF!</v>
      </c>
      <c r="AC114" s="24">
        <f t="shared" si="58"/>
        <v>0</v>
      </c>
      <c r="AD114" s="50">
        <f t="shared" si="59"/>
        <v>0</v>
      </c>
      <c r="AE114" s="45"/>
      <c r="AH114" s="23" t="e">
        <f t="shared" si="53"/>
        <v>#DIV/0!</v>
      </c>
      <c r="AI114" s="24">
        <f t="shared" si="54"/>
        <v>0</v>
      </c>
      <c r="AJ114" s="50">
        <f t="shared" si="45"/>
        <v>0</v>
      </c>
      <c r="AK114" s="45"/>
      <c r="AP114" s="21"/>
    </row>
    <row r="115" spans="1:42">
      <c r="A115" s="25"/>
      <c r="B115" s="25"/>
      <c r="C115" s="25"/>
      <c r="D115" s="23">
        <f t="shared" si="60"/>
        <v>0</v>
      </c>
      <c r="E115" s="24">
        <f t="shared" si="46"/>
        <v>0</v>
      </c>
      <c r="F115" s="50">
        <f t="shared" si="47"/>
        <v>0</v>
      </c>
      <c r="G115" s="45"/>
      <c r="J115" s="23" t="e">
        <f t="shared" si="48"/>
        <v>#DIV/0!</v>
      </c>
      <c r="K115" s="24">
        <f t="shared" si="49"/>
        <v>0</v>
      </c>
      <c r="L115" s="50">
        <f t="shared" si="43"/>
        <v>0</v>
      </c>
      <c r="M115" s="45"/>
      <c r="P115" s="23" t="e">
        <f t="shared" si="50"/>
        <v>#DIV/0!</v>
      </c>
      <c r="Q115" s="24">
        <f t="shared" si="51"/>
        <v>0</v>
      </c>
      <c r="R115" s="50">
        <f t="shared" si="44"/>
        <v>0</v>
      </c>
      <c r="S115" s="45"/>
      <c r="V115" s="23" t="e">
        <f t="shared" si="56"/>
        <v>#DIV/0!</v>
      </c>
      <c r="W115" s="24">
        <f t="shared" si="52"/>
        <v>0</v>
      </c>
      <c r="X115" s="50">
        <f t="shared" si="55"/>
        <v>0</v>
      </c>
      <c r="Y115" s="45"/>
      <c r="AB115" s="23" t="e">
        <f t="shared" si="57"/>
        <v>#REF!</v>
      </c>
      <c r="AC115" s="24">
        <f t="shared" si="58"/>
        <v>0</v>
      </c>
      <c r="AD115" s="50">
        <f t="shared" si="59"/>
        <v>0</v>
      </c>
      <c r="AE115" s="45"/>
      <c r="AH115" s="23" t="e">
        <f t="shared" si="53"/>
        <v>#DIV/0!</v>
      </c>
      <c r="AI115" s="24">
        <f t="shared" si="54"/>
        <v>0</v>
      </c>
      <c r="AJ115" s="50">
        <f t="shared" si="45"/>
        <v>0</v>
      </c>
      <c r="AK115" s="45"/>
      <c r="AP115" s="21"/>
    </row>
    <row r="116" spans="1:42">
      <c r="A116" s="25"/>
      <c r="B116" s="25"/>
      <c r="C116" s="25"/>
      <c r="D116" s="23">
        <f t="shared" si="60"/>
        <v>0</v>
      </c>
      <c r="E116" s="24">
        <f t="shared" si="46"/>
        <v>0</v>
      </c>
      <c r="F116" s="50">
        <f t="shared" si="47"/>
        <v>0</v>
      </c>
      <c r="G116" s="45"/>
      <c r="J116" s="23" t="e">
        <f t="shared" si="48"/>
        <v>#DIV/0!</v>
      </c>
      <c r="K116" s="24">
        <f t="shared" si="49"/>
        <v>0</v>
      </c>
      <c r="L116" s="50">
        <f t="shared" si="43"/>
        <v>0</v>
      </c>
      <c r="M116" s="45"/>
      <c r="P116" s="23" t="e">
        <f t="shared" si="50"/>
        <v>#DIV/0!</v>
      </c>
      <c r="Q116" s="24">
        <f t="shared" si="51"/>
        <v>0</v>
      </c>
      <c r="R116" s="50">
        <f t="shared" si="44"/>
        <v>0</v>
      </c>
      <c r="S116" s="45"/>
      <c r="V116" s="23" t="e">
        <f t="shared" si="56"/>
        <v>#DIV/0!</v>
      </c>
      <c r="W116" s="24">
        <f t="shared" si="52"/>
        <v>0</v>
      </c>
      <c r="X116" s="50">
        <f t="shared" si="55"/>
        <v>0</v>
      </c>
      <c r="Y116" s="45"/>
      <c r="AB116" s="23" t="e">
        <f t="shared" si="57"/>
        <v>#REF!</v>
      </c>
      <c r="AC116" s="24">
        <f t="shared" si="58"/>
        <v>0</v>
      </c>
      <c r="AD116" s="50">
        <f t="shared" si="59"/>
        <v>0</v>
      </c>
      <c r="AE116" s="45"/>
      <c r="AH116" s="23" t="e">
        <f t="shared" si="53"/>
        <v>#DIV/0!</v>
      </c>
      <c r="AI116" s="24">
        <f t="shared" si="54"/>
        <v>0</v>
      </c>
      <c r="AJ116" s="50">
        <f t="shared" si="45"/>
        <v>0</v>
      </c>
      <c r="AK116" s="45"/>
      <c r="AP116" s="21"/>
    </row>
    <row r="117" spans="1:42">
      <c r="A117" s="25"/>
      <c r="B117" s="25"/>
      <c r="C117" s="25"/>
      <c r="D117" s="23">
        <f t="shared" si="60"/>
        <v>0</v>
      </c>
      <c r="E117" s="24">
        <f t="shared" si="46"/>
        <v>0</v>
      </c>
      <c r="F117" s="50">
        <f t="shared" si="47"/>
        <v>0</v>
      </c>
      <c r="G117" s="45"/>
      <c r="J117" s="23" t="e">
        <f t="shared" si="48"/>
        <v>#DIV/0!</v>
      </c>
      <c r="K117" s="24">
        <f t="shared" si="49"/>
        <v>0</v>
      </c>
      <c r="L117" s="50">
        <f t="shared" si="43"/>
        <v>0</v>
      </c>
      <c r="M117" s="45"/>
      <c r="P117" s="23" t="e">
        <f t="shared" si="50"/>
        <v>#DIV/0!</v>
      </c>
      <c r="Q117" s="24">
        <f t="shared" si="51"/>
        <v>0</v>
      </c>
      <c r="R117" s="50">
        <f t="shared" si="44"/>
        <v>0</v>
      </c>
      <c r="S117" s="45"/>
      <c r="V117" s="23" t="e">
        <f t="shared" si="56"/>
        <v>#DIV/0!</v>
      </c>
      <c r="W117" s="24">
        <f t="shared" si="52"/>
        <v>0</v>
      </c>
      <c r="X117" s="50">
        <f t="shared" si="55"/>
        <v>0</v>
      </c>
      <c r="Y117" s="45"/>
      <c r="AB117" s="23" t="e">
        <f t="shared" si="57"/>
        <v>#REF!</v>
      </c>
      <c r="AC117" s="24">
        <f t="shared" si="58"/>
        <v>0</v>
      </c>
      <c r="AD117" s="50">
        <f t="shared" si="59"/>
        <v>0</v>
      </c>
      <c r="AE117" s="45"/>
      <c r="AH117" s="23" t="e">
        <f t="shared" si="53"/>
        <v>#DIV/0!</v>
      </c>
      <c r="AI117" s="24">
        <f t="shared" si="54"/>
        <v>0</v>
      </c>
      <c r="AJ117" s="50">
        <f t="shared" si="45"/>
        <v>0</v>
      </c>
      <c r="AK117" s="45"/>
      <c r="AP117" s="21"/>
    </row>
    <row r="118" spans="1:42">
      <c r="A118" s="25"/>
      <c r="B118" s="25"/>
      <c r="C118" s="25"/>
      <c r="D118" s="23">
        <f t="shared" si="60"/>
        <v>0</v>
      </c>
      <c r="E118" s="24">
        <f t="shared" si="46"/>
        <v>0</v>
      </c>
      <c r="F118" s="50">
        <f t="shared" si="47"/>
        <v>0</v>
      </c>
      <c r="G118" s="45"/>
      <c r="J118" s="23" t="e">
        <f t="shared" si="48"/>
        <v>#DIV/0!</v>
      </c>
      <c r="K118" s="24">
        <f t="shared" si="49"/>
        <v>0</v>
      </c>
      <c r="L118" s="50">
        <f t="shared" si="43"/>
        <v>0</v>
      </c>
      <c r="M118" s="45"/>
      <c r="P118" s="23" t="e">
        <f t="shared" si="50"/>
        <v>#DIV/0!</v>
      </c>
      <c r="Q118" s="24">
        <f t="shared" si="51"/>
        <v>0</v>
      </c>
      <c r="R118" s="50">
        <f t="shared" si="44"/>
        <v>0</v>
      </c>
      <c r="S118" s="45"/>
      <c r="V118" s="23" t="e">
        <f t="shared" si="56"/>
        <v>#DIV/0!</v>
      </c>
      <c r="W118" s="24">
        <f t="shared" si="52"/>
        <v>0</v>
      </c>
      <c r="X118" s="50">
        <f t="shared" si="55"/>
        <v>0</v>
      </c>
      <c r="Y118" s="45"/>
      <c r="AB118" s="23" t="e">
        <f t="shared" si="57"/>
        <v>#REF!</v>
      </c>
      <c r="AC118" s="24">
        <f t="shared" si="58"/>
        <v>0</v>
      </c>
      <c r="AD118" s="50">
        <f t="shared" si="59"/>
        <v>0</v>
      </c>
      <c r="AE118" s="45"/>
      <c r="AH118" s="23" t="e">
        <f t="shared" si="53"/>
        <v>#DIV/0!</v>
      </c>
      <c r="AI118" s="24">
        <f t="shared" si="54"/>
        <v>0</v>
      </c>
      <c r="AJ118" s="50">
        <f t="shared" si="45"/>
        <v>0</v>
      </c>
      <c r="AK118" s="45"/>
      <c r="AP118" s="21"/>
    </row>
    <row r="119" spans="1:42">
      <c r="A119" s="25"/>
      <c r="B119" s="25"/>
      <c r="C119" s="25"/>
      <c r="D119" s="23">
        <f t="shared" si="60"/>
        <v>0</v>
      </c>
      <c r="E119" s="24">
        <f t="shared" si="46"/>
        <v>0</v>
      </c>
      <c r="F119" s="50">
        <f t="shared" si="47"/>
        <v>0</v>
      </c>
      <c r="G119" s="45"/>
      <c r="J119" s="23" t="e">
        <f t="shared" si="48"/>
        <v>#DIV/0!</v>
      </c>
      <c r="K119" s="24">
        <f t="shared" si="49"/>
        <v>0</v>
      </c>
      <c r="L119" s="50">
        <f t="shared" si="43"/>
        <v>0</v>
      </c>
      <c r="M119" s="45"/>
      <c r="P119" s="23" t="e">
        <f t="shared" si="50"/>
        <v>#DIV/0!</v>
      </c>
      <c r="Q119" s="24">
        <f t="shared" si="51"/>
        <v>0</v>
      </c>
      <c r="R119" s="50">
        <f t="shared" si="44"/>
        <v>0</v>
      </c>
      <c r="S119" s="45"/>
      <c r="V119" s="23" t="e">
        <f t="shared" si="56"/>
        <v>#DIV/0!</v>
      </c>
      <c r="W119" s="24">
        <f t="shared" si="52"/>
        <v>0</v>
      </c>
      <c r="X119" s="50">
        <f t="shared" si="55"/>
        <v>0</v>
      </c>
      <c r="Y119" s="45"/>
      <c r="AB119" s="23" t="e">
        <f t="shared" si="57"/>
        <v>#REF!</v>
      </c>
      <c r="AC119" s="24">
        <f t="shared" si="58"/>
        <v>0</v>
      </c>
      <c r="AD119" s="50">
        <f t="shared" si="59"/>
        <v>0</v>
      </c>
      <c r="AE119" s="45"/>
      <c r="AH119" s="23" t="e">
        <f t="shared" si="53"/>
        <v>#DIV/0!</v>
      </c>
      <c r="AI119" s="24">
        <f t="shared" si="54"/>
        <v>0</v>
      </c>
      <c r="AJ119" s="50">
        <f t="shared" si="45"/>
        <v>0</v>
      </c>
      <c r="AK119" s="45"/>
      <c r="AP119" s="21"/>
    </row>
    <row r="120" spans="1:42">
      <c r="A120" s="25"/>
      <c r="B120" s="25"/>
      <c r="C120" s="25"/>
      <c r="D120" s="23">
        <f t="shared" si="60"/>
        <v>0</v>
      </c>
      <c r="E120" s="24">
        <f t="shared" si="46"/>
        <v>0</v>
      </c>
      <c r="F120" s="50">
        <f t="shared" si="47"/>
        <v>0</v>
      </c>
      <c r="G120" s="45"/>
      <c r="J120" s="23" t="e">
        <f t="shared" si="48"/>
        <v>#DIV/0!</v>
      </c>
      <c r="K120" s="24">
        <f t="shared" si="49"/>
        <v>0</v>
      </c>
      <c r="L120" s="50">
        <f t="shared" si="43"/>
        <v>0</v>
      </c>
      <c r="M120" s="45"/>
      <c r="P120" s="23" t="e">
        <f t="shared" si="50"/>
        <v>#DIV/0!</v>
      </c>
      <c r="Q120" s="24">
        <f t="shared" si="51"/>
        <v>0</v>
      </c>
      <c r="R120" s="50">
        <f t="shared" si="44"/>
        <v>0</v>
      </c>
      <c r="S120" s="45"/>
      <c r="V120" s="23" t="e">
        <f t="shared" si="56"/>
        <v>#DIV/0!</v>
      </c>
      <c r="W120" s="24">
        <f t="shared" si="52"/>
        <v>0</v>
      </c>
      <c r="X120" s="50">
        <f t="shared" si="55"/>
        <v>0</v>
      </c>
      <c r="Y120" s="45"/>
      <c r="AB120" s="23" t="e">
        <f t="shared" si="57"/>
        <v>#REF!</v>
      </c>
      <c r="AC120" s="24">
        <f t="shared" si="58"/>
        <v>0</v>
      </c>
      <c r="AD120" s="50">
        <f t="shared" si="59"/>
        <v>0</v>
      </c>
      <c r="AE120" s="45"/>
      <c r="AH120" s="23" t="e">
        <f t="shared" si="53"/>
        <v>#DIV/0!</v>
      </c>
      <c r="AI120" s="24">
        <f t="shared" si="54"/>
        <v>0</v>
      </c>
      <c r="AJ120" s="50">
        <f t="shared" si="45"/>
        <v>0</v>
      </c>
      <c r="AK120" s="45"/>
      <c r="AP120" s="21"/>
    </row>
    <row r="121" spans="1:42">
      <c r="A121" s="25"/>
      <c r="B121" s="25"/>
      <c r="C121" s="25"/>
      <c r="D121" s="23">
        <f t="shared" si="60"/>
        <v>0</v>
      </c>
      <c r="E121" s="24">
        <f t="shared" si="46"/>
        <v>0</v>
      </c>
      <c r="F121" s="50">
        <f t="shared" si="47"/>
        <v>0</v>
      </c>
      <c r="G121" s="45"/>
      <c r="J121" s="23" t="e">
        <f t="shared" si="48"/>
        <v>#DIV/0!</v>
      </c>
      <c r="K121" s="24">
        <f t="shared" si="49"/>
        <v>0</v>
      </c>
      <c r="L121" s="50">
        <f t="shared" si="43"/>
        <v>0</v>
      </c>
      <c r="M121" s="45"/>
      <c r="P121" s="23" t="e">
        <f t="shared" si="50"/>
        <v>#DIV/0!</v>
      </c>
      <c r="Q121" s="24">
        <f t="shared" si="51"/>
        <v>0</v>
      </c>
      <c r="R121" s="50">
        <f t="shared" si="44"/>
        <v>0</v>
      </c>
      <c r="S121" s="45"/>
      <c r="V121" s="23" t="e">
        <f t="shared" si="56"/>
        <v>#DIV/0!</v>
      </c>
      <c r="W121" s="24">
        <f t="shared" si="52"/>
        <v>0</v>
      </c>
      <c r="X121" s="50">
        <f t="shared" si="55"/>
        <v>0</v>
      </c>
      <c r="Y121" s="45"/>
      <c r="AB121" s="23" t="e">
        <f t="shared" ref="AB121:AB152" si="61">Y120^3*SUM($AD$12:$AD$172)/COUNT($AA$36:$AA$171)</f>
        <v>#REF!</v>
      </c>
      <c r="AC121" s="24">
        <f t="shared" ref="AC121:AC152" si="62">IF(Z120&gt;0,Z120*AB121,0)</f>
        <v>0</v>
      </c>
      <c r="AD121" s="50">
        <f t="shared" ref="AD121:AD152" si="63">IF(AA120&gt;0,AA120/(Y120^3),0)</f>
        <v>0</v>
      </c>
      <c r="AE121" s="45"/>
      <c r="AH121" s="23" t="e">
        <f t="shared" si="53"/>
        <v>#DIV/0!</v>
      </c>
      <c r="AI121" s="24">
        <f t="shared" si="54"/>
        <v>0</v>
      </c>
      <c r="AJ121" s="50">
        <f t="shared" si="45"/>
        <v>0</v>
      </c>
      <c r="AK121" s="45"/>
      <c r="AP121" s="21"/>
    </row>
    <row r="122" spans="1:42">
      <c r="A122" s="25"/>
      <c r="B122" s="25"/>
      <c r="C122" s="25"/>
      <c r="D122" s="23">
        <f t="shared" si="60"/>
        <v>0</v>
      </c>
      <c r="E122" s="24">
        <f t="shared" si="46"/>
        <v>0</v>
      </c>
      <c r="F122" s="50">
        <f t="shared" si="47"/>
        <v>0</v>
      </c>
      <c r="G122" s="45"/>
      <c r="J122" s="23" t="e">
        <f t="shared" si="48"/>
        <v>#DIV/0!</v>
      </c>
      <c r="K122" s="24">
        <f t="shared" si="49"/>
        <v>0</v>
      </c>
      <c r="L122" s="50">
        <f t="shared" si="43"/>
        <v>0</v>
      </c>
      <c r="M122" s="45"/>
      <c r="P122" s="23" t="e">
        <f t="shared" si="50"/>
        <v>#DIV/0!</v>
      </c>
      <c r="Q122" s="24">
        <f t="shared" si="51"/>
        <v>0</v>
      </c>
      <c r="R122" s="50">
        <f t="shared" si="44"/>
        <v>0</v>
      </c>
      <c r="S122" s="45"/>
      <c r="V122" s="23" t="e">
        <f t="shared" si="56"/>
        <v>#DIV/0!</v>
      </c>
      <c r="W122" s="24">
        <f t="shared" si="52"/>
        <v>0</v>
      </c>
      <c r="X122" s="50">
        <f t="shared" si="55"/>
        <v>0</v>
      </c>
      <c r="Y122" s="45"/>
      <c r="AB122" s="23" t="e">
        <f t="shared" si="61"/>
        <v>#REF!</v>
      </c>
      <c r="AC122" s="24">
        <f t="shared" si="62"/>
        <v>0</v>
      </c>
      <c r="AD122" s="50">
        <f t="shared" si="63"/>
        <v>0</v>
      </c>
      <c r="AE122" s="45"/>
      <c r="AH122" s="23" t="e">
        <f t="shared" si="53"/>
        <v>#DIV/0!</v>
      </c>
      <c r="AI122" s="24">
        <f t="shared" si="54"/>
        <v>0</v>
      </c>
      <c r="AJ122" s="50">
        <f t="shared" si="45"/>
        <v>0</v>
      </c>
      <c r="AK122" s="45"/>
      <c r="AP122" s="21"/>
    </row>
    <row r="123" spans="1:42">
      <c r="A123" s="25"/>
      <c r="B123" s="25"/>
      <c r="C123" s="25"/>
      <c r="D123" s="23">
        <f t="shared" si="60"/>
        <v>0</v>
      </c>
      <c r="E123" s="24">
        <f t="shared" si="46"/>
        <v>0</v>
      </c>
      <c r="F123" s="50">
        <f t="shared" si="47"/>
        <v>0</v>
      </c>
      <c r="G123" s="45"/>
      <c r="J123" s="23" t="e">
        <f t="shared" si="48"/>
        <v>#DIV/0!</v>
      </c>
      <c r="K123" s="24">
        <f t="shared" si="49"/>
        <v>0</v>
      </c>
      <c r="L123" s="50">
        <f t="shared" si="43"/>
        <v>0</v>
      </c>
      <c r="M123" s="45"/>
      <c r="P123" s="23" t="e">
        <f t="shared" si="50"/>
        <v>#DIV/0!</v>
      </c>
      <c r="Q123" s="24">
        <f t="shared" si="51"/>
        <v>0</v>
      </c>
      <c r="R123" s="50">
        <f t="shared" si="44"/>
        <v>0</v>
      </c>
      <c r="S123" s="45"/>
      <c r="V123" s="23" t="e">
        <f t="shared" si="56"/>
        <v>#DIV/0!</v>
      </c>
      <c r="W123" s="24">
        <f t="shared" si="52"/>
        <v>0</v>
      </c>
      <c r="X123" s="50">
        <f t="shared" si="55"/>
        <v>0</v>
      </c>
      <c r="Y123" s="45"/>
      <c r="AB123" s="23" t="e">
        <f t="shared" si="61"/>
        <v>#REF!</v>
      </c>
      <c r="AC123" s="24">
        <f t="shared" si="62"/>
        <v>0</v>
      </c>
      <c r="AD123" s="50">
        <f t="shared" si="63"/>
        <v>0</v>
      </c>
      <c r="AE123" s="45"/>
      <c r="AH123" s="23" t="e">
        <f t="shared" si="53"/>
        <v>#DIV/0!</v>
      </c>
      <c r="AI123" s="24">
        <f t="shared" si="54"/>
        <v>0</v>
      </c>
      <c r="AJ123" s="50">
        <f t="shared" si="45"/>
        <v>0</v>
      </c>
      <c r="AK123" s="45"/>
      <c r="AP123" s="21"/>
    </row>
    <row r="124" spans="1:42">
      <c r="A124" s="25"/>
      <c r="B124" s="25"/>
      <c r="C124" s="25"/>
      <c r="D124" s="23">
        <f t="shared" si="60"/>
        <v>0</v>
      </c>
      <c r="E124" s="24">
        <f t="shared" si="46"/>
        <v>0</v>
      </c>
      <c r="F124" s="50">
        <f t="shared" si="47"/>
        <v>0</v>
      </c>
      <c r="G124" s="45"/>
      <c r="J124" s="23" t="e">
        <f t="shared" si="48"/>
        <v>#DIV/0!</v>
      </c>
      <c r="K124" s="24">
        <f t="shared" si="49"/>
        <v>0</v>
      </c>
      <c r="L124" s="50">
        <f t="shared" si="43"/>
        <v>0</v>
      </c>
      <c r="M124" s="45"/>
      <c r="P124" s="23" t="e">
        <f t="shared" si="50"/>
        <v>#DIV/0!</v>
      </c>
      <c r="Q124" s="24">
        <f t="shared" si="51"/>
        <v>0</v>
      </c>
      <c r="R124" s="50">
        <f t="shared" si="44"/>
        <v>0</v>
      </c>
      <c r="S124" s="45"/>
      <c r="V124" s="23" t="e">
        <f t="shared" si="56"/>
        <v>#DIV/0!</v>
      </c>
      <c r="W124" s="24">
        <f t="shared" si="52"/>
        <v>0</v>
      </c>
      <c r="X124" s="50">
        <f t="shared" si="55"/>
        <v>0</v>
      </c>
      <c r="Y124" s="45"/>
      <c r="AB124" s="23" t="e">
        <f t="shared" si="61"/>
        <v>#REF!</v>
      </c>
      <c r="AC124" s="24">
        <f t="shared" si="62"/>
        <v>0</v>
      </c>
      <c r="AD124" s="50">
        <f t="shared" si="63"/>
        <v>0</v>
      </c>
      <c r="AE124" s="45"/>
      <c r="AH124" s="23" t="e">
        <f t="shared" si="53"/>
        <v>#DIV/0!</v>
      </c>
      <c r="AI124" s="24">
        <f t="shared" si="54"/>
        <v>0</v>
      </c>
      <c r="AJ124" s="50">
        <f t="shared" si="45"/>
        <v>0</v>
      </c>
      <c r="AK124" s="45"/>
      <c r="AP124" s="21"/>
    </row>
    <row r="125" spans="1:42">
      <c r="A125" s="25"/>
      <c r="B125" s="25"/>
      <c r="C125" s="25"/>
      <c r="D125" s="23">
        <f t="shared" si="60"/>
        <v>0</v>
      </c>
      <c r="E125" s="24">
        <f t="shared" si="46"/>
        <v>0</v>
      </c>
      <c r="F125" s="50">
        <f t="shared" si="47"/>
        <v>0</v>
      </c>
      <c r="G125" s="45"/>
      <c r="J125" s="23" t="e">
        <f t="shared" si="48"/>
        <v>#DIV/0!</v>
      </c>
      <c r="K125" s="24">
        <f t="shared" si="49"/>
        <v>0</v>
      </c>
      <c r="L125" s="50">
        <f t="shared" si="43"/>
        <v>0</v>
      </c>
      <c r="M125" s="45"/>
      <c r="P125" s="23" t="e">
        <f t="shared" si="50"/>
        <v>#DIV/0!</v>
      </c>
      <c r="Q125" s="24">
        <f t="shared" si="51"/>
        <v>0</v>
      </c>
      <c r="R125" s="50">
        <f t="shared" si="44"/>
        <v>0</v>
      </c>
      <c r="S125" s="45"/>
      <c r="V125" s="23" t="e">
        <f t="shared" si="56"/>
        <v>#DIV/0!</v>
      </c>
      <c r="W125" s="24">
        <f t="shared" si="52"/>
        <v>0</v>
      </c>
      <c r="X125" s="50">
        <f t="shared" si="55"/>
        <v>0</v>
      </c>
      <c r="Y125" s="45"/>
      <c r="AB125" s="23" t="e">
        <f t="shared" si="61"/>
        <v>#REF!</v>
      </c>
      <c r="AC125" s="24">
        <f t="shared" si="62"/>
        <v>0</v>
      </c>
      <c r="AD125" s="50">
        <f t="shared" si="63"/>
        <v>0</v>
      </c>
      <c r="AE125" s="45"/>
      <c r="AH125" s="23" t="e">
        <f t="shared" si="53"/>
        <v>#DIV/0!</v>
      </c>
      <c r="AI125" s="24">
        <f t="shared" si="54"/>
        <v>0</v>
      </c>
      <c r="AJ125" s="50">
        <f t="shared" si="45"/>
        <v>0</v>
      </c>
      <c r="AK125" s="45"/>
      <c r="AP125" s="21"/>
    </row>
    <row r="126" spans="1:42">
      <c r="A126" s="25"/>
      <c r="B126" s="25"/>
      <c r="C126" s="25"/>
      <c r="D126" s="23">
        <f t="shared" si="60"/>
        <v>0</v>
      </c>
      <c r="E126" s="24">
        <f t="shared" si="46"/>
        <v>0</v>
      </c>
      <c r="F126" s="50">
        <f t="shared" si="47"/>
        <v>0</v>
      </c>
      <c r="G126" s="45"/>
      <c r="J126" s="23" t="e">
        <f t="shared" si="48"/>
        <v>#DIV/0!</v>
      </c>
      <c r="K126" s="24">
        <f t="shared" si="49"/>
        <v>0</v>
      </c>
      <c r="L126" s="50">
        <f t="shared" si="43"/>
        <v>0</v>
      </c>
      <c r="M126" s="45"/>
      <c r="P126" s="23" t="e">
        <f t="shared" si="50"/>
        <v>#DIV/0!</v>
      </c>
      <c r="Q126" s="24">
        <f t="shared" si="51"/>
        <v>0</v>
      </c>
      <c r="R126" s="50">
        <f t="shared" si="44"/>
        <v>0</v>
      </c>
      <c r="S126" s="45"/>
      <c r="V126" s="23" t="e">
        <f t="shared" si="56"/>
        <v>#DIV/0!</v>
      </c>
      <c r="W126" s="24">
        <f t="shared" si="52"/>
        <v>0</v>
      </c>
      <c r="X126" s="50">
        <f t="shared" si="55"/>
        <v>0</v>
      </c>
      <c r="Y126" s="45"/>
      <c r="AB126" s="23" t="e">
        <f t="shared" si="61"/>
        <v>#REF!</v>
      </c>
      <c r="AC126" s="24">
        <f t="shared" si="62"/>
        <v>0</v>
      </c>
      <c r="AD126" s="50">
        <f t="shared" si="63"/>
        <v>0</v>
      </c>
      <c r="AE126" s="45"/>
      <c r="AH126" s="23" t="e">
        <f t="shared" si="53"/>
        <v>#DIV/0!</v>
      </c>
      <c r="AI126" s="24">
        <f t="shared" si="54"/>
        <v>0</v>
      </c>
      <c r="AJ126" s="50">
        <f t="shared" si="45"/>
        <v>0</v>
      </c>
      <c r="AK126" s="45"/>
      <c r="AP126" s="21"/>
    </row>
    <row r="127" spans="1:42">
      <c r="A127" s="25"/>
      <c r="B127" s="25"/>
      <c r="C127" s="25"/>
      <c r="D127" s="23">
        <f t="shared" si="60"/>
        <v>0</v>
      </c>
      <c r="E127" s="24">
        <f t="shared" si="46"/>
        <v>0</v>
      </c>
      <c r="F127" s="50">
        <f t="shared" si="47"/>
        <v>0</v>
      </c>
      <c r="G127" s="45"/>
      <c r="J127" s="23" t="e">
        <f t="shared" si="48"/>
        <v>#DIV/0!</v>
      </c>
      <c r="K127" s="24">
        <f t="shared" si="49"/>
        <v>0</v>
      </c>
      <c r="L127" s="50">
        <f t="shared" si="43"/>
        <v>0</v>
      </c>
      <c r="M127" s="45"/>
      <c r="P127" s="23" t="e">
        <f t="shared" si="50"/>
        <v>#DIV/0!</v>
      </c>
      <c r="Q127" s="24">
        <f t="shared" si="51"/>
        <v>0</v>
      </c>
      <c r="R127" s="50">
        <f t="shared" si="44"/>
        <v>0</v>
      </c>
      <c r="S127" s="45"/>
      <c r="V127" s="23" t="e">
        <f t="shared" si="56"/>
        <v>#DIV/0!</v>
      </c>
      <c r="W127" s="24">
        <f t="shared" si="52"/>
        <v>0</v>
      </c>
      <c r="X127" s="50">
        <f t="shared" si="55"/>
        <v>0</v>
      </c>
      <c r="Y127" s="45"/>
      <c r="AB127" s="23" t="e">
        <f t="shared" si="61"/>
        <v>#REF!</v>
      </c>
      <c r="AC127" s="24">
        <f t="shared" si="62"/>
        <v>0</v>
      </c>
      <c r="AD127" s="50">
        <f t="shared" si="63"/>
        <v>0</v>
      </c>
      <c r="AE127" s="45"/>
      <c r="AH127" s="23" t="e">
        <f t="shared" si="53"/>
        <v>#DIV/0!</v>
      </c>
      <c r="AI127" s="24">
        <f t="shared" si="54"/>
        <v>0</v>
      </c>
      <c r="AJ127" s="50">
        <f t="shared" si="45"/>
        <v>0</v>
      </c>
      <c r="AK127" s="45"/>
      <c r="AP127" s="21"/>
    </row>
    <row r="128" spans="1:42">
      <c r="A128" s="25"/>
      <c r="B128" s="25"/>
      <c r="C128" s="25"/>
      <c r="D128" s="23">
        <f t="shared" si="60"/>
        <v>0</v>
      </c>
      <c r="E128" s="24">
        <f t="shared" si="46"/>
        <v>0</v>
      </c>
      <c r="F128" s="50">
        <f t="shared" si="47"/>
        <v>0</v>
      </c>
      <c r="G128" s="45"/>
      <c r="J128" s="23" t="e">
        <f t="shared" si="48"/>
        <v>#DIV/0!</v>
      </c>
      <c r="K128" s="24">
        <f t="shared" si="49"/>
        <v>0</v>
      </c>
      <c r="L128" s="50">
        <f t="shared" si="43"/>
        <v>0</v>
      </c>
      <c r="M128" s="45"/>
      <c r="P128" s="23" t="e">
        <f t="shared" si="50"/>
        <v>#DIV/0!</v>
      </c>
      <c r="Q128" s="24">
        <f t="shared" si="51"/>
        <v>0</v>
      </c>
      <c r="R128" s="50">
        <f t="shared" si="44"/>
        <v>0</v>
      </c>
      <c r="S128" s="45"/>
      <c r="V128" s="23" t="e">
        <f t="shared" si="56"/>
        <v>#DIV/0!</v>
      </c>
      <c r="W128" s="24">
        <f t="shared" si="52"/>
        <v>0</v>
      </c>
      <c r="X128" s="50">
        <f t="shared" si="55"/>
        <v>0</v>
      </c>
      <c r="Y128" s="45"/>
      <c r="AB128" s="23" t="e">
        <f t="shared" si="61"/>
        <v>#REF!</v>
      </c>
      <c r="AC128" s="24">
        <f t="shared" si="62"/>
        <v>0</v>
      </c>
      <c r="AD128" s="50">
        <f t="shared" si="63"/>
        <v>0</v>
      </c>
      <c r="AE128" s="45"/>
      <c r="AH128" s="23" t="e">
        <f t="shared" si="53"/>
        <v>#DIV/0!</v>
      </c>
      <c r="AI128" s="24">
        <f t="shared" si="54"/>
        <v>0</v>
      </c>
      <c r="AJ128" s="50">
        <f t="shared" si="45"/>
        <v>0</v>
      </c>
      <c r="AP128" s="21"/>
    </row>
    <row r="129" spans="1:42">
      <c r="A129" s="25"/>
      <c r="B129" s="25"/>
      <c r="C129" s="25"/>
      <c r="D129" s="23">
        <f t="shared" si="60"/>
        <v>0</v>
      </c>
      <c r="E129" s="24">
        <f t="shared" si="46"/>
        <v>0</v>
      </c>
      <c r="F129" s="50">
        <f t="shared" si="47"/>
        <v>0</v>
      </c>
      <c r="G129" s="45"/>
      <c r="J129" s="23" t="e">
        <f t="shared" si="48"/>
        <v>#DIV/0!</v>
      </c>
      <c r="K129" s="24">
        <f t="shared" si="49"/>
        <v>0</v>
      </c>
      <c r="L129" s="50">
        <f t="shared" si="43"/>
        <v>0</v>
      </c>
      <c r="M129" s="45"/>
      <c r="P129" s="23" t="e">
        <f t="shared" si="50"/>
        <v>#DIV/0!</v>
      </c>
      <c r="Q129" s="24">
        <f t="shared" si="51"/>
        <v>0</v>
      </c>
      <c r="R129" s="50">
        <f t="shared" si="44"/>
        <v>0</v>
      </c>
      <c r="S129" s="45"/>
      <c r="V129" s="23" t="e">
        <f t="shared" si="56"/>
        <v>#DIV/0!</v>
      </c>
      <c r="W129" s="24">
        <f t="shared" si="52"/>
        <v>0</v>
      </c>
      <c r="X129" s="50">
        <f t="shared" si="55"/>
        <v>0</v>
      </c>
      <c r="Y129" s="45"/>
      <c r="AB129" s="23" t="e">
        <f t="shared" si="61"/>
        <v>#REF!</v>
      </c>
      <c r="AC129" s="24">
        <f t="shared" si="62"/>
        <v>0</v>
      </c>
      <c r="AD129" s="50">
        <f t="shared" si="63"/>
        <v>0</v>
      </c>
      <c r="AE129" s="45"/>
      <c r="AH129" s="23" t="e">
        <f t="shared" si="53"/>
        <v>#DIV/0!</v>
      </c>
      <c r="AI129" s="24">
        <f t="shared" si="54"/>
        <v>0</v>
      </c>
      <c r="AJ129" s="50">
        <f t="shared" si="45"/>
        <v>0</v>
      </c>
      <c r="AP129" s="21"/>
    </row>
    <row r="130" spans="1:42">
      <c r="A130" s="25"/>
      <c r="B130" s="25"/>
      <c r="C130" s="25"/>
      <c r="D130" s="23">
        <f t="shared" si="60"/>
        <v>0</v>
      </c>
      <c r="E130" s="24">
        <f t="shared" si="46"/>
        <v>0</v>
      </c>
      <c r="F130" s="50">
        <f t="shared" si="47"/>
        <v>0</v>
      </c>
      <c r="G130" s="45"/>
      <c r="J130" s="23" t="e">
        <f t="shared" si="48"/>
        <v>#DIV/0!</v>
      </c>
      <c r="K130" s="24">
        <f t="shared" si="49"/>
        <v>0</v>
      </c>
      <c r="L130" s="50">
        <f t="shared" si="43"/>
        <v>0</v>
      </c>
      <c r="M130" s="45"/>
      <c r="P130" s="23" t="e">
        <f t="shared" si="50"/>
        <v>#DIV/0!</v>
      </c>
      <c r="Q130" s="24">
        <f t="shared" si="51"/>
        <v>0</v>
      </c>
      <c r="R130" s="50">
        <f t="shared" si="44"/>
        <v>0</v>
      </c>
      <c r="S130" s="45"/>
      <c r="V130" s="23" t="e">
        <f t="shared" si="56"/>
        <v>#DIV/0!</v>
      </c>
      <c r="W130" s="24">
        <f t="shared" si="52"/>
        <v>0</v>
      </c>
      <c r="X130" s="50">
        <f t="shared" si="55"/>
        <v>0</v>
      </c>
      <c r="Y130" s="45"/>
      <c r="AB130" s="23" t="e">
        <f t="shared" si="61"/>
        <v>#REF!</v>
      </c>
      <c r="AC130" s="24">
        <f t="shared" si="62"/>
        <v>0</v>
      </c>
      <c r="AD130" s="50">
        <f t="shared" si="63"/>
        <v>0</v>
      </c>
      <c r="AE130" s="45"/>
      <c r="AH130" s="23" t="e">
        <f t="shared" si="53"/>
        <v>#DIV/0!</v>
      </c>
      <c r="AI130" s="24">
        <f t="shared" si="54"/>
        <v>0</v>
      </c>
      <c r="AJ130" s="50">
        <f t="shared" si="45"/>
        <v>0</v>
      </c>
      <c r="AP130" s="21"/>
    </row>
    <row r="131" spans="1:42">
      <c r="A131" s="25"/>
      <c r="B131" s="25"/>
      <c r="C131" s="25"/>
      <c r="D131" s="23">
        <f t="shared" si="60"/>
        <v>0</v>
      </c>
      <c r="E131" s="24">
        <f t="shared" si="46"/>
        <v>0</v>
      </c>
      <c r="F131" s="50">
        <f t="shared" si="47"/>
        <v>0</v>
      </c>
      <c r="G131" s="45"/>
      <c r="J131" s="23" t="e">
        <f t="shared" si="48"/>
        <v>#DIV/0!</v>
      </c>
      <c r="K131" s="24">
        <f t="shared" si="49"/>
        <v>0</v>
      </c>
      <c r="L131" s="50">
        <f t="shared" si="43"/>
        <v>0</v>
      </c>
      <c r="M131" s="45"/>
      <c r="P131" s="23" t="e">
        <f t="shared" si="50"/>
        <v>#DIV/0!</v>
      </c>
      <c r="Q131" s="24">
        <f t="shared" si="51"/>
        <v>0</v>
      </c>
      <c r="R131" s="50">
        <f t="shared" si="44"/>
        <v>0</v>
      </c>
      <c r="S131" s="45"/>
      <c r="V131" s="23" t="e">
        <f t="shared" si="56"/>
        <v>#DIV/0!</v>
      </c>
      <c r="W131" s="24">
        <f t="shared" si="52"/>
        <v>0</v>
      </c>
      <c r="X131" s="50">
        <f t="shared" si="55"/>
        <v>0</v>
      </c>
      <c r="Y131" s="45"/>
      <c r="AB131" s="23" t="e">
        <f t="shared" si="61"/>
        <v>#REF!</v>
      </c>
      <c r="AC131" s="24">
        <f t="shared" si="62"/>
        <v>0</v>
      </c>
      <c r="AD131" s="50">
        <f t="shared" si="63"/>
        <v>0</v>
      </c>
      <c r="AE131" s="45"/>
      <c r="AH131" s="23" t="e">
        <f t="shared" si="53"/>
        <v>#DIV/0!</v>
      </c>
      <c r="AI131" s="24">
        <f t="shared" si="54"/>
        <v>0</v>
      </c>
      <c r="AJ131" s="50">
        <f t="shared" si="45"/>
        <v>0</v>
      </c>
      <c r="AP131" s="21"/>
    </row>
    <row r="132" spans="1:42">
      <c r="A132" s="25"/>
      <c r="B132" s="25"/>
      <c r="C132" s="25"/>
      <c r="D132" s="23">
        <f t="shared" si="60"/>
        <v>0</v>
      </c>
      <c r="E132" s="24">
        <f t="shared" si="46"/>
        <v>0</v>
      </c>
      <c r="F132" s="50">
        <f t="shared" si="47"/>
        <v>0</v>
      </c>
      <c r="G132" s="45"/>
      <c r="J132" s="23" t="e">
        <f t="shared" si="48"/>
        <v>#DIV/0!</v>
      </c>
      <c r="K132" s="24">
        <f t="shared" si="49"/>
        <v>0</v>
      </c>
      <c r="L132" s="50">
        <f t="shared" si="43"/>
        <v>0</v>
      </c>
      <c r="M132" s="45"/>
      <c r="P132" s="23" t="e">
        <f t="shared" si="50"/>
        <v>#DIV/0!</v>
      </c>
      <c r="Q132" s="24">
        <f t="shared" si="51"/>
        <v>0</v>
      </c>
      <c r="R132" s="50">
        <f t="shared" si="44"/>
        <v>0</v>
      </c>
      <c r="S132" s="45"/>
      <c r="V132" s="23" t="e">
        <f t="shared" si="56"/>
        <v>#DIV/0!</v>
      </c>
      <c r="W132" s="24">
        <f t="shared" si="52"/>
        <v>0</v>
      </c>
      <c r="X132" s="50">
        <f t="shared" si="55"/>
        <v>0</v>
      </c>
      <c r="Y132" s="45"/>
      <c r="AB132" s="23" t="e">
        <f t="shared" si="61"/>
        <v>#REF!</v>
      </c>
      <c r="AC132" s="24">
        <f t="shared" si="62"/>
        <v>0</v>
      </c>
      <c r="AD132" s="50">
        <f t="shared" si="63"/>
        <v>0</v>
      </c>
      <c r="AE132" s="45"/>
      <c r="AH132" s="23" t="e">
        <f t="shared" si="53"/>
        <v>#DIV/0!</v>
      </c>
      <c r="AI132" s="24">
        <f t="shared" si="54"/>
        <v>0</v>
      </c>
      <c r="AJ132" s="50">
        <f t="shared" si="45"/>
        <v>0</v>
      </c>
      <c r="AP132" s="21"/>
    </row>
    <row r="133" spans="1:42">
      <c r="A133" s="25"/>
      <c r="B133" s="25"/>
      <c r="C133" s="25"/>
      <c r="D133" s="23">
        <f t="shared" si="60"/>
        <v>0</v>
      </c>
      <c r="E133" s="24">
        <f t="shared" si="46"/>
        <v>0</v>
      </c>
      <c r="F133" s="50">
        <f t="shared" si="47"/>
        <v>0</v>
      </c>
      <c r="G133" s="45"/>
      <c r="J133" s="23" t="e">
        <f t="shared" si="48"/>
        <v>#DIV/0!</v>
      </c>
      <c r="K133" s="24">
        <f t="shared" si="49"/>
        <v>0</v>
      </c>
      <c r="L133" s="50">
        <f t="shared" si="43"/>
        <v>0</v>
      </c>
      <c r="M133" s="45"/>
      <c r="P133" s="23" t="e">
        <f t="shared" si="50"/>
        <v>#DIV/0!</v>
      </c>
      <c r="Q133" s="24">
        <f t="shared" si="51"/>
        <v>0</v>
      </c>
      <c r="R133" s="50">
        <f t="shared" si="44"/>
        <v>0</v>
      </c>
      <c r="S133" s="45"/>
      <c r="V133" s="23" t="e">
        <f t="shared" si="56"/>
        <v>#DIV/0!</v>
      </c>
      <c r="W133" s="24">
        <f t="shared" si="52"/>
        <v>0</v>
      </c>
      <c r="X133" s="50">
        <f t="shared" si="55"/>
        <v>0</v>
      </c>
      <c r="Y133" s="45"/>
      <c r="AB133" s="23" t="e">
        <f t="shared" si="61"/>
        <v>#REF!</v>
      </c>
      <c r="AC133" s="24">
        <f t="shared" si="62"/>
        <v>0</v>
      </c>
      <c r="AD133" s="50">
        <f t="shared" si="63"/>
        <v>0</v>
      </c>
      <c r="AE133" s="45"/>
      <c r="AH133" s="23" t="e">
        <f t="shared" si="53"/>
        <v>#DIV/0!</v>
      </c>
      <c r="AI133" s="24">
        <f t="shared" si="54"/>
        <v>0</v>
      </c>
      <c r="AJ133" s="50">
        <f t="shared" si="45"/>
        <v>0</v>
      </c>
    </row>
    <row r="134" spans="1:42">
      <c r="A134" s="25"/>
      <c r="B134" s="25"/>
      <c r="C134" s="25"/>
      <c r="D134" s="23">
        <f t="shared" si="60"/>
        <v>0</v>
      </c>
      <c r="E134" s="24">
        <f t="shared" si="46"/>
        <v>0</v>
      </c>
      <c r="F134" s="50">
        <f t="shared" si="47"/>
        <v>0</v>
      </c>
      <c r="G134" s="45"/>
      <c r="J134" s="23" t="e">
        <f t="shared" si="48"/>
        <v>#DIV/0!</v>
      </c>
      <c r="K134" s="24">
        <f t="shared" si="49"/>
        <v>0</v>
      </c>
      <c r="L134" s="50">
        <f t="shared" si="43"/>
        <v>0</v>
      </c>
      <c r="M134" s="45"/>
      <c r="P134" s="23" t="e">
        <f t="shared" si="50"/>
        <v>#DIV/0!</v>
      </c>
      <c r="Q134" s="24">
        <f t="shared" si="51"/>
        <v>0</v>
      </c>
      <c r="R134" s="50">
        <f t="shared" si="44"/>
        <v>0</v>
      </c>
      <c r="S134" s="45"/>
      <c r="V134" s="23" t="e">
        <f t="shared" si="56"/>
        <v>#DIV/0!</v>
      </c>
      <c r="W134" s="24">
        <f t="shared" si="52"/>
        <v>0</v>
      </c>
      <c r="X134" s="50">
        <f t="shared" si="55"/>
        <v>0</v>
      </c>
      <c r="Y134" s="45"/>
      <c r="AB134" s="23" t="e">
        <f t="shared" si="61"/>
        <v>#REF!</v>
      </c>
      <c r="AC134" s="24">
        <f t="shared" si="62"/>
        <v>0</v>
      </c>
      <c r="AD134" s="50">
        <f t="shared" si="63"/>
        <v>0</v>
      </c>
      <c r="AE134" s="45"/>
      <c r="AH134" s="23" t="e">
        <f t="shared" si="53"/>
        <v>#DIV/0!</v>
      </c>
      <c r="AI134" s="24">
        <f t="shared" si="54"/>
        <v>0</v>
      </c>
      <c r="AJ134" s="50">
        <f t="shared" si="45"/>
        <v>0</v>
      </c>
    </row>
    <row r="135" spans="1:42">
      <c r="A135" s="25"/>
      <c r="B135" s="25"/>
      <c r="C135" s="25"/>
      <c r="D135" s="23">
        <f t="shared" si="60"/>
        <v>0</v>
      </c>
      <c r="E135" s="24">
        <f t="shared" si="46"/>
        <v>0</v>
      </c>
      <c r="F135" s="50">
        <f t="shared" si="47"/>
        <v>0</v>
      </c>
      <c r="G135" s="45"/>
      <c r="J135" s="23" t="e">
        <f t="shared" si="48"/>
        <v>#DIV/0!</v>
      </c>
      <c r="K135" s="24">
        <f t="shared" si="49"/>
        <v>0</v>
      </c>
      <c r="L135" s="50">
        <f t="shared" si="43"/>
        <v>0</v>
      </c>
      <c r="M135" s="45"/>
      <c r="P135" s="23" t="e">
        <f t="shared" si="50"/>
        <v>#DIV/0!</v>
      </c>
      <c r="Q135" s="24">
        <f t="shared" si="51"/>
        <v>0</v>
      </c>
      <c r="R135" s="50">
        <f t="shared" si="44"/>
        <v>0</v>
      </c>
      <c r="S135" s="45"/>
      <c r="V135" s="23" t="e">
        <f t="shared" si="56"/>
        <v>#DIV/0!</v>
      </c>
      <c r="W135" s="24">
        <f t="shared" si="52"/>
        <v>0</v>
      </c>
      <c r="X135" s="50">
        <f t="shared" si="55"/>
        <v>0</v>
      </c>
      <c r="Y135" s="45"/>
      <c r="AB135" s="23" t="e">
        <f t="shared" si="61"/>
        <v>#REF!</v>
      </c>
      <c r="AC135" s="24">
        <f t="shared" si="62"/>
        <v>0</v>
      </c>
      <c r="AD135" s="50">
        <f t="shared" si="63"/>
        <v>0</v>
      </c>
      <c r="AE135" s="45"/>
      <c r="AH135" s="23" t="e">
        <f t="shared" si="53"/>
        <v>#DIV/0!</v>
      </c>
      <c r="AI135" s="24">
        <f t="shared" si="54"/>
        <v>0</v>
      </c>
      <c r="AJ135" s="50">
        <f t="shared" si="45"/>
        <v>0</v>
      </c>
    </row>
    <row r="136" spans="1:42">
      <c r="A136" s="25"/>
      <c r="B136" s="25"/>
      <c r="C136" s="25"/>
      <c r="D136" s="23">
        <f t="shared" si="60"/>
        <v>0</v>
      </c>
      <c r="E136" s="24">
        <f t="shared" si="46"/>
        <v>0</v>
      </c>
      <c r="F136" s="50">
        <f t="shared" si="47"/>
        <v>0</v>
      </c>
      <c r="G136" s="45"/>
      <c r="J136" s="23" t="e">
        <f t="shared" si="48"/>
        <v>#DIV/0!</v>
      </c>
      <c r="K136" s="24">
        <f t="shared" si="49"/>
        <v>0</v>
      </c>
      <c r="L136" s="50">
        <f t="shared" si="43"/>
        <v>0</v>
      </c>
      <c r="M136" s="45"/>
      <c r="P136" s="23" t="e">
        <f t="shared" si="50"/>
        <v>#DIV/0!</v>
      </c>
      <c r="Q136" s="24">
        <f t="shared" si="51"/>
        <v>0</v>
      </c>
      <c r="R136" s="50">
        <f t="shared" si="44"/>
        <v>0</v>
      </c>
      <c r="S136" s="45"/>
      <c r="V136" s="23" t="e">
        <f t="shared" si="56"/>
        <v>#DIV/0!</v>
      </c>
      <c r="W136" s="24">
        <f t="shared" si="52"/>
        <v>0</v>
      </c>
      <c r="X136" s="50">
        <f t="shared" si="55"/>
        <v>0</v>
      </c>
      <c r="Y136" s="45"/>
      <c r="AB136" s="23" t="e">
        <f t="shared" si="61"/>
        <v>#REF!</v>
      </c>
      <c r="AC136" s="24">
        <f t="shared" si="62"/>
        <v>0</v>
      </c>
      <c r="AD136" s="50">
        <f t="shared" si="63"/>
        <v>0</v>
      </c>
      <c r="AE136" s="45"/>
      <c r="AH136" s="23" t="e">
        <f t="shared" si="53"/>
        <v>#DIV/0!</v>
      </c>
      <c r="AI136" s="24">
        <f t="shared" si="54"/>
        <v>0</v>
      </c>
      <c r="AJ136" s="50">
        <f t="shared" si="45"/>
        <v>0</v>
      </c>
    </row>
    <row r="137" spans="1:42">
      <c r="A137" s="25"/>
      <c r="B137" s="25"/>
      <c r="C137" s="25"/>
      <c r="D137" s="23">
        <f t="shared" si="60"/>
        <v>0</v>
      </c>
      <c r="E137" s="24">
        <f t="shared" si="46"/>
        <v>0</v>
      </c>
      <c r="F137" s="50">
        <f t="shared" si="47"/>
        <v>0</v>
      </c>
      <c r="G137" s="45"/>
      <c r="J137" s="23" t="e">
        <f t="shared" si="48"/>
        <v>#DIV/0!</v>
      </c>
      <c r="K137" s="24">
        <f t="shared" si="49"/>
        <v>0</v>
      </c>
      <c r="L137" s="50">
        <f t="shared" si="43"/>
        <v>0</v>
      </c>
      <c r="M137" s="45"/>
      <c r="P137" s="23" t="e">
        <f t="shared" si="50"/>
        <v>#DIV/0!</v>
      </c>
      <c r="Q137" s="24">
        <f t="shared" si="51"/>
        <v>0</v>
      </c>
      <c r="R137" s="50">
        <f t="shared" si="44"/>
        <v>0</v>
      </c>
      <c r="S137" s="45"/>
      <c r="V137" s="23" t="e">
        <f t="shared" si="56"/>
        <v>#DIV/0!</v>
      </c>
      <c r="W137" s="24">
        <f t="shared" si="52"/>
        <v>0</v>
      </c>
      <c r="X137" s="50">
        <f t="shared" si="55"/>
        <v>0</v>
      </c>
      <c r="Y137" s="45"/>
      <c r="AB137" s="23" t="e">
        <f t="shared" si="61"/>
        <v>#REF!</v>
      </c>
      <c r="AC137" s="24">
        <f t="shared" si="62"/>
        <v>0</v>
      </c>
      <c r="AD137" s="50">
        <f t="shared" si="63"/>
        <v>0</v>
      </c>
      <c r="AE137" s="45"/>
      <c r="AH137" s="23" t="e">
        <f t="shared" si="53"/>
        <v>#DIV/0!</v>
      </c>
      <c r="AI137" s="24">
        <f t="shared" si="54"/>
        <v>0</v>
      </c>
      <c r="AJ137" s="50">
        <f t="shared" si="45"/>
        <v>0</v>
      </c>
    </row>
    <row r="138" spans="1:42">
      <c r="A138" s="25"/>
      <c r="B138" s="25"/>
      <c r="C138" s="25"/>
      <c r="D138" s="23">
        <f t="shared" si="60"/>
        <v>0</v>
      </c>
      <c r="E138" s="24">
        <f t="shared" si="46"/>
        <v>0</v>
      </c>
      <c r="F138" s="50">
        <f t="shared" si="47"/>
        <v>0</v>
      </c>
      <c r="G138" s="45"/>
      <c r="J138" s="23" t="e">
        <f t="shared" si="48"/>
        <v>#DIV/0!</v>
      </c>
      <c r="K138" s="24">
        <f t="shared" si="49"/>
        <v>0</v>
      </c>
      <c r="L138" s="50">
        <f t="shared" si="43"/>
        <v>0</v>
      </c>
      <c r="M138" s="45"/>
      <c r="P138" s="23" t="e">
        <f t="shared" si="50"/>
        <v>#DIV/0!</v>
      </c>
      <c r="Q138" s="24">
        <f t="shared" si="51"/>
        <v>0</v>
      </c>
      <c r="R138" s="50">
        <f t="shared" si="44"/>
        <v>0</v>
      </c>
      <c r="S138" s="45"/>
      <c r="V138" s="23" t="e">
        <f t="shared" si="56"/>
        <v>#DIV/0!</v>
      </c>
      <c r="W138" s="24">
        <f t="shared" si="52"/>
        <v>0</v>
      </c>
      <c r="X138" s="50">
        <f t="shared" si="55"/>
        <v>0</v>
      </c>
      <c r="Y138" s="45"/>
      <c r="AB138" s="23" t="e">
        <f t="shared" si="61"/>
        <v>#REF!</v>
      </c>
      <c r="AC138" s="24">
        <f t="shared" si="62"/>
        <v>0</v>
      </c>
      <c r="AD138" s="50">
        <f t="shared" si="63"/>
        <v>0</v>
      </c>
      <c r="AE138" s="45"/>
      <c r="AH138" s="23" t="e">
        <f t="shared" si="53"/>
        <v>#DIV/0!</v>
      </c>
      <c r="AI138" s="24">
        <f t="shared" si="54"/>
        <v>0</v>
      </c>
      <c r="AJ138" s="50">
        <f t="shared" si="45"/>
        <v>0</v>
      </c>
    </row>
    <row r="139" spans="1:42">
      <c r="A139" s="25"/>
      <c r="B139" s="25"/>
      <c r="C139" s="25"/>
      <c r="D139" s="23">
        <f t="shared" si="60"/>
        <v>0</v>
      </c>
      <c r="E139" s="24">
        <f t="shared" si="46"/>
        <v>0</v>
      </c>
      <c r="F139" s="50">
        <f t="shared" si="47"/>
        <v>0</v>
      </c>
      <c r="G139" s="45"/>
      <c r="J139" s="23" t="e">
        <f t="shared" si="48"/>
        <v>#DIV/0!</v>
      </c>
      <c r="K139" s="24">
        <f t="shared" si="49"/>
        <v>0</v>
      </c>
      <c r="L139" s="50">
        <f t="shared" si="43"/>
        <v>0</v>
      </c>
      <c r="M139" s="45"/>
      <c r="P139" s="23" t="e">
        <f t="shared" si="50"/>
        <v>#DIV/0!</v>
      </c>
      <c r="Q139" s="24">
        <f t="shared" si="51"/>
        <v>0</v>
      </c>
      <c r="R139" s="50">
        <f t="shared" si="44"/>
        <v>0</v>
      </c>
      <c r="S139" s="45"/>
      <c r="V139" s="23" t="e">
        <f t="shared" si="56"/>
        <v>#DIV/0!</v>
      </c>
      <c r="W139" s="24">
        <f t="shared" si="52"/>
        <v>0</v>
      </c>
      <c r="X139" s="50">
        <f t="shared" si="55"/>
        <v>0</v>
      </c>
      <c r="Y139" s="45"/>
      <c r="AB139" s="23" t="e">
        <f t="shared" si="61"/>
        <v>#REF!</v>
      </c>
      <c r="AC139" s="24">
        <f t="shared" si="62"/>
        <v>0</v>
      </c>
      <c r="AD139" s="50">
        <f t="shared" si="63"/>
        <v>0</v>
      </c>
      <c r="AE139" s="45"/>
      <c r="AH139" s="23" t="e">
        <f t="shared" si="53"/>
        <v>#DIV/0!</v>
      </c>
      <c r="AI139" s="24">
        <f t="shared" si="54"/>
        <v>0</v>
      </c>
      <c r="AJ139" s="50">
        <f t="shared" si="45"/>
        <v>0</v>
      </c>
    </row>
    <row r="140" spans="1:42">
      <c r="A140" s="25"/>
      <c r="B140" s="25"/>
      <c r="C140" s="25"/>
      <c r="D140" s="23">
        <f t="shared" ref="D140:D171" si="64">A140^3*SUM($F$12:$F$172)/COUNT($C$12:$C$172)</f>
        <v>0</v>
      </c>
      <c r="E140" s="24">
        <f t="shared" si="46"/>
        <v>0</v>
      </c>
      <c r="F140" s="50">
        <f t="shared" si="47"/>
        <v>0</v>
      </c>
      <c r="G140" s="45"/>
      <c r="J140" s="23" t="e">
        <f t="shared" si="48"/>
        <v>#DIV/0!</v>
      </c>
      <c r="K140" s="24">
        <f t="shared" si="49"/>
        <v>0</v>
      </c>
      <c r="L140" s="50">
        <f t="shared" ref="L140:L172" si="65">IF(I140&gt;0,I140/(G140^3),0)</f>
        <v>0</v>
      </c>
      <c r="M140" s="45"/>
      <c r="P140" s="23" t="e">
        <f t="shared" si="50"/>
        <v>#DIV/0!</v>
      </c>
      <c r="Q140" s="24">
        <f t="shared" si="51"/>
        <v>0</v>
      </c>
      <c r="R140" s="50">
        <f t="shared" ref="R140:R171" si="66">IF(O140&gt;0,O140/(M140^3),0)</f>
        <v>0</v>
      </c>
      <c r="S140" s="45"/>
      <c r="V140" s="23" t="e">
        <f t="shared" si="56"/>
        <v>#DIV/0!</v>
      </c>
      <c r="W140" s="24">
        <f t="shared" si="52"/>
        <v>0</v>
      </c>
      <c r="X140" s="50">
        <f t="shared" si="55"/>
        <v>0</v>
      </c>
      <c r="Y140" s="45"/>
      <c r="AB140" s="23" t="e">
        <f t="shared" si="61"/>
        <v>#REF!</v>
      </c>
      <c r="AC140" s="24">
        <f t="shared" si="62"/>
        <v>0</v>
      </c>
      <c r="AD140" s="50">
        <f t="shared" si="63"/>
        <v>0</v>
      </c>
      <c r="AE140" s="45"/>
      <c r="AH140" s="23" t="e">
        <f t="shared" si="53"/>
        <v>#DIV/0!</v>
      </c>
      <c r="AI140" s="24">
        <f t="shared" si="54"/>
        <v>0</v>
      </c>
      <c r="AJ140" s="50">
        <f t="shared" ref="AJ140:AJ171" si="67">IF(AG140&gt;0,AG140/(AE140^3),0)</f>
        <v>0</v>
      </c>
    </row>
    <row r="141" spans="1:42">
      <c r="A141" s="25"/>
      <c r="B141" s="25"/>
      <c r="C141" s="25"/>
      <c r="D141" s="23">
        <f t="shared" si="64"/>
        <v>0</v>
      </c>
      <c r="E141" s="24">
        <f t="shared" ref="E141:E204" si="68">IF(B141&gt;0,B141*D141,0)</f>
        <v>0</v>
      </c>
      <c r="F141" s="50">
        <f t="shared" ref="F141:F204" si="69">IF(C141&gt;0,C141/(A141^3),0)</f>
        <v>0</v>
      </c>
      <c r="G141" s="45"/>
      <c r="J141" s="23" t="e">
        <f t="shared" ref="J141:J172" si="70">G141^3*SUM($L$12:$L$172)/COUNT($I$12:$I$172)</f>
        <v>#DIV/0!</v>
      </c>
      <c r="K141" s="24">
        <f t="shared" ref="K141:K172" si="71">IF(H141&gt;0,H141*J141,0)</f>
        <v>0</v>
      </c>
      <c r="L141" s="50">
        <f t="shared" si="65"/>
        <v>0</v>
      </c>
      <c r="M141" s="45"/>
      <c r="P141" s="23" t="e">
        <f t="shared" ref="P141:P172" si="72">M141^3*SUM($R$12:$R$172)/COUNT($O$12:$O$172)</f>
        <v>#DIV/0!</v>
      </c>
      <c r="Q141" s="24">
        <f t="shared" ref="Q141:Q172" si="73">IF(N141&gt;0,N141*P141,0)</f>
        <v>0</v>
      </c>
      <c r="R141" s="50">
        <f t="shared" si="66"/>
        <v>0</v>
      </c>
      <c r="S141" s="45"/>
      <c r="V141" s="23" t="e">
        <f t="shared" si="56"/>
        <v>#DIV/0!</v>
      </c>
      <c r="W141" s="24">
        <f t="shared" ref="W141:W172" si="74">IF(T141&gt;0,T141*V141,0)</f>
        <v>0</v>
      </c>
      <c r="X141" s="50">
        <f t="shared" si="55"/>
        <v>0</v>
      </c>
      <c r="Y141" s="45"/>
      <c r="AB141" s="23" t="e">
        <f t="shared" si="61"/>
        <v>#REF!</v>
      </c>
      <c r="AC141" s="24">
        <f t="shared" si="62"/>
        <v>0</v>
      </c>
      <c r="AD141" s="50">
        <f t="shared" si="63"/>
        <v>0</v>
      </c>
      <c r="AE141" s="45"/>
      <c r="AH141" s="23" t="e">
        <f t="shared" ref="AH141:AH172" si="75">AE141^3*SUM($AJ$12:$AJ$172)/COUNT($AG$12:$AG$172)</f>
        <v>#DIV/0!</v>
      </c>
      <c r="AI141" s="24">
        <f t="shared" ref="AI141:AI172" si="76">IF(AF141&gt;0,AF141*AH141,0)</f>
        <v>0</v>
      </c>
      <c r="AJ141" s="50">
        <f t="shared" si="67"/>
        <v>0</v>
      </c>
    </row>
    <row r="142" spans="1:42">
      <c r="A142" s="25"/>
      <c r="B142" s="25"/>
      <c r="C142" s="25"/>
      <c r="D142" s="23">
        <f t="shared" si="64"/>
        <v>0</v>
      </c>
      <c r="E142" s="24">
        <f t="shared" si="68"/>
        <v>0</v>
      </c>
      <c r="F142" s="50">
        <f t="shared" si="69"/>
        <v>0</v>
      </c>
      <c r="G142" s="45"/>
      <c r="J142" s="23" t="e">
        <f t="shared" si="70"/>
        <v>#DIV/0!</v>
      </c>
      <c r="K142" s="24">
        <f t="shared" si="71"/>
        <v>0</v>
      </c>
      <c r="L142" s="50">
        <f t="shared" si="65"/>
        <v>0</v>
      </c>
      <c r="M142" s="45"/>
      <c r="P142" s="23" t="e">
        <f t="shared" si="72"/>
        <v>#DIV/0!</v>
      </c>
      <c r="Q142" s="24">
        <f t="shared" si="73"/>
        <v>0</v>
      </c>
      <c r="R142" s="50">
        <f t="shared" si="66"/>
        <v>0</v>
      </c>
      <c r="S142" s="45"/>
      <c r="V142" s="23" t="e">
        <f t="shared" si="56"/>
        <v>#DIV/0!</v>
      </c>
      <c r="W142" s="24">
        <f t="shared" si="74"/>
        <v>0</v>
      </c>
      <c r="X142" s="50">
        <f t="shared" ref="X142:X172" si="77">IF(U142&gt;0,U142/(S142^3),0)</f>
        <v>0</v>
      </c>
      <c r="Y142" s="45"/>
      <c r="AB142" s="23" t="e">
        <f t="shared" si="61"/>
        <v>#REF!</v>
      </c>
      <c r="AC142" s="24">
        <f t="shared" si="62"/>
        <v>0</v>
      </c>
      <c r="AD142" s="50">
        <f t="shared" si="63"/>
        <v>0</v>
      </c>
      <c r="AE142" s="45"/>
      <c r="AH142" s="23" t="e">
        <f t="shared" si="75"/>
        <v>#DIV/0!</v>
      </c>
      <c r="AI142" s="24">
        <f t="shared" si="76"/>
        <v>0</v>
      </c>
      <c r="AJ142" s="50">
        <f t="shared" si="67"/>
        <v>0</v>
      </c>
    </row>
    <row r="143" spans="1:42">
      <c r="A143" s="25"/>
      <c r="B143" s="25"/>
      <c r="C143" s="25"/>
      <c r="D143" s="23">
        <f t="shared" si="64"/>
        <v>0</v>
      </c>
      <c r="E143" s="24">
        <f t="shared" si="68"/>
        <v>0</v>
      </c>
      <c r="F143" s="50">
        <f t="shared" si="69"/>
        <v>0</v>
      </c>
      <c r="G143" s="45"/>
      <c r="J143" s="23" t="e">
        <f t="shared" si="70"/>
        <v>#DIV/0!</v>
      </c>
      <c r="K143" s="24">
        <f t="shared" si="71"/>
        <v>0</v>
      </c>
      <c r="L143" s="50">
        <f t="shared" si="65"/>
        <v>0</v>
      </c>
      <c r="M143" s="45"/>
      <c r="P143" s="23" t="e">
        <f t="shared" si="72"/>
        <v>#DIV/0!</v>
      </c>
      <c r="Q143" s="24">
        <f t="shared" si="73"/>
        <v>0</v>
      </c>
      <c r="R143" s="50">
        <f t="shared" si="66"/>
        <v>0</v>
      </c>
      <c r="S143" s="45"/>
      <c r="V143" s="23" t="e">
        <f t="shared" si="56"/>
        <v>#DIV/0!</v>
      </c>
      <c r="W143" s="24">
        <f t="shared" si="74"/>
        <v>0</v>
      </c>
      <c r="X143" s="50">
        <f t="shared" si="77"/>
        <v>0</v>
      </c>
      <c r="Y143" s="45"/>
      <c r="AB143" s="23" t="e">
        <f t="shared" si="61"/>
        <v>#REF!</v>
      </c>
      <c r="AC143" s="24">
        <f t="shared" si="62"/>
        <v>0</v>
      </c>
      <c r="AD143" s="50">
        <f t="shared" si="63"/>
        <v>0</v>
      </c>
      <c r="AE143" s="45"/>
      <c r="AH143" s="23" t="e">
        <f t="shared" si="75"/>
        <v>#DIV/0!</v>
      </c>
      <c r="AI143" s="24">
        <f t="shared" si="76"/>
        <v>0</v>
      </c>
      <c r="AJ143" s="50">
        <f t="shared" si="67"/>
        <v>0</v>
      </c>
    </row>
    <row r="144" spans="1:42">
      <c r="A144" s="25"/>
      <c r="B144" s="25"/>
      <c r="C144" s="25"/>
      <c r="D144" s="23">
        <f t="shared" si="64"/>
        <v>0</v>
      </c>
      <c r="E144" s="24">
        <f t="shared" si="68"/>
        <v>0</v>
      </c>
      <c r="F144" s="50">
        <f t="shared" si="69"/>
        <v>0</v>
      </c>
      <c r="G144" s="45"/>
      <c r="J144" s="23" t="e">
        <f t="shared" si="70"/>
        <v>#DIV/0!</v>
      </c>
      <c r="K144" s="24">
        <f t="shared" si="71"/>
        <v>0</v>
      </c>
      <c r="L144" s="50">
        <f t="shared" si="65"/>
        <v>0</v>
      </c>
      <c r="M144" s="45"/>
      <c r="P144" s="23" t="e">
        <f t="shared" si="72"/>
        <v>#DIV/0!</v>
      </c>
      <c r="Q144" s="24">
        <f t="shared" si="73"/>
        <v>0</v>
      </c>
      <c r="R144" s="50">
        <f t="shared" si="66"/>
        <v>0</v>
      </c>
      <c r="S144" s="45"/>
      <c r="V144" s="23" t="e">
        <f t="shared" ref="V144:V172" si="78">S144^3*SUM($X$12:$X$59)/COUNT($U$12:$U$59)</f>
        <v>#DIV/0!</v>
      </c>
      <c r="W144" s="24">
        <f t="shared" si="74"/>
        <v>0</v>
      </c>
      <c r="X144" s="50">
        <f t="shared" si="77"/>
        <v>0</v>
      </c>
      <c r="Y144" s="45"/>
      <c r="AB144" s="23" t="e">
        <f t="shared" si="61"/>
        <v>#REF!</v>
      </c>
      <c r="AC144" s="24">
        <f t="shared" si="62"/>
        <v>0</v>
      </c>
      <c r="AD144" s="50">
        <f t="shared" si="63"/>
        <v>0</v>
      </c>
      <c r="AE144" s="45"/>
      <c r="AH144" s="23" t="e">
        <f t="shared" si="75"/>
        <v>#DIV/0!</v>
      </c>
      <c r="AI144" s="24">
        <f t="shared" si="76"/>
        <v>0</v>
      </c>
      <c r="AJ144" s="50">
        <f t="shared" si="67"/>
        <v>0</v>
      </c>
    </row>
    <row r="145" spans="1:36">
      <c r="A145" s="25"/>
      <c r="B145" s="25"/>
      <c r="C145" s="25"/>
      <c r="D145" s="23">
        <f t="shared" si="64"/>
        <v>0</v>
      </c>
      <c r="E145" s="24">
        <f t="shared" si="68"/>
        <v>0</v>
      </c>
      <c r="F145" s="50">
        <f t="shared" si="69"/>
        <v>0</v>
      </c>
      <c r="G145" s="45"/>
      <c r="J145" s="23" t="e">
        <f t="shared" si="70"/>
        <v>#DIV/0!</v>
      </c>
      <c r="K145" s="24">
        <f t="shared" si="71"/>
        <v>0</v>
      </c>
      <c r="L145" s="50">
        <f t="shared" si="65"/>
        <v>0</v>
      </c>
      <c r="M145" s="45"/>
      <c r="P145" s="23" t="e">
        <f t="shared" si="72"/>
        <v>#DIV/0!</v>
      </c>
      <c r="Q145" s="24">
        <f t="shared" si="73"/>
        <v>0</v>
      </c>
      <c r="R145" s="50">
        <f t="shared" si="66"/>
        <v>0</v>
      </c>
      <c r="S145" s="45"/>
      <c r="V145" s="23" t="e">
        <f t="shared" si="78"/>
        <v>#DIV/0!</v>
      </c>
      <c r="W145" s="24">
        <f t="shared" si="74"/>
        <v>0</v>
      </c>
      <c r="X145" s="50">
        <f t="shared" si="77"/>
        <v>0</v>
      </c>
      <c r="Y145" s="45"/>
      <c r="AB145" s="23" t="e">
        <f t="shared" si="61"/>
        <v>#REF!</v>
      </c>
      <c r="AC145" s="24">
        <f t="shared" si="62"/>
        <v>0</v>
      </c>
      <c r="AD145" s="50">
        <f t="shared" si="63"/>
        <v>0</v>
      </c>
      <c r="AE145" s="45"/>
      <c r="AH145" s="23" t="e">
        <f t="shared" si="75"/>
        <v>#DIV/0!</v>
      </c>
      <c r="AI145" s="24">
        <f t="shared" si="76"/>
        <v>0</v>
      </c>
      <c r="AJ145" s="50">
        <f t="shared" si="67"/>
        <v>0</v>
      </c>
    </row>
    <row r="146" spans="1:36">
      <c r="A146" s="25"/>
      <c r="B146" s="25"/>
      <c r="C146" s="25"/>
      <c r="D146" s="23">
        <f t="shared" si="64"/>
        <v>0</v>
      </c>
      <c r="E146" s="24">
        <f t="shared" si="68"/>
        <v>0</v>
      </c>
      <c r="F146" s="50">
        <f t="shared" si="69"/>
        <v>0</v>
      </c>
      <c r="G146" s="45"/>
      <c r="J146" s="23" t="e">
        <f t="shared" si="70"/>
        <v>#DIV/0!</v>
      </c>
      <c r="K146" s="24">
        <f t="shared" si="71"/>
        <v>0</v>
      </c>
      <c r="L146" s="50">
        <f t="shared" si="65"/>
        <v>0</v>
      </c>
      <c r="M146" s="45"/>
      <c r="P146" s="23" t="e">
        <f t="shared" si="72"/>
        <v>#DIV/0!</v>
      </c>
      <c r="Q146" s="24">
        <f t="shared" si="73"/>
        <v>0</v>
      </c>
      <c r="R146" s="50">
        <f t="shared" si="66"/>
        <v>0</v>
      </c>
      <c r="S146" s="45"/>
      <c r="V146" s="23" t="e">
        <f t="shared" si="78"/>
        <v>#DIV/0!</v>
      </c>
      <c r="W146" s="24">
        <f t="shared" si="74"/>
        <v>0</v>
      </c>
      <c r="X146" s="50">
        <f t="shared" si="77"/>
        <v>0</v>
      </c>
      <c r="Y146" s="45"/>
      <c r="AB146" s="23" t="e">
        <f t="shared" si="61"/>
        <v>#REF!</v>
      </c>
      <c r="AC146" s="24">
        <f t="shared" si="62"/>
        <v>0</v>
      </c>
      <c r="AD146" s="50">
        <f t="shared" si="63"/>
        <v>0</v>
      </c>
      <c r="AE146" s="45"/>
      <c r="AH146" s="23" t="e">
        <f t="shared" si="75"/>
        <v>#DIV/0!</v>
      </c>
      <c r="AI146" s="24">
        <f t="shared" si="76"/>
        <v>0</v>
      </c>
      <c r="AJ146" s="50">
        <f t="shared" si="67"/>
        <v>0</v>
      </c>
    </row>
    <row r="147" spans="1:36">
      <c r="A147" s="25"/>
      <c r="B147" s="25"/>
      <c r="C147" s="25"/>
      <c r="D147" s="23">
        <f t="shared" si="64"/>
        <v>0</v>
      </c>
      <c r="E147" s="24">
        <f t="shared" si="68"/>
        <v>0</v>
      </c>
      <c r="F147" s="50">
        <f t="shared" si="69"/>
        <v>0</v>
      </c>
      <c r="G147" s="45"/>
      <c r="J147" s="23" t="e">
        <f t="shared" si="70"/>
        <v>#DIV/0!</v>
      </c>
      <c r="K147" s="24">
        <f t="shared" si="71"/>
        <v>0</v>
      </c>
      <c r="L147" s="50">
        <f t="shared" si="65"/>
        <v>0</v>
      </c>
      <c r="M147" s="45"/>
      <c r="P147" s="23" t="e">
        <f t="shared" si="72"/>
        <v>#DIV/0!</v>
      </c>
      <c r="Q147" s="24">
        <f t="shared" si="73"/>
        <v>0</v>
      </c>
      <c r="R147" s="50">
        <f t="shared" si="66"/>
        <v>0</v>
      </c>
      <c r="S147" s="45"/>
      <c r="V147" s="23" t="e">
        <f t="shared" si="78"/>
        <v>#DIV/0!</v>
      </c>
      <c r="W147" s="24">
        <f t="shared" si="74"/>
        <v>0</v>
      </c>
      <c r="X147" s="50">
        <f t="shared" si="77"/>
        <v>0</v>
      </c>
      <c r="Y147" s="45"/>
      <c r="AB147" s="23" t="e">
        <f t="shared" si="61"/>
        <v>#REF!</v>
      </c>
      <c r="AC147" s="24">
        <f t="shared" si="62"/>
        <v>0</v>
      </c>
      <c r="AD147" s="50">
        <f t="shared" si="63"/>
        <v>0</v>
      </c>
      <c r="AE147" s="45"/>
      <c r="AH147" s="23" t="e">
        <f t="shared" si="75"/>
        <v>#DIV/0!</v>
      </c>
      <c r="AI147" s="24">
        <f t="shared" si="76"/>
        <v>0</v>
      </c>
      <c r="AJ147" s="50">
        <f t="shared" si="67"/>
        <v>0</v>
      </c>
    </row>
    <row r="148" spans="1:36">
      <c r="A148" s="25"/>
      <c r="B148" s="25"/>
      <c r="C148" s="25"/>
      <c r="D148" s="23">
        <f t="shared" si="64"/>
        <v>0</v>
      </c>
      <c r="E148" s="24">
        <f t="shared" si="68"/>
        <v>0</v>
      </c>
      <c r="F148" s="50">
        <f t="shared" si="69"/>
        <v>0</v>
      </c>
      <c r="G148" s="45"/>
      <c r="J148" s="23" t="e">
        <f t="shared" si="70"/>
        <v>#DIV/0!</v>
      </c>
      <c r="K148" s="24">
        <f t="shared" si="71"/>
        <v>0</v>
      </c>
      <c r="L148" s="50">
        <f t="shared" si="65"/>
        <v>0</v>
      </c>
      <c r="M148" s="45"/>
      <c r="P148" s="23" t="e">
        <f t="shared" si="72"/>
        <v>#DIV/0!</v>
      </c>
      <c r="Q148" s="24">
        <f t="shared" si="73"/>
        <v>0</v>
      </c>
      <c r="R148" s="50">
        <f t="shared" si="66"/>
        <v>0</v>
      </c>
      <c r="S148" s="45"/>
      <c r="V148" s="23" t="e">
        <f t="shared" si="78"/>
        <v>#DIV/0!</v>
      </c>
      <c r="W148" s="24">
        <f t="shared" si="74"/>
        <v>0</v>
      </c>
      <c r="X148" s="50">
        <f t="shared" si="77"/>
        <v>0</v>
      </c>
      <c r="Y148" s="45"/>
      <c r="AB148" s="23" t="e">
        <f t="shared" si="61"/>
        <v>#REF!</v>
      </c>
      <c r="AC148" s="24">
        <f t="shared" si="62"/>
        <v>0</v>
      </c>
      <c r="AD148" s="50">
        <f t="shared" si="63"/>
        <v>0</v>
      </c>
      <c r="AE148" s="45"/>
      <c r="AH148" s="23" t="e">
        <f t="shared" si="75"/>
        <v>#DIV/0!</v>
      </c>
      <c r="AI148" s="24">
        <f t="shared" si="76"/>
        <v>0</v>
      </c>
      <c r="AJ148" s="50">
        <f t="shared" si="67"/>
        <v>0</v>
      </c>
    </row>
    <row r="149" spans="1:36">
      <c r="A149" s="25"/>
      <c r="B149" s="25"/>
      <c r="C149" s="25"/>
      <c r="D149" s="23">
        <f t="shared" si="64"/>
        <v>0</v>
      </c>
      <c r="E149" s="24">
        <f t="shared" si="68"/>
        <v>0</v>
      </c>
      <c r="F149" s="50">
        <f t="shared" si="69"/>
        <v>0</v>
      </c>
      <c r="G149" s="45"/>
      <c r="J149" s="23" t="e">
        <f t="shared" si="70"/>
        <v>#DIV/0!</v>
      </c>
      <c r="K149" s="24">
        <f t="shared" si="71"/>
        <v>0</v>
      </c>
      <c r="L149" s="50">
        <f t="shared" si="65"/>
        <v>0</v>
      </c>
      <c r="M149" s="45"/>
      <c r="P149" s="23" t="e">
        <f t="shared" si="72"/>
        <v>#DIV/0!</v>
      </c>
      <c r="Q149" s="24">
        <f t="shared" si="73"/>
        <v>0</v>
      </c>
      <c r="R149" s="50">
        <f t="shared" si="66"/>
        <v>0</v>
      </c>
      <c r="S149" s="45"/>
      <c r="V149" s="23" t="e">
        <f t="shared" si="78"/>
        <v>#DIV/0!</v>
      </c>
      <c r="W149" s="24">
        <f t="shared" si="74"/>
        <v>0</v>
      </c>
      <c r="X149" s="50">
        <f t="shared" si="77"/>
        <v>0</v>
      </c>
      <c r="Y149" s="45"/>
      <c r="AB149" s="23" t="e">
        <f t="shared" si="61"/>
        <v>#REF!</v>
      </c>
      <c r="AC149" s="24">
        <f t="shared" si="62"/>
        <v>0</v>
      </c>
      <c r="AD149" s="50">
        <f t="shared" si="63"/>
        <v>0</v>
      </c>
      <c r="AE149" s="45"/>
      <c r="AH149" s="23" t="e">
        <f t="shared" si="75"/>
        <v>#DIV/0!</v>
      </c>
      <c r="AI149" s="24">
        <f t="shared" si="76"/>
        <v>0</v>
      </c>
      <c r="AJ149" s="50">
        <f t="shared" si="67"/>
        <v>0</v>
      </c>
    </row>
    <row r="150" spans="1:36">
      <c r="B150" s="25"/>
      <c r="C150" s="25"/>
      <c r="D150" s="23">
        <f t="shared" si="64"/>
        <v>0</v>
      </c>
      <c r="E150" s="24">
        <f t="shared" si="68"/>
        <v>0</v>
      </c>
      <c r="F150" s="50">
        <f t="shared" si="69"/>
        <v>0</v>
      </c>
      <c r="G150" s="45"/>
      <c r="J150" s="23" t="e">
        <f t="shared" si="70"/>
        <v>#DIV/0!</v>
      </c>
      <c r="K150" s="24">
        <f t="shared" si="71"/>
        <v>0</v>
      </c>
      <c r="L150" s="50">
        <f t="shared" si="65"/>
        <v>0</v>
      </c>
      <c r="M150" s="45"/>
      <c r="P150" s="23" t="e">
        <f t="shared" si="72"/>
        <v>#DIV/0!</v>
      </c>
      <c r="Q150" s="24">
        <f t="shared" si="73"/>
        <v>0</v>
      </c>
      <c r="R150" s="50">
        <f t="shared" si="66"/>
        <v>0</v>
      </c>
      <c r="S150" s="45"/>
      <c r="V150" s="23" t="e">
        <f t="shared" si="78"/>
        <v>#DIV/0!</v>
      </c>
      <c r="W150" s="24">
        <f t="shared" si="74"/>
        <v>0</v>
      </c>
      <c r="X150" s="50">
        <f t="shared" si="77"/>
        <v>0</v>
      </c>
      <c r="Y150" s="45"/>
      <c r="AB150" s="23" t="e">
        <f t="shared" si="61"/>
        <v>#REF!</v>
      </c>
      <c r="AC150" s="24">
        <f t="shared" si="62"/>
        <v>0</v>
      </c>
      <c r="AD150" s="50">
        <f t="shared" si="63"/>
        <v>0</v>
      </c>
      <c r="AE150" s="45"/>
      <c r="AH150" s="23" t="e">
        <f t="shared" si="75"/>
        <v>#DIV/0!</v>
      </c>
      <c r="AI150" s="24">
        <f t="shared" si="76"/>
        <v>0</v>
      </c>
      <c r="AJ150" s="50">
        <f t="shared" si="67"/>
        <v>0</v>
      </c>
    </row>
    <row r="151" spans="1:36">
      <c r="A151" s="25"/>
      <c r="B151" s="25"/>
      <c r="C151" s="25"/>
      <c r="D151" s="23">
        <f t="shared" si="64"/>
        <v>0</v>
      </c>
      <c r="E151" s="24">
        <f t="shared" si="68"/>
        <v>0</v>
      </c>
      <c r="F151" s="50">
        <f t="shared" si="69"/>
        <v>0</v>
      </c>
      <c r="G151" s="45"/>
      <c r="J151" s="23" t="e">
        <f t="shared" si="70"/>
        <v>#DIV/0!</v>
      </c>
      <c r="K151" s="24">
        <f t="shared" si="71"/>
        <v>0</v>
      </c>
      <c r="L151" s="50">
        <f t="shared" si="65"/>
        <v>0</v>
      </c>
      <c r="M151" s="45"/>
      <c r="P151" s="23" t="e">
        <f t="shared" si="72"/>
        <v>#DIV/0!</v>
      </c>
      <c r="Q151" s="24">
        <f t="shared" si="73"/>
        <v>0</v>
      </c>
      <c r="R151" s="50">
        <f t="shared" si="66"/>
        <v>0</v>
      </c>
      <c r="S151" s="45"/>
      <c r="V151" s="23" t="e">
        <f t="shared" si="78"/>
        <v>#DIV/0!</v>
      </c>
      <c r="W151" s="24">
        <f t="shared" si="74"/>
        <v>0</v>
      </c>
      <c r="X151" s="50">
        <f t="shared" si="77"/>
        <v>0</v>
      </c>
      <c r="Y151" s="45"/>
      <c r="AB151" s="23" t="e">
        <f t="shared" si="61"/>
        <v>#REF!</v>
      </c>
      <c r="AC151" s="24">
        <f t="shared" si="62"/>
        <v>0</v>
      </c>
      <c r="AD151" s="50">
        <f t="shared" si="63"/>
        <v>0</v>
      </c>
      <c r="AE151" s="45"/>
      <c r="AH151" s="23" t="e">
        <f t="shared" si="75"/>
        <v>#DIV/0!</v>
      </c>
      <c r="AI151" s="24">
        <f t="shared" si="76"/>
        <v>0</v>
      </c>
      <c r="AJ151" s="50">
        <f t="shared" si="67"/>
        <v>0</v>
      </c>
    </row>
    <row r="152" spans="1:36">
      <c r="A152" s="25"/>
      <c r="B152" s="25"/>
      <c r="C152" s="25"/>
      <c r="D152" s="23">
        <f t="shared" si="64"/>
        <v>0</v>
      </c>
      <c r="E152" s="24">
        <f t="shared" si="68"/>
        <v>0</v>
      </c>
      <c r="F152" s="50">
        <f t="shared" si="69"/>
        <v>0</v>
      </c>
      <c r="G152" s="45"/>
      <c r="J152" s="23" t="e">
        <f t="shared" si="70"/>
        <v>#DIV/0!</v>
      </c>
      <c r="K152" s="24">
        <f t="shared" si="71"/>
        <v>0</v>
      </c>
      <c r="L152" s="50">
        <f t="shared" si="65"/>
        <v>0</v>
      </c>
      <c r="M152" s="45"/>
      <c r="P152" s="23" t="e">
        <f t="shared" si="72"/>
        <v>#DIV/0!</v>
      </c>
      <c r="Q152" s="24">
        <f t="shared" si="73"/>
        <v>0</v>
      </c>
      <c r="R152" s="50">
        <f t="shared" si="66"/>
        <v>0</v>
      </c>
      <c r="S152" s="45"/>
      <c r="V152" s="23" t="e">
        <f t="shared" si="78"/>
        <v>#DIV/0!</v>
      </c>
      <c r="W152" s="24">
        <f t="shared" si="74"/>
        <v>0</v>
      </c>
      <c r="X152" s="50">
        <f t="shared" si="77"/>
        <v>0</v>
      </c>
      <c r="Y152" s="45"/>
      <c r="AB152" s="23" t="e">
        <f t="shared" si="61"/>
        <v>#REF!</v>
      </c>
      <c r="AC152" s="24">
        <f t="shared" si="62"/>
        <v>0</v>
      </c>
      <c r="AD152" s="50">
        <f t="shared" si="63"/>
        <v>0</v>
      </c>
      <c r="AE152" s="45"/>
      <c r="AH152" s="23" t="e">
        <f t="shared" si="75"/>
        <v>#DIV/0!</v>
      </c>
      <c r="AI152" s="24">
        <f t="shared" si="76"/>
        <v>0</v>
      </c>
      <c r="AJ152" s="50">
        <f t="shared" si="67"/>
        <v>0</v>
      </c>
    </row>
    <row r="153" spans="1:36">
      <c r="A153" s="25"/>
      <c r="B153" s="25"/>
      <c r="C153" s="25"/>
      <c r="D153" s="23">
        <f t="shared" si="64"/>
        <v>0</v>
      </c>
      <c r="E153" s="24">
        <f t="shared" si="68"/>
        <v>0</v>
      </c>
      <c r="F153" s="50">
        <f t="shared" si="69"/>
        <v>0</v>
      </c>
      <c r="G153" s="45"/>
      <c r="J153" s="23" t="e">
        <f t="shared" si="70"/>
        <v>#DIV/0!</v>
      </c>
      <c r="K153" s="24">
        <f t="shared" si="71"/>
        <v>0</v>
      </c>
      <c r="L153" s="50">
        <f t="shared" si="65"/>
        <v>0</v>
      </c>
      <c r="M153" s="45"/>
      <c r="P153" s="23" t="e">
        <f t="shared" si="72"/>
        <v>#DIV/0!</v>
      </c>
      <c r="Q153" s="24">
        <f t="shared" si="73"/>
        <v>0</v>
      </c>
      <c r="R153" s="50">
        <f t="shared" si="66"/>
        <v>0</v>
      </c>
      <c r="S153" s="45"/>
      <c r="V153" s="23" t="e">
        <f t="shared" si="78"/>
        <v>#DIV/0!</v>
      </c>
      <c r="W153" s="24">
        <f t="shared" si="74"/>
        <v>0</v>
      </c>
      <c r="X153" s="50">
        <f t="shared" si="77"/>
        <v>0</v>
      </c>
      <c r="Y153" s="45"/>
      <c r="AB153" s="23" t="e">
        <f t="shared" ref="AB153:AB172" si="79">Y152^3*SUM($AD$12:$AD$172)/COUNT($AA$36:$AA$171)</f>
        <v>#REF!</v>
      </c>
      <c r="AC153" s="24">
        <f t="shared" ref="AC153:AC172" si="80">IF(Z152&gt;0,Z152*AB153,0)</f>
        <v>0</v>
      </c>
      <c r="AD153" s="50">
        <f t="shared" ref="AD153:AD172" si="81">IF(AA152&gt;0,AA152/(Y152^3),0)</f>
        <v>0</v>
      </c>
      <c r="AE153" s="45"/>
      <c r="AH153" s="23" t="e">
        <f t="shared" si="75"/>
        <v>#DIV/0!</v>
      </c>
      <c r="AI153" s="24">
        <f t="shared" si="76"/>
        <v>0</v>
      </c>
      <c r="AJ153" s="50">
        <f t="shared" si="67"/>
        <v>0</v>
      </c>
    </row>
    <row r="154" spans="1:36">
      <c r="A154" s="25"/>
      <c r="B154" s="25"/>
      <c r="C154" s="25"/>
      <c r="D154" s="23">
        <f t="shared" si="64"/>
        <v>0</v>
      </c>
      <c r="E154" s="24">
        <f t="shared" si="68"/>
        <v>0</v>
      </c>
      <c r="F154" s="50">
        <f t="shared" si="69"/>
        <v>0</v>
      </c>
      <c r="G154" s="45"/>
      <c r="J154" s="23" t="e">
        <f t="shared" si="70"/>
        <v>#DIV/0!</v>
      </c>
      <c r="K154" s="24">
        <f t="shared" si="71"/>
        <v>0</v>
      </c>
      <c r="L154" s="50">
        <f t="shared" si="65"/>
        <v>0</v>
      </c>
      <c r="M154" s="45"/>
      <c r="P154" s="23" t="e">
        <f t="shared" si="72"/>
        <v>#DIV/0!</v>
      </c>
      <c r="Q154" s="24">
        <f t="shared" si="73"/>
        <v>0</v>
      </c>
      <c r="R154" s="50">
        <f t="shared" si="66"/>
        <v>0</v>
      </c>
      <c r="S154" s="45"/>
      <c r="V154" s="23" t="e">
        <f t="shared" si="78"/>
        <v>#DIV/0!</v>
      </c>
      <c r="W154" s="24">
        <f t="shared" si="74"/>
        <v>0</v>
      </c>
      <c r="X154" s="50">
        <f t="shared" si="77"/>
        <v>0</v>
      </c>
      <c r="Y154" s="45"/>
      <c r="AB154" s="23" t="e">
        <f t="shared" si="79"/>
        <v>#REF!</v>
      </c>
      <c r="AC154" s="24">
        <f t="shared" si="80"/>
        <v>0</v>
      </c>
      <c r="AD154" s="50">
        <f t="shared" si="81"/>
        <v>0</v>
      </c>
      <c r="AE154" s="45"/>
      <c r="AH154" s="23" t="e">
        <f t="shared" si="75"/>
        <v>#DIV/0!</v>
      </c>
      <c r="AI154" s="24">
        <f t="shared" si="76"/>
        <v>0</v>
      </c>
      <c r="AJ154" s="50">
        <f t="shared" si="67"/>
        <v>0</v>
      </c>
    </row>
    <row r="155" spans="1:36">
      <c r="A155" s="25"/>
      <c r="B155" s="25"/>
      <c r="C155" s="25"/>
      <c r="D155" s="23">
        <f t="shared" si="64"/>
        <v>0</v>
      </c>
      <c r="E155" s="24">
        <f t="shared" si="68"/>
        <v>0</v>
      </c>
      <c r="F155" s="50">
        <f t="shared" si="69"/>
        <v>0</v>
      </c>
      <c r="G155" s="45"/>
      <c r="J155" s="23" t="e">
        <f t="shared" si="70"/>
        <v>#DIV/0!</v>
      </c>
      <c r="K155" s="24">
        <f t="shared" si="71"/>
        <v>0</v>
      </c>
      <c r="L155" s="50">
        <f t="shared" si="65"/>
        <v>0</v>
      </c>
      <c r="M155" s="45"/>
      <c r="P155" s="23" t="e">
        <f t="shared" si="72"/>
        <v>#DIV/0!</v>
      </c>
      <c r="Q155" s="24">
        <f t="shared" si="73"/>
        <v>0</v>
      </c>
      <c r="R155" s="50">
        <f t="shared" si="66"/>
        <v>0</v>
      </c>
      <c r="S155" s="45"/>
      <c r="V155" s="23" t="e">
        <f t="shared" si="78"/>
        <v>#DIV/0!</v>
      </c>
      <c r="W155" s="24">
        <f t="shared" si="74"/>
        <v>0</v>
      </c>
      <c r="X155" s="50">
        <f t="shared" si="77"/>
        <v>0</v>
      </c>
      <c r="Y155" s="45"/>
      <c r="AB155" s="23" t="e">
        <f t="shared" si="79"/>
        <v>#REF!</v>
      </c>
      <c r="AC155" s="24">
        <f t="shared" si="80"/>
        <v>0</v>
      </c>
      <c r="AD155" s="50">
        <f t="shared" si="81"/>
        <v>0</v>
      </c>
      <c r="AE155" s="45"/>
      <c r="AH155" s="23" t="e">
        <f t="shared" si="75"/>
        <v>#DIV/0!</v>
      </c>
      <c r="AI155" s="24">
        <f t="shared" si="76"/>
        <v>0</v>
      </c>
      <c r="AJ155" s="50">
        <f t="shared" si="67"/>
        <v>0</v>
      </c>
    </row>
    <row r="156" spans="1:36">
      <c r="A156" s="25"/>
      <c r="B156" s="25"/>
      <c r="C156" s="25"/>
      <c r="D156" s="23">
        <f t="shared" si="64"/>
        <v>0</v>
      </c>
      <c r="E156" s="24">
        <f t="shared" si="68"/>
        <v>0</v>
      </c>
      <c r="F156" s="50">
        <f t="shared" si="69"/>
        <v>0</v>
      </c>
      <c r="G156" s="45"/>
      <c r="J156" s="23" t="e">
        <f t="shared" si="70"/>
        <v>#DIV/0!</v>
      </c>
      <c r="K156" s="24">
        <f t="shared" si="71"/>
        <v>0</v>
      </c>
      <c r="L156" s="50">
        <f t="shared" si="65"/>
        <v>0</v>
      </c>
      <c r="M156" s="45"/>
      <c r="P156" s="23" t="e">
        <f t="shared" si="72"/>
        <v>#DIV/0!</v>
      </c>
      <c r="Q156" s="24">
        <f t="shared" si="73"/>
        <v>0</v>
      </c>
      <c r="R156" s="50">
        <f t="shared" si="66"/>
        <v>0</v>
      </c>
      <c r="S156" s="45"/>
      <c r="V156" s="23" t="e">
        <f t="shared" si="78"/>
        <v>#DIV/0!</v>
      </c>
      <c r="W156" s="24">
        <f t="shared" si="74"/>
        <v>0</v>
      </c>
      <c r="X156" s="50">
        <f t="shared" si="77"/>
        <v>0</v>
      </c>
      <c r="Y156" s="45"/>
      <c r="AB156" s="23" t="e">
        <f t="shared" si="79"/>
        <v>#REF!</v>
      </c>
      <c r="AC156" s="24">
        <f t="shared" si="80"/>
        <v>0</v>
      </c>
      <c r="AD156" s="50">
        <f t="shared" si="81"/>
        <v>0</v>
      </c>
      <c r="AE156" s="45"/>
      <c r="AH156" s="23" t="e">
        <f t="shared" si="75"/>
        <v>#DIV/0!</v>
      </c>
      <c r="AI156" s="24">
        <f t="shared" si="76"/>
        <v>0</v>
      </c>
      <c r="AJ156" s="50">
        <f t="shared" si="67"/>
        <v>0</v>
      </c>
    </row>
    <row r="157" spans="1:36">
      <c r="A157" s="25"/>
      <c r="B157" s="25"/>
      <c r="C157" s="25"/>
      <c r="D157" s="23">
        <f t="shared" si="64"/>
        <v>0</v>
      </c>
      <c r="E157" s="24">
        <f t="shared" si="68"/>
        <v>0</v>
      </c>
      <c r="F157" s="50">
        <f t="shared" si="69"/>
        <v>0</v>
      </c>
      <c r="G157" s="45"/>
      <c r="J157" s="23" t="e">
        <f t="shared" si="70"/>
        <v>#DIV/0!</v>
      </c>
      <c r="K157" s="24">
        <f t="shared" si="71"/>
        <v>0</v>
      </c>
      <c r="L157" s="50">
        <f t="shared" si="65"/>
        <v>0</v>
      </c>
      <c r="M157" s="45"/>
      <c r="P157" s="23" t="e">
        <f t="shared" si="72"/>
        <v>#DIV/0!</v>
      </c>
      <c r="Q157" s="24">
        <f t="shared" si="73"/>
        <v>0</v>
      </c>
      <c r="R157" s="50">
        <f t="shared" si="66"/>
        <v>0</v>
      </c>
      <c r="S157" s="45"/>
      <c r="V157" s="23" t="e">
        <f t="shared" si="78"/>
        <v>#DIV/0!</v>
      </c>
      <c r="W157" s="24">
        <f t="shared" si="74"/>
        <v>0</v>
      </c>
      <c r="X157" s="50">
        <f t="shared" si="77"/>
        <v>0</v>
      </c>
      <c r="Y157" s="45"/>
      <c r="AB157" s="23" t="e">
        <f t="shared" si="79"/>
        <v>#REF!</v>
      </c>
      <c r="AC157" s="24">
        <f t="shared" si="80"/>
        <v>0</v>
      </c>
      <c r="AD157" s="50">
        <f t="shared" si="81"/>
        <v>0</v>
      </c>
      <c r="AE157" s="45"/>
      <c r="AH157" s="23" t="e">
        <f t="shared" si="75"/>
        <v>#DIV/0!</v>
      </c>
      <c r="AI157" s="24">
        <f t="shared" si="76"/>
        <v>0</v>
      </c>
      <c r="AJ157" s="50">
        <f t="shared" si="67"/>
        <v>0</v>
      </c>
    </row>
    <row r="158" spans="1:36">
      <c r="A158" s="25"/>
      <c r="B158" s="25"/>
      <c r="C158" s="25"/>
      <c r="D158" s="23">
        <f t="shared" si="64"/>
        <v>0</v>
      </c>
      <c r="E158" s="24">
        <f t="shared" si="68"/>
        <v>0</v>
      </c>
      <c r="F158" s="50">
        <f t="shared" si="69"/>
        <v>0</v>
      </c>
      <c r="G158" s="45"/>
      <c r="J158" s="23" t="e">
        <f t="shared" si="70"/>
        <v>#DIV/0!</v>
      </c>
      <c r="K158" s="24">
        <f t="shared" si="71"/>
        <v>0</v>
      </c>
      <c r="L158" s="50">
        <f t="shared" si="65"/>
        <v>0</v>
      </c>
      <c r="M158" s="45"/>
      <c r="P158" s="23" t="e">
        <f t="shared" si="72"/>
        <v>#DIV/0!</v>
      </c>
      <c r="Q158" s="24">
        <f t="shared" si="73"/>
        <v>0</v>
      </c>
      <c r="R158" s="50">
        <f t="shared" si="66"/>
        <v>0</v>
      </c>
      <c r="S158" s="45"/>
      <c r="V158" s="23" t="e">
        <f t="shared" si="78"/>
        <v>#DIV/0!</v>
      </c>
      <c r="W158" s="24">
        <f t="shared" si="74"/>
        <v>0</v>
      </c>
      <c r="X158" s="50">
        <f t="shared" si="77"/>
        <v>0</v>
      </c>
      <c r="Y158" s="45"/>
      <c r="AB158" s="23" t="e">
        <f t="shared" si="79"/>
        <v>#REF!</v>
      </c>
      <c r="AC158" s="24">
        <f t="shared" si="80"/>
        <v>0</v>
      </c>
      <c r="AD158" s="50">
        <f t="shared" si="81"/>
        <v>0</v>
      </c>
      <c r="AE158" s="45"/>
      <c r="AH158" s="23" t="e">
        <f t="shared" si="75"/>
        <v>#DIV/0!</v>
      </c>
      <c r="AI158" s="24">
        <f t="shared" si="76"/>
        <v>0</v>
      </c>
      <c r="AJ158" s="50">
        <f t="shared" si="67"/>
        <v>0</v>
      </c>
    </row>
    <row r="159" spans="1:36">
      <c r="A159" s="25"/>
      <c r="B159" s="25"/>
      <c r="C159" s="25"/>
      <c r="D159" s="23">
        <f t="shared" si="64"/>
        <v>0</v>
      </c>
      <c r="E159" s="24">
        <f t="shared" si="68"/>
        <v>0</v>
      </c>
      <c r="F159" s="50">
        <f t="shared" si="69"/>
        <v>0</v>
      </c>
      <c r="G159" s="45"/>
      <c r="J159" s="23" t="e">
        <f t="shared" si="70"/>
        <v>#DIV/0!</v>
      </c>
      <c r="K159" s="24">
        <f t="shared" si="71"/>
        <v>0</v>
      </c>
      <c r="L159" s="50">
        <f t="shared" si="65"/>
        <v>0</v>
      </c>
      <c r="M159" s="45"/>
      <c r="P159" s="23" t="e">
        <f t="shared" si="72"/>
        <v>#DIV/0!</v>
      </c>
      <c r="Q159" s="24">
        <f t="shared" si="73"/>
        <v>0</v>
      </c>
      <c r="R159" s="50">
        <f t="shared" si="66"/>
        <v>0</v>
      </c>
      <c r="S159" s="45"/>
      <c r="V159" s="23" t="e">
        <f t="shared" si="78"/>
        <v>#DIV/0!</v>
      </c>
      <c r="W159" s="24">
        <f t="shared" si="74"/>
        <v>0</v>
      </c>
      <c r="X159" s="50">
        <f t="shared" si="77"/>
        <v>0</v>
      </c>
      <c r="Y159" s="45"/>
      <c r="AB159" s="23" t="e">
        <f t="shared" si="79"/>
        <v>#REF!</v>
      </c>
      <c r="AC159" s="24">
        <f t="shared" si="80"/>
        <v>0</v>
      </c>
      <c r="AD159" s="50">
        <f t="shared" si="81"/>
        <v>0</v>
      </c>
      <c r="AE159" s="45"/>
      <c r="AH159" s="23" t="e">
        <f t="shared" si="75"/>
        <v>#DIV/0!</v>
      </c>
      <c r="AI159" s="24">
        <f t="shared" si="76"/>
        <v>0</v>
      </c>
      <c r="AJ159" s="50">
        <f t="shared" si="67"/>
        <v>0</v>
      </c>
    </row>
    <row r="160" spans="1:36">
      <c r="A160" s="25"/>
      <c r="B160" s="25"/>
      <c r="C160" s="25"/>
      <c r="D160" s="23">
        <f t="shared" si="64"/>
        <v>0</v>
      </c>
      <c r="E160" s="24">
        <f t="shared" si="68"/>
        <v>0</v>
      </c>
      <c r="F160" s="50">
        <f t="shared" si="69"/>
        <v>0</v>
      </c>
      <c r="G160" s="45"/>
      <c r="J160" s="23" t="e">
        <f t="shared" si="70"/>
        <v>#DIV/0!</v>
      </c>
      <c r="K160" s="24">
        <f t="shared" si="71"/>
        <v>0</v>
      </c>
      <c r="L160" s="50">
        <f t="shared" si="65"/>
        <v>0</v>
      </c>
      <c r="M160" s="45"/>
      <c r="P160" s="23" t="e">
        <f t="shared" si="72"/>
        <v>#DIV/0!</v>
      </c>
      <c r="Q160" s="24">
        <f t="shared" si="73"/>
        <v>0</v>
      </c>
      <c r="R160" s="50">
        <f t="shared" si="66"/>
        <v>0</v>
      </c>
      <c r="S160" s="45"/>
      <c r="V160" s="23" t="e">
        <f t="shared" si="78"/>
        <v>#DIV/0!</v>
      </c>
      <c r="W160" s="24">
        <f t="shared" si="74"/>
        <v>0</v>
      </c>
      <c r="X160" s="50">
        <f t="shared" si="77"/>
        <v>0</v>
      </c>
      <c r="Y160" s="45"/>
      <c r="AB160" s="23" t="e">
        <f t="shared" si="79"/>
        <v>#REF!</v>
      </c>
      <c r="AC160" s="24">
        <f t="shared" si="80"/>
        <v>0</v>
      </c>
      <c r="AD160" s="50">
        <f t="shared" si="81"/>
        <v>0</v>
      </c>
      <c r="AE160" s="45"/>
      <c r="AH160" s="23" t="e">
        <f t="shared" si="75"/>
        <v>#DIV/0!</v>
      </c>
      <c r="AI160" s="24">
        <f t="shared" si="76"/>
        <v>0</v>
      </c>
      <c r="AJ160" s="50">
        <f t="shared" si="67"/>
        <v>0</v>
      </c>
    </row>
    <row r="161" spans="1:36">
      <c r="A161" s="25"/>
      <c r="B161" s="25"/>
      <c r="C161" s="25"/>
      <c r="D161" s="23">
        <f t="shared" si="64"/>
        <v>0</v>
      </c>
      <c r="E161" s="24">
        <f t="shared" si="68"/>
        <v>0</v>
      </c>
      <c r="F161" s="50">
        <f t="shared" si="69"/>
        <v>0</v>
      </c>
      <c r="G161" s="45"/>
      <c r="J161" s="23" t="e">
        <f t="shared" si="70"/>
        <v>#DIV/0!</v>
      </c>
      <c r="K161" s="24">
        <f t="shared" si="71"/>
        <v>0</v>
      </c>
      <c r="L161" s="50">
        <f t="shared" si="65"/>
        <v>0</v>
      </c>
      <c r="M161" s="45"/>
      <c r="P161" s="23" t="e">
        <f t="shared" si="72"/>
        <v>#DIV/0!</v>
      </c>
      <c r="Q161" s="24">
        <f t="shared" si="73"/>
        <v>0</v>
      </c>
      <c r="R161" s="50">
        <f t="shared" si="66"/>
        <v>0</v>
      </c>
      <c r="S161" s="45"/>
      <c r="V161" s="23" t="e">
        <f t="shared" si="78"/>
        <v>#DIV/0!</v>
      </c>
      <c r="W161" s="24">
        <f t="shared" si="74"/>
        <v>0</v>
      </c>
      <c r="X161" s="50">
        <f t="shared" si="77"/>
        <v>0</v>
      </c>
      <c r="Y161" s="45"/>
      <c r="AB161" s="23" t="e">
        <f t="shared" si="79"/>
        <v>#REF!</v>
      </c>
      <c r="AC161" s="24">
        <f t="shared" si="80"/>
        <v>0</v>
      </c>
      <c r="AD161" s="50">
        <f t="shared" si="81"/>
        <v>0</v>
      </c>
      <c r="AE161" s="45"/>
      <c r="AH161" s="23" t="e">
        <f t="shared" si="75"/>
        <v>#DIV/0!</v>
      </c>
      <c r="AI161" s="24">
        <f t="shared" si="76"/>
        <v>0</v>
      </c>
      <c r="AJ161" s="50">
        <f t="shared" si="67"/>
        <v>0</v>
      </c>
    </row>
    <row r="162" spans="1:36">
      <c r="A162" s="25"/>
      <c r="B162" s="25"/>
      <c r="C162" s="25"/>
      <c r="D162" s="23">
        <f t="shared" si="64"/>
        <v>0</v>
      </c>
      <c r="E162" s="24">
        <f t="shared" si="68"/>
        <v>0</v>
      </c>
      <c r="F162" s="50">
        <f t="shared" si="69"/>
        <v>0</v>
      </c>
      <c r="G162" s="45"/>
      <c r="J162" s="23" t="e">
        <f t="shared" si="70"/>
        <v>#DIV/0!</v>
      </c>
      <c r="K162" s="24">
        <f t="shared" si="71"/>
        <v>0</v>
      </c>
      <c r="L162" s="50">
        <f t="shared" si="65"/>
        <v>0</v>
      </c>
      <c r="M162" s="45"/>
      <c r="P162" s="23" t="e">
        <f t="shared" si="72"/>
        <v>#DIV/0!</v>
      </c>
      <c r="Q162" s="24">
        <f t="shared" si="73"/>
        <v>0</v>
      </c>
      <c r="R162" s="50">
        <f t="shared" si="66"/>
        <v>0</v>
      </c>
      <c r="S162" s="45"/>
      <c r="V162" s="23" t="e">
        <f t="shared" si="78"/>
        <v>#DIV/0!</v>
      </c>
      <c r="W162" s="24">
        <f t="shared" si="74"/>
        <v>0</v>
      </c>
      <c r="X162" s="50">
        <f t="shared" si="77"/>
        <v>0</v>
      </c>
      <c r="Y162" s="45"/>
      <c r="AB162" s="23" t="e">
        <f t="shared" si="79"/>
        <v>#REF!</v>
      </c>
      <c r="AC162" s="24">
        <f t="shared" si="80"/>
        <v>0</v>
      </c>
      <c r="AD162" s="50">
        <f t="shared" si="81"/>
        <v>0</v>
      </c>
      <c r="AE162" s="45"/>
      <c r="AH162" s="23" t="e">
        <f t="shared" si="75"/>
        <v>#DIV/0!</v>
      </c>
      <c r="AI162" s="24">
        <f t="shared" si="76"/>
        <v>0</v>
      </c>
      <c r="AJ162" s="50">
        <f t="shared" si="67"/>
        <v>0</v>
      </c>
    </row>
    <row r="163" spans="1:36">
      <c r="A163" s="25"/>
      <c r="B163" s="25"/>
      <c r="C163" s="25"/>
      <c r="D163" s="23">
        <f t="shared" si="64"/>
        <v>0</v>
      </c>
      <c r="E163" s="24">
        <f t="shared" si="68"/>
        <v>0</v>
      </c>
      <c r="F163" s="50">
        <f t="shared" si="69"/>
        <v>0</v>
      </c>
      <c r="G163" s="45"/>
      <c r="J163" s="23" t="e">
        <f t="shared" si="70"/>
        <v>#DIV/0!</v>
      </c>
      <c r="K163" s="24">
        <f t="shared" si="71"/>
        <v>0</v>
      </c>
      <c r="L163" s="50">
        <f t="shared" si="65"/>
        <v>0</v>
      </c>
      <c r="M163" s="45"/>
      <c r="P163" s="23" t="e">
        <f t="shared" si="72"/>
        <v>#DIV/0!</v>
      </c>
      <c r="Q163" s="24">
        <f t="shared" si="73"/>
        <v>0</v>
      </c>
      <c r="R163" s="50">
        <f t="shared" si="66"/>
        <v>0</v>
      </c>
      <c r="S163" s="45"/>
      <c r="V163" s="23" t="e">
        <f t="shared" si="78"/>
        <v>#DIV/0!</v>
      </c>
      <c r="W163" s="24">
        <f t="shared" si="74"/>
        <v>0</v>
      </c>
      <c r="X163" s="50">
        <f t="shared" si="77"/>
        <v>0</v>
      </c>
      <c r="Y163" s="45"/>
      <c r="AB163" s="23" t="e">
        <f t="shared" si="79"/>
        <v>#REF!</v>
      </c>
      <c r="AC163" s="24">
        <f t="shared" si="80"/>
        <v>0</v>
      </c>
      <c r="AD163" s="50">
        <f t="shared" si="81"/>
        <v>0</v>
      </c>
      <c r="AE163" s="45"/>
      <c r="AH163" s="23" t="e">
        <f t="shared" si="75"/>
        <v>#DIV/0!</v>
      </c>
      <c r="AI163" s="24">
        <f t="shared" si="76"/>
        <v>0</v>
      </c>
      <c r="AJ163" s="50">
        <f t="shared" si="67"/>
        <v>0</v>
      </c>
    </row>
    <row r="164" spans="1:36">
      <c r="A164" s="25"/>
      <c r="B164" s="25"/>
      <c r="C164" s="25"/>
      <c r="D164" s="23">
        <f t="shared" si="64"/>
        <v>0</v>
      </c>
      <c r="E164" s="24">
        <f t="shared" si="68"/>
        <v>0</v>
      </c>
      <c r="F164" s="50">
        <f t="shared" si="69"/>
        <v>0</v>
      </c>
      <c r="G164" s="45"/>
      <c r="J164" s="23" t="e">
        <f t="shared" si="70"/>
        <v>#DIV/0!</v>
      </c>
      <c r="K164" s="24">
        <f t="shared" si="71"/>
        <v>0</v>
      </c>
      <c r="L164" s="50">
        <f t="shared" si="65"/>
        <v>0</v>
      </c>
      <c r="M164" s="45"/>
      <c r="P164" s="23" t="e">
        <f t="shared" si="72"/>
        <v>#DIV/0!</v>
      </c>
      <c r="Q164" s="24">
        <f t="shared" si="73"/>
        <v>0</v>
      </c>
      <c r="R164" s="50">
        <f t="shared" si="66"/>
        <v>0</v>
      </c>
      <c r="S164" s="45"/>
      <c r="V164" s="23" t="e">
        <f t="shared" si="78"/>
        <v>#DIV/0!</v>
      </c>
      <c r="W164" s="24">
        <f t="shared" si="74"/>
        <v>0</v>
      </c>
      <c r="X164" s="50">
        <f t="shared" si="77"/>
        <v>0</v>
      </c>
      <c r="Y164" s="45"/>
      <c r="AB164" s="23" t="e">
        <f t="shared" si="79"/>
        <v>#REF!</v>
      </c>
      <c r="AC164" s="24">
        <f t="shared" si="80"/>
        <v>0</v>
      </c>
      <c r="AD164" s="50">
        <f t="shared" si="81"/>
        <v>0</v>
      </c>
      <c r="AE164" s="45"/>
      <c r="AH164" s="23" t="e">
        <f t="shared" si="75"/>
        <v>#DIV/0!</v>
      </c>
      <c r="AI164" s="24">
        <f t="shared" si="76"/>
        <v>0</v>
      </c>
      <c r="AJ164" s="50">
        <f t="shared" si="67"/>
        <v>0</v>
      </c>
    </row>
    <row r="165" spans="1:36">
      <c r="A165" s="25"/>
      <c r="B165" s="25"/>
      <c r="C165" s="25"/>
      <c r="D165" s="23">
        <f t="shared" si="64"/>
        <v>0</v>
      </c>
      <c r="E165" s="24">
        <f t="shared" si="68"/>
        <v>0</v>
      </c>
      <c r="F165" s="50">
        <f t="shared" si="69"/>
        <v>0</v>
      </c>
      <c r="G165" s="45"/>
      <c r="J165" s="23" t="e">
        <f t="shared" si="70"/>
        <v>#DIV/0!</v>
      </c>
      <c r="K165" s="24">
        <f t="shared" si="71"/>
        <v>0</v>
      </c>
      <c r="L165" s="50">
        <f t="shared" si="65"/>
        <v>0</v>
      </c>
      <c r="M165" s="45"/>
      <c r="P165" s="23" t="e">
        <f t="shared" si="72"/>
        <v>#DIV/0!</v>
      </c>
      <c r="Q165" s="24">
        <f t="shared" si="73"/>
        <v>0</v>
      </c>
      <c r="R165" s="50">
        <f t="shared" si="66"/>
        <v>0</v>
      </c>
      <c r="S165" s="45"/>
      <c r="V165" s="23" t="e">
        <f t="shared" si="78"/>
        <v>#DIV/0!</v>
      </c>
      <c r="W165" s="24">
        <f t="shared" si="74"/>
        <v>0</v>
      </c>
      <c r="X165" s="50">
        <f t="shared" si="77"/>
        <v>0</v>
      </c>
      <c r="Y165" s="45"/>
      <c r="AB165" s="23" t="e">
        <f t="shared" si="79"/>
        <v>#REF!</v>
      </c>
      <c r="AC165" s="24">
        <f t="shared" si="80"/>
        <v>0</v>
      </c>
      <c r="AD165" s="50">
        <f t="shared" si="81"/>
        <v>0</v>
      </c>
      <c r="AE165" s="45"/>
      <c r="AH165" s="23" t="e">
        <f t="shared" si="75"/>
        <v>#DIV/0!</v>
      </c>
      <c r="AI165" s="24">
        <f t="shared" si="76"/>
        <v>0</v>
      </c>
      <c r="AJ165" s="50">
        <f t="shared" si="67"/>
        <v>0</v>
      </c>
    </row>
    <row r="166" spans="1:36">
      <c r="A166" s="25"/>
      <c r="B166" s="25"/>
      <c r="C166" s="25"/>
      <c r="D166" s="23">
        <f t="shared" si="64"/>
        <v>0</v>
      </c>
      <c r="E166" s="24">
        <f t="shared" si="68"/>
        <v>0</v>
      </c>
      <c r="F166" s="50">
        <f t="shared" si="69"/>
        <v>0</v>
      </c>
      <c r="G166" s="45"/>
      <c r="J166" s="23" t="e">
        <f t="shared" si="70"/>
        <v>#DIV/0!</v>
      </c>
      <c r="K166" s="24">
        <f t="shared" si="71"/>
        <v>0</v>
      </c>
      <c r="L166" s="50">
        <f t="shared" si="65"/>
        <v>0</v>
      </c>
      <c r="M166" s="45"/>
      <c r="P166" s="23" t="e">
        <f t="shared" si="72"/>
        <v>#DIV/0!</v>
      </c>
      <c r="Q166" s="24">
        <f t="shared" si="73"/>
        <v>0</v>
      </c>
      <c r="R166" s="50">
        <f t="shared" si="66"/>
        <v>0</v>
      </c>
      <c r="S166" s="45"/>
      <c r="V166" s="23" t="e">
        <f t="shared" si="78"/>
        <v>#DIV/0!</v>
      </c>
      <c r="W166" s="24">
        <f t="shared" si="74"/>
        <v>0</v>
      </c>
      <c r="X166" s="50">
        <f t="shared" si="77"/>
        <v>0</v>
      </c>
      <c r="Y166" s="45"/>
      <c r="AB166" s="23" t="e">
        <f t="shared" si="79"/>
        <v>#REF!</v>
      </c>
      <c r="AC166" s="24">
        <f t="shared" si="80"/>
        <v>0</v>
      </c>
      <c r="AD166" s="50">
        <f t="shared" si="81"/>
        <v>0</v>
      </c>
      <c r="AE166" s="45"/>
      <c r="AH166" s="23" t="e">
        <f t="shared" si="75"/>
        <v>#DIV/0!</v>
      </c>
      <c r="AI166" s="24">
        <f t="shared" si="76"/>
        <v>0</v>
      </c>
      <c r="AJ166" s="50">
        <f t="shared" si="67"/>
        <v>0</v>
      </c>
    </row>
    <row r="167" spans="1:36">
      <c r="A167" s="25"/>
      <c r="B167" s="25"/>
      <c r="C167" s="25"/>
      <c r="D167" s="23">
        <f t="shared" si="64"/>
        <v>0</v>
      </c>
      <c r="E167" s="24">
        <f t="shared" si="68"/>
        <v>0</v>
      </c>
      <c r="F167" s="50">
        <f t="shared" si="69"/>
        <v>0</v>
      </c>
      <c r="G167" s="45"/>
      <c r="J167" s="23" t="e">
        <f t="shared" si="70"/>
        <v>#DIV/0!</v>
      </c>
      <c r="K167" s="24">
        <f t="shared" si="71"/>
        <v>0</v>
      </c>
      <c r="L167" s="50">
        <f t="shared" si="65"/>
        <v>0</v>
      </c>
      <c r="M167" s="45"/>
      <c r="P167" s="23" t="e">
        <f t="shared" si="72"/>
        <v>#DIV/0!</v>
      </c>
      <c r="Q167" s="24">
        <f t="shared" si="73"/>
        <v>0</v>
      </c>
      <c r="R167" s="50">
        <f t="shared" si="66"/>
        <v>0</v>
      </c>
      <c r="S167" s="45"/>
      <c r="V167" s="23" t="e">
        <f t="shared" si="78"/>
        <v>#DIV/0!</v>
      </c>
      <c r="W167" s="24">
        <f t="shared" si="74"/>
        <v>0</v>
      </c>
      <c r="X167" s="50">
        <f t="shared" si="77"/>
        <v>0</v>
      </c>
      <c r="Y167" s="45"/>
      <c r="AB167" s="23" t="e">
        <f t="shared" si="79"/>
        <v>#REF!</v>
      </c>
      <c r="AC167" s="24">
        <f t="shared" si="80"/>
        <v>0</v>
      </c>
      <c r="AD167" s="50">
        <f t="shared" si="81"/>
        <v>0</v>
      </c>
      <c r="AE167" s="45"/>
      <c r="AH167" s="23" t="e">
        <f t="shared" si="75"/>
        <v>#DIV/0!</v>
      </c>
      <c r="AI167" s="24">
        <f t="shared" si="76"/>
        <v>0</v>
      </c>
      <c r="AJ167" s="50">
        <f t="shared" si="67"/>
        <v>0</v>
      </c>
    </row>
    <row r="168" spans="1:36">
      <c r="A168" s="25"/>
      <c r="B168" s="25"/>
      <c r="C168" s="25"/>
      <c r="D168" s="23">
        <f t="shared" si="64"/>
        <v>0</v>
      </c>
      <c r="E168" s="24">
        <f t="shared" si="68"/>
        <v>0</v>
      </c>
      <c r="F168" s="50">
        <f t="shared" si="69"/>
        <v>0</v>
      </c>
      <c r="G168" s="45"/>
      <c r="J168" s="23" t="e">
        <f t="shared" si="70"/>
        <v>#DIV/0!</v>
      </c>
      <c r="K168" s="24">
        <f t="shared" si="71"/>
        <v>0</v>
      </c>
      <c r="L168" s="50">
        <f t="shared" si="65"/>
        <v>0</v>
      </c>
      <c r="M168" s="45"/>
      <c r="P168" s="23" t="e">
        <f t="shared" si="72"/>
        <v>#DIV/0!</v>
      </c>
      <c r="Q168" s="24">
        <f t="shared" si="73"/>
        <v>0</v>
      </c>
      <c r="R168" s="50">
        <f t="shared" si="66"/>
        <v>0</v>
      </c>
      <c r="S168" s="45"/>
      <c r="V168" s="23" t="e">
        <f t="shared" si="78"/>
        <v>#DIV/0!</v>
      </c>
      <c r="W168" s="24">
        <f t="shared" si="74"/>
        <v>0</v>
      </c>
      <c r="X168" s="50">
        <f t="shared" si="77"/>
        <v>0</v>
      </c>
      <c r="Y168" s="45"/>
      <c r="AB168" s="23" t="e">
        <f t="shared" si="79"/>
        <v>#REF!</v>
      </c>
      <c r="AC168" s="24">
        <f t="shared" si="80"/>
        <v>0</v>
      </c>
      <c r="AD168" s="50">
        <f t="shared" si="81"/>
        <v>0</v>
      </c>
      <c r="AE168" s="45"/>
      <c r="AH168" s="23" t="e">
        <f t="shared" si="75"/>
        <v>#DIV/0!</v>
      </c>
      <c r="AI168" s="24">
        <f t="shared" si="76"/>
        <v>0</v>
      </c>
      <c r="AJ168" s="50">
        <f t="shared" si="67"/>
        <v>0</v>
      </c>
    </row>
    <row r="169" spans="1:36">
      <c r="A169" s="25"/>
      <c r="B169" s="25"/>
      <c r="C169" s="25"/>
      <c r="D169" s="23">
        <f t="shared" si="64"/>
        <v>0</v>
      </c>
      <c r="E169" s="24">
        <f t="shared" si="68"/>
        <v>0</v>
      </c>
      <c r="F169" s="50">
        <f t="shared" si="69"/>
        <v>0</v>
      </c>
      <c r="G169" s="45"/>
      <c r="J169" s="23" t="e">
        <f t="shared" si="70"/>
        <v>#DIV/0!</v>
      </c>
      <c r="K169" s="24">
        <f t="shared" si="71"/>
        <v>0</v>
      </c>
      <c r="L169" s="50">
        <f t="shared" si="65"/>
        <v>0</v>
      </c>
      <c r="M169" s="45"/>
      <c r="P169" s="23" t="e">
        <f t="shared" si="72"/>
        <v>#DIV/0!</v>
      </c>
      <c r="Q169" s="24">
        <f t="shared" si="73"/>
        <v>0</v>
      </c>
      <c r="R169" s="50">
        <f t="shared" si="66"/>
        <v>0</v>
      </c>
      <c r="S169" s="45"/>
      <c r="V169" s="23" t="e">
        <f t="shared" si="78"/>
        <v>#DIV/0!</v>
      </c>
      <c r="W169" s="24">
        <f t="shared" si="74"/>
        <v>0</v>
      </c>
      <c r="X169" s="50">
        <f t="shared" si="77"/>
        <v>0</v>
      </c>
      <c r="Y169" s="45"/>
      <c r="AB169" s="23" t="e">
        <f t="shared" si="79"/>
        <v>#REF!</v>
      </c>
      <c r="AC169" s="24">
        <f t="shared" si="80"/>
        <v>0</v>
      </c>
      <c r="AD169" s="50">
        <f t="shared" si="81"/>
        <v>0</v>
      </c>
      <c r="AE169" s="45"/>
      <c r="AH169" s="23" t="e">
        <f t="shared" si="75"/>
        <v>#DIV/0!</v>
      </c>
      <c r="AI169" s="24">
        <f t="shared" si="76"/>
        <v>0</v>
      </c>
      <c r="AJ169" s="50">
        <f t="shared" si="67"/>
        <v>0</v>
      </c>
    </row>
    <row r="170" spans="1:36">
      <c r="A170" s="25"/>
      <c r="B170" s="25"/>
      <c r="C170" s="25"/>
      <c r="D170" s="23">
        <f t="shared" si="64"/>
        <v>0</v>
      </c>
      <c r="E170" s="24">
        <f t="shared" si="68"/>
        <v>0</v>
      </c>
      <c r="F170" s="50">
        <f t="shared" si="69"/>
        <v>0</v>
      </c>
      <c r="G170" s="45"/>
      <c r="J170" s="23" t="e">
        <f t="shared" si="70"/>
        <v>#DIV/0!</v>
      </c>
      <c r="K170" s="24">
        <f t="shared" si="71"/>
        <v>0</v>
      </c>
      <c r="L170" s="50">
        <f t="shared" si="65"/>
        <v>0</v>
      </c>
      <c r="M170" s="45"/>
      <c r="P170" s="23" t="e">
        <f t="shared" si="72"/>
        <v>#DIV/0!</v>
      </c>
      <c r="Q170" s="24">
        <f t="shared" si="73"/>
        <v>0</v>
      </c>
      <c r="R170" s="50">
        <f t="shared" si="66"/>
        <v>0</v>
      </c>
      <c r="S170" s="45"/>
      <c r="V170" s="23" t="e">
        <f t="shared" si="78"/>
        <v>#DIV/0!</v>
      </c>
      <c r="W170" s="24">
        <f t="shared" si="74"/>
        <v>0</v>
      </c>
      <c r="X170" s="50">
        <f t="shared" si="77"/>
        <v>0</v>
      </c>
      <c r="Y170" s="45"/>
      <c r="AB170" s="23" t="e">
        <f t="shared" si="79"/>
        <v>#REF!</v>
      </c>
      <c r="AC170" s="24">
        <f t="shared" si="80"/>
        <v>0</v>
      </c>
      <c r="AD170" s="50">
        <f t="shared" si="81"/>
        <v>0</v>
      </c>
      <c r="AE170" s="45"/>
      <c r="AH170" s="23" t="e">
        <f t="shared" si="75"/>
        <v>#DIV/0!</v>
      </c>
      <c r="AI170" s="24">
        <f t="shared" si="76"/>
        <v>0</v>
      </c>
      <c r="AJ170" s="50">
        <f t="shared" si="67"/>
        <v>0</v>
      </c>
    </row>
    <row r="171" spans="1:36">
      <c r="A171" s="25"/>
      <c r="B171" s="25"/>
      <c r="C171" s="25"/>
      <c r="D171" s="23">
        <f t="shared" si="64"/>
        <v>0</v>
      </c>
      <c r="E171" s="24">
        <f t="shared" si="68"/>
        <v>0</v>
      </c>
      <c r="F171" s="50">
        <f t="shared" si="69"/>
        <v>0</v>
      </c>
      <c r="G171" s="45"/>
      <c r="J171" s="23" t="e">
        <f t="shared" si="70"/>
        <v>#DIV/0!</v>
      </c>
      <c r="K171" s="24">
        <f t="shared" si="71"/>
        <v>0</v>
      </c>
      <c r="L171" s="50">
        <f t="shared" si="65"/>
        <v>0</v>
      </c>
      <c r="M171" s="45"/>
      <c r="P171" s="23" t="e">
        <f t="shared" si="72"/>
        <v>#DIV/0!</v>
      </c>
      <c r="Q171" s="24">
        <f t="shared" si="73"/>
        <v>0</v>
      </c>
      <c r="R171" s="50">
        <f t="shared" si="66"/>
        <v>0</v>
      </c>
      <c r="S171" s="45"/>
      <c r="V171" s="23" t="e">
        <f t="shared" si="78"/>
        <v>#DIV/0!</v>
      </c>
      <c r="W171" s="24">
        <f t="shared" si="74"/>
        <v>0</v>
      </c>
      <c r="X171" s="50">
        <f t="shared" si="77"/>
        <v>0</v>
      </c>
      <c r="Y171" s="45"/>
      <c r="AB171" s="23" t="e">
        <f t="shared" si="79"/>
        <v>#REF!</v>
      </c>
      <c r="AC171" s="24">
        <f t="shared" si="80"/>
        <v>0</v>
      </c>
      <c r="AD171" s="50">
        <f t="shared" si="81"/>
        <v>0</v>
      </c>
      <c r="AE171" s="45"/>
      <c r="AH171" s="23" t="e">
        <f t="shared" si="75"/>
        <v>#DIV/0!</v>
      </c>
      <c r="AI171" s="24">
        <f t="shared" si="76"/>
        <v>0</v>
      </c>
      <c r="AJ171" s="50">
        <f t="shared" si="67"/>
        <v>0</v>
      </c>
    </row>
    <row r="172" spans="1:36">
      <c r="A172" s="25"/>
      <c r="B172" s="25"/>
      <c r="C172" s="25"/>
      <c r="D172" s="23">
        <f t="shared" ref="D172:D204" si="82">A172^3*SUM($F$12:$F$172)/COUNT($C$12:$C$172)</f>
        <v>0</v>
      </c>
      <c r="E172" s="24">
        <f t="shared" si="68"/>
        <v>0</v>
      </c>
      <c r="F172" s="50">
        <f t="shared" si="69"/>
        <v>0</v>
      </c>
      <c r="G172" s="45"/>
      <c r="J172" s="23" t="e">
        <f t="shared" si="70"/>
        <v>#DIV/0!</v>
      </c>
      <c r="K172" s="24">
        <f t="shared" si="71"/>
        <v>0</v>
      </c>
      <c r="L172" s="50">
        <f t="shared" si="65"/>
        <v>0</v>
      </c>
      <c r="M172" s="45"/>
      <c r="P172" s="23" t="e">
        <f t="shared" si="72"/>
        <v>#DIV/0!</v>
      </c>
      <c r="Q172" s="24">
        <f t="shared" si="73"/>
        <v>0</v>
      </c>
      <c r="R172" s="50">
        <f>IF(O172&gt;0,O172/(M172^3),0)</f>
        <v>0</v>
      </c>
      <c r="S172" s="45"/>
      <c r="V172" s="23" t="e">
        <f t="shared" si="78"/>
        <v>#DIV/0!</v>
      </c>
      <c r="W172" s="24">
        <f t="shared" si="74"/>
        <v>0</v>
      </c>
      <c r="X172" s="50">
        <f t="shared" si="77"/>
        <v>0</v>
      </c>
      <c r="AB172" s="23" t="e">
        <f t="shared" si="79"/>
        <v>#REF!</v>
      </c>
      <c r="AC172" s="24">
        <f t="shared" si="80"/>
        <v>0</v>
      </c>
      <c r="AD172" s="50">
        <f t="shared" si="81"/>
        <v>0</v>
      </c>
      <c r="AE172" s="45"/>
      <c r="AH172" s="23" t="e">
        <f t="shared" si="75"/>
        <v>#DIV/0!</v>
      </c>
      <c r="AI172" s="24">
        <f t="shared" si="76"/>
        <v>0</v>
      </c>
      <c r="AJ172" s="50">
        <f>IF(AG172&gt;0,AG172/(AE172^3),0)</f>
        <v>0</v>
      </c>
    </row>
    <row r="173" spans="1:36">
      <c r="B173" s="25"/>
      <c r="D173" s="23">
        <f t="shared" si="82"/>
        <v>0</v>
      </c>
      <c r="E173" s="24">
        <f t="shared" si="68"/>
        <v>0</v>
      </c>
      <c r="F173" s="50">
        <f t="shared" si="69"/>
        <v>0</v>
      </c>
    </row>
    <row r="174" spans="1:36">
      <c r="B174" s="25"/>
      <c r="D174" s="23">
        <f t="shared" si="82"/>
        <v>0</v>
      </c>
      <c r="E174" s="24">
        <f t="shared" si="68"/>
        <v>0</v>
      </c>
      <c r="F174" s="50">
        <f t="shared" si="69"/>
        <v>0</v>
      </c>
    </row>
    <row r="175" spans="1:36">
      <c r="B175" s="25"/>
      <c r="D175" s="23">
        <f t="shared" si="82"/>
        <v>0</v>
      </c>
      <c r="E175" s="24">
        <f t="shared" si="68"/>
        <v>0</v>
      </c>
      <c r="F175" s="50">
        <f t="shared" si="69"/>
        <v>0</v>
      </c>
    </row>
    <row r="176" spans="1:36">
      <c r="B176" s="25"/>
      <c r="D176" s="23">
        <f t="shared" si="82"/>
        <v>0</v>
      </c>
      <c r="E176" s="24">
        <f t="shared" si="68"/>
        <v>0</v>
      </c>
      <c r="F176" s="50">
        <f t="shared" si="69"/>
        <v>0</v>
      </c>
    </row>
    <row r="177" spans="2:6">
      <c r="B177" s="25"/>
      <c r="D177" s="23">
        <f t="shared" si="82"/>
        <v>0</v>
      </c>
      <c r="E177" s="24">
        <f t="shared" si="68"/>
        <v>0</v>
      </c>
      <c r="F177" s="50">
        <f t="shared" si="69"/>
        <v>0</v>
      </c>
    </row>
    <row r="178" spans="2:6">
      <c r="B178" s="25"/>
      <c r="D178" s="23">
        <f t="shared" si="82"/>
        <v>0</v>
      </c>
      <c r="E178" s="24">
        <f t="shared" si="68"/>
        <v>0</v>
      </c>
      <c r="F178" s="50">
        <f t="shared" si="69"/>
        <v>0</v>
      </c>
    </row>
    <row r="179" spans="2:6">
      <c r="B179" s="25"/>
      <c r="D179" s="23">
        <f t="shared" si="82"/>
        <v>0</v>
      </c>
      <c r="E179" s="24">
        <f t="shared" si="68"/>
        <v>0</v>
      </c>
      <c r="F179" s="50">
        <f t="shared" si="69"/>
        <v>0</v>
      </c>
    </row>
    <row r="180" spans="2:6">
      <c r="D180" s="23">
        <f t="shared" si="82"/>
        <v>0</v>
      </c>
      <c r="E180" s="24">
        <f t="shared" si="68"/>
        <v>0</v>
      </c>
      <c r="F180" s="50">
        <f t="shared" si="69"/>
        <v>0</v>
      </c>
    </row>
    <row r="181" spans="2:6">
      <c r="D181" s="23">
        <f t="shared" si="82"/>
        <v>0</v>
      </c>
      <c r="E181" s="24">
        <f t="shared" si="68"/>
        <v>0</v>
      </c>
      <c r="F181" s="50">
        <f t="shared" si="69"/>
        <v>0</v>
      </c>
    </row>
    <row r="182" spans="2:6">
      <c r="D182" s="23">
        <f t="shared" si="82"/>
        <v>0</v>
      </c>
      <c r="E182" s="24">
        <f t="shared" si="68"/>
        <v>0</v>
      </c>
      <c r="F182" s="50">
        <f t="shared" si="69"/>
        <v>0</v>
      </c>
    </row>
    <row r="183" spans="2:6">
      <c r="D183" s="23">
        <f t="shared" si="82"/>
        <v>0</v>
      </c>
      <c r="E183" s="24">
        <f t="shared" si="68"/>
        <v>0</v>
      </c>
      <c r="F183" s="50">
        <f t="shared" si="69"/>
        <v>0</v>
      </c>
    </row>
    <row r="184" spans="2:6">
      <c r="D184" s="23">
        <f t="shared" si="82"/>
        <v>0</v>
      </c>
      <c r="E184" s="24">
        <f t="shared" si="68"/>
        <v>0</v>
      </c>
      <c r="F184" s="50">
        <f t="shared" si="69"/>
        <v>0</v>
      </c>
    </row>
    <row r="185" spans="2:6">
      <c r="D185" s="23">
        <f t="shared" si="82"/>
        <v>0</v>
      </c>
      <c r="E185" s="24">
        <f t="shared" si="68"/>
        <v>0</v>
      </c>
      <c r="F185" s="50">
        <f t="shared" si="69"/>
        <v>0</v>
      </c>
    </row>
    <row r="186" spans="2:6">
      <c r="D186" s="23">
        <f t="shared" si="82"/>
        <v>0</v>
      </c>
      <c r="E186" s="24">
        <f t="shared" si="68"/>
        <v>0</v>
      </c>
      <c r="F186" s="50">
        <f t="shared" si="69"/>
        <v>0</v>
      </c>
    </row>
    <row r="187" spans="2:6">
      <c r="D187" s="23">
        <f t="shared" si="82"/>
        <v>0</v>
      </c>
      <c r="E187" s="24">
        <f t="shared" si="68"/>
        <v>0</v>
      </c>
      <c r="F187" s="50">
        <f t="shared" si="69"/>
        <v>0</v>
      </c>
    </row>
    <row r="188" spans="2:6">
      <c r="D188" s="23">
        <f t="shared" si="82"/>
        <v>0</v>
      </c>
      <c r="E188" s="24">
        <f t="shared" si="68"/>
        <v>0</v>
      </c>
      <c r="F188" s="50">
        <f t="shared" si="69"/>
        <v>0</v>
      </c>
    </row>
    <row r="189" spans="2:6">
      <c r="D189" s="23">
        <f t="shared" si="82"/>
        <v>0</v>
      </c>
      <c r="E189" s="24">
        <f t="shared" si="68"/>
        <v>0</v>
      </c>
      <c r="F189" s="50">
        <f t="shared" si="69"/>
        <v>0</v>
      </c>
    </row>
    <row r="190" spans="2:6">
      <c r="D190" s="23">
        <f t="shared" si="82"/>
        <v>0</v>
      </c>
      <c r="E190" s="24">
        <f t="shared" si="68"/>
        <v>0</v>
      </c>
      <c r="F190" s="50">
        <f t="shared" si="69"/>
        <v>0</v>
      </c>
    </row>
    <row r="191" spans="2:6">
      <c r="D191" s="23">
        <f t="shared" si="82"/>
        <v>0</v>
      </c>
      <c r="E191" s="24">
        <f t="shared" si="68"/>
        <v>0</v>
      </c>
      <c r="F191" s="50">
        <f t="shared" si="69"/>
        <v>0</v>
      </c>
    </row>
    <row r="192" spans="2:6">
      <c r="D192" s="23">
        <f t="shared" si="82"/>
        <v>0</v>
      </c>
      <c r="E192" s="24">
        <f t="shared" si="68"/>
        <v>0</v>
      </c>
      <c r="F192" s="50">
        <f t="shared" si="69"/>
        <v>0</v>
      </c>
    </row>
    <row r="193" spans="4:6">
      <c r="D193" s="23">
        <f t="shared" si="82"/>
        <v>0</v>
      </c>
      <c r="E193" s="24">
        <f t="shared" si="68"/>
        <v>0</v>
      </c>
      <c r="F193" s="50">
        <f t="shared" si="69"/>
        <v>0</v>
      </c>
    </row>
    <row r="194" spans="4:6">
      <c r="D194" s="23">
        <f t="shared" si="82"/>
        <v>0</v>
      </c>
      <c r="E194" s="24">
        <f t="shared" si="68"/>
        <v>0</v>
      </c>
      <c r="F194" s="50">
        <f t="shared" si="69"/>
        <v>0</v>
      </c>
    </row>
    <row r="195" spans="4:6">
      <c r="D195" s="23">
        <f t="shared" si="82"/>
        <v>0</v>
      </c>
      <c r="E195" s="24">
        <f t="shared" si="68"/>
        <v>0</v>
      </c>
      <c r="F195" s="50">
        <f t="shared" si="69"/>
        <v>0</v>
      </c>
    </row>
    <row r="196" spans="4:6">
      <c r="D196" s="23">
        <f t="shared" si="82"/>
        <v>0</v>
      </c>
      <c r="E196" s="24">
        <f t="shared" si="68"/>
        <v>0</v>
      </c>
      <c r="F196" s="50">
        <f t="shared" si="69"/>
        <v>0</v>
      </c>
    </row>
    <row r="197" spans="4:6">
      <c r="D197" s="23">
        <f t="shared" si="82"/>
        <v>0</v>
      </c>
      <c r="E197" s="24">
        <f t="shared" si="68"/>
        <v>0</v>
      </c>
      <c r="F197" s="50">
        <f t="shared" si="69"/>
        <v>0</v>
      </c>
    </row>
    <row r="198" spans="4:6">
      <c r="D198" s="23">
        <f t="shared" si="82"/>
        <v>0</v>
      </c>
      <c r="E198" s="24">
        <f t="shared" si="68"/>
        <v>0</v>
      </c>
      <c r="F198" s="50">
        <f t="shared" si="69"/>
        <v>0</v>
      </c>
    </row>
    <row r="199" spans="4:6">
      <c r="D199" s="23">
        <f t="shared" si="82"/>
        <v>0</v>
      </c>
      <c r="E199" s="24">
        <f t="shared" si="68"/>
        <v>0</v>
      </c>
      <c r="F199" s="50">
        <f t="shared" si="69"/>
        <v>0</v>
      </c>
    </row>
    <row r="200" spans="4:6">
      <c r="D200" s="23">
        <f t="shared" si="82"/>
        <v>0</v>
      </c>
      <c r="E200" s="24">
        <f t="shared" si="68"/>
        <v>0</v>
      </c>
      <c r="F200" s="50">
        <f t="shared" si="69"/>
        <v>0</v>
      </c>
    </row>
    <row r="201" spans="4:6">
      <c r="D201" s="23">
        <f t="shared" si="82"/>
        <v>0</v>
      </c>
      <c r="E201" s="24">
        <f t="shared" si="68"/>
        <v>0</v>
      </c>
      <c r="F201" s="50">
        <f t="shared" si="69"/>
        <v>0</v>
      </c>
    </row>
    <row r="202" spans="4:6">
      <c r="D202" s="23">
        <f t="shared" si="82"/>
        <v>0</v>
      </c>
      <c r="E202" s="24">
        <f t="shared" si="68"/>
        <v>0</v>
      </c>
      <c r="F202" s="50">
        <f t="shared" si="69"/>
        <v>0</v>
      </c>
    </row>
    <row r="203" spans="4:6">
      <c r="D203" s="23">
        <f t="shared" si="82"/>
        <v>0</v>
      </c>
      <c r="E203" s="24">
        <f t="shared" si="68"/>
        <v>0</v>
      </c>
      <c r="F203" s="50">
        <f t="shared" si="69"/>
        <v>0</v>
      </c>
    </row>
    <row r="204" spans="4:6">
      <c r="D204" s="23">
        <f t="shared" si="82"/>
        <v>0</v>
      </c>
      <c r="E204" s="24">
        <f t="shared" si="68"/>
        <v>0</v>
      </c>
      <c r="F204" s="50">
        <f t="shared" si="69"/>
        <v>0</v>
      </c>
    </row>
  </sheetData>
  <phoneticPr fontId="25" type="noConversion"/>
  <pageMargins left="0.75" right="0.75" top="1" bottom="1" header="0.5" footer="0.5"/>
  <pageSetup scale="65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408"/>
  <sheetViews>
    <sheetView zoomScale="73" zoomScaleNormal="73" workbookViewId="0">
      <selection activeCell="B36" sqref="B36"/>
    </sheetView>
  </sheetViews>
  <sheetFormatPr defaultColWidth="11.44140625" defaultRowHeight="12" customHeight="1"/>
  <cols>
    <col min="1" max="1" width="19.6640625" style="60" customWidth="1"/>
    <col min="2" max="2" width="9.44140625" style="60" customWidth="1"/>
    <col min="3" max="3" width="6.88671875" style="68" customWidth="1"/>
    <col min="4" max="4" width="10.5546875" style="60" customWidth="1"/>
    <col min="5" max="5" width="4.6640625" style="60" customWidth="1"/>
    <col min="6" max="6" width="7" style="60" customWidth="1"/>
    <col min="7" max="7" width="7.88671875" style="60" customWidth="1"/>
    <col min="8" max="8" width="4.33203125" style="60" customWidth="1"/>
    <col min="9" max="9" width="4.6640625" style="60" customWidth="1"/>
    <col min="10" max="11" width="4.44140625" style="60" customWidth="1"/>
    <col min="12" max="12" width="4.44140625" style="65" customWidth="1"/>
    <col min="13" max="14" width="4.33203125" style="65" customWidth="1"/>
    <col min="15" max="15" width="4.44140625" style="65" customWidth="1"/>
    <col min="16" max="17" width="4.44140625" style="60" customWidth="1"/>
    <col min="18" max="18" width="4.5546875" style="60" customWidth="1"/>
    <col min="19" max="19" width="4.33203125" style="60" customWidth="1"/>
    <col min="20" max="23" width="1.6640625" style="60" hidden="1" customWidth="1"/>
    <col min="24" max="24" width="4.6640625" style="60" customWidth="1"/>
    <col min="25" max="25" width="7" style="60" customWidth="1"/>
    <col min="26" max="26" width="9.88671875" style="60" customWidth="1"/>
    <col min="27" max="27" width="7.5546875" style="60" customWidth="1"/>
    <col min="28" max="28" width="7.88671875" style="60" customWidth="1"/>
    <col min="29" max="47" width="11.109375" style="60" customWidth="1"/>
    <col min="48" max="106" width="10.6640625" style="60" customWidth="1"/>
    <col min="107" max="236" width="10.6640625" customWidth="1"/>
  </cols>
  <sheetData>
    <row r="1" spans="1:256" ht="12" customHeight="1">
      <c r="B1" s="61" t="s">
        <v>44</v>
      </c>
      <c r="C1" s="62"/>
      <c r="D1" s="63"/>
      <c r="E1" s="63"/>
      <c r="F1" s="63"/>
      <c r="G1" s="64"/>
      <c r="H1" s="63"/>
      <c r="I1" s="63"/>
      <c r="Z1" s="66"/>
      <c r="AA1" s="66"/>
      <c r="AB1" s="66"/>
      <c r="AC1" s="178" t="s">
        <v>146</v>
      </c>
      <c r="AD1" s="179"/>
      <c r="AE1" s="180"/>
      <c r="AF1" s="179"/>
      <c r="AG1" s="179"/>
      <c r="AH1" s="181"/>
      <c r="AI1" s="181"/>
      <c r="AJ1" s="182"/>
      <c r="AK1" s="181"/>
      <c r="AL1" s="181"/>
      <c r="AM1" s="181"/>
      <c r="AN1" s="181"/>
      <c r="AO1" s="181"/>
      <c r="AP1" s="181"/>
      <c r="AQ1" s="181"/>
      <c r="AR1" s="181"/>
      <c r="AS1" s="181"/>
      <c r="AT1" s="181"/>
      <c r="AU1" s="181"/>
      <c r="AW1" s="186"/>
      <c r="AX1" s="186"/>
      <c r="AY1" s="186"/>
      <c r="AZ1" s="186"/>
      <c r="BA1" s="186"/>
      <c r="BB1" s="186"/>
      <c r="BC1" s="186"/>
      <c r="BD1" s="186"/>
    </row>
    <row r="2" spans="1:256" ht="12" customHeight="1">
      <c r="A2" s="67" t="s">
        <v>45</v>
      </c>
      <c r="Z2" s="64"/>
      <c r="AA2" s="64"/>
      <c r="AB2" s="64"/>
      <c r="AC2" s="183"/>
      <c r="AD2" s="183"/>
      <c r="AE2" s="184"/>
      <c r="AF2" s="183"/>
      <c r="AG2" s="183"/>
      <c r="AH2" s="181"/>
      <c r="AI2" s="181"/>
      <c r="AJ2" s="182"/>
      <c r="AK2" s="181"/>
      <c r="AL2" s="181"/>
      <c r="AM2" s="181"/>
      <c r="AN2" s="181"/>
      <c r="AO2" s="181"/>
      <c r="AP2" s="181"/>
      <c r="AQ2" s="181"/>
      <c r="AR2" s="181"/>
      <c r="AS2" s="181"/>
      <c r="AT2" s="181"/>
      <c r="AU2" s="181"/>
      <c r="AW2" s="69"/>
      <c r="AX2" s="70"/>
      <c r="AY2" s="70" t="s">
        <v>46</v>
      </c>
      <c r="AZ2" s="70"/>
      <c r="BA2" s="70"/>
      <c r="BB2" s="70"/>
      <c r="BC2" s="70"/>
      <c r="BD2" s="71"/>
    </row>
    <row r="3" spans="1:256" ht="12" customHeight="1" thickBot="1">
      <c r="A3" s="60" t="s">
        <v>47</v>
      </c>
      <c r="Z3" s="64"/>
      <c r="AA3" s="64"/>
      <c r="AB3" s="64"/>
      <c r="AC3" s="183"/>
      <c r="AD3" s="183"/>
      <c r="AE3" s="184"/>
      <c r="AF3" s="183"/>
      <c r="AG3" s="183"/>
      <c r="AH3" s="181"/>
      <c r="AI3" s="181"/>
      <c r="AJ3" s="182"/>
      <c r="AK3" s="181"/>
      <c r="AL3" s="181"/>
      <c r="AM3" s="181"/>
      <c r="AN3" s="181"/>
      <c r="AO3" s="181"/>
      <c r="AP3" s="181"/>
      <c r="AQ3" s="181"/>
      <c r="AR3" s="181"/>
      <c r="AS3" s="181"/>
      <c r="AT3" s="181"/>
      <c r="AU3" s="181"/>
      <c r="AW3" s="72"/>
      <c r="BD3" s="73"/>
    </row>
    <row r="4" spans="1:256" ht="12" customHeight="1">
      <c r="Z4" s="64"/>
      <c r="AA4" s="64"/>
      <c r="AB4" s="64"/>
      <c r="AC4" s="317" t="s">
        <v>147</v>
      </c>
      <c r="AD4" s="318"/>
      <c r="AE4" s="318"/>
      <c r="AF4" s="319"/>
      <c r="AG4" s="185"/>
      <c r="AH4" s="317" t="s">
        <v>148</v>
      </c>
      <c r="AI4" s="318"/>
      <c r="AJ4" s="318"/>
      <c r="AK4" s="319"/>
      <c r="AL4" s="186"/>
      <c r="AM4" s="317" t="s">
        <v>149</v>
      </c>
      <c r="AN4" s="318"/>
      <c r="AO4" s="318"/>
      <c r="AP4" s="319"/>
      <c r="AQ4" s="186"/>
      <c r="AR4" s="317" t="s">
        <v>150</v>
      </c>
      <c r="AS4" s="318"/>
      <c r="AT4" s="318"/>
      <c r="AU4" s="319"/>
      <c r="AW4" s="72"/>
      <c r="BD4" s="73"/>
    </row>
    <row r="5" spans="1:256" ht="12" customHeight="1">
      <c r="A5" s="60" t="s">
        <v>0</v>
      </c>
      <c r="B5" s="74" t="str">
        <f>'Site Summary'!A7</f>
        <v>Nathan Creek</v>
      </c>
      <c r="D5" s="60" t="s">
        <v>48</v>
      </c>
      <c r="F5" s="75" t="str">
        <f>'Site Summary'!F7</f>
        <v>49.06.18.81 N 122.26.53.72 W</v>
      </c>
      <c r="G5" s="75"/>
      <c r="H5" s="76"/>
      <c r="I5" s="76"/>
      <c r="J5" s="76"/>
      <c r="K5" s="76"/>
      <c r="Z5" s="64"/>
      <c r="AA5" s="64"/>
      <c r="AB5" s="64"/>
      <c r="AC5" s="187"/>
      <c r="AD5" s="188"/>
      <c r="AE5" s="189"/>
      <c r="AF5" s="190"/>
      <c r="AG5" s="183"/>
      <c r="AH5" s="187"/>
      <c r="AI5" s="188"/>
      <c r="AJ5" s="189"/>
      <c r="AK5" s="190"/>
      <c r="AL5" s="181"/>
      <c r="AM5" s="191"/>
      <c r="AN5" s="183"/>
      <c r="AO5" s="183"/>
      <c r="AP5" s="192"/>
      <c r="AQ5" s="181"/>
      <c r="AR5" s="191"/>
      <c r="AS5" s="183"/>
      <c r="AT5" s="183"/>
      <c r="AU5" s="192"/>
      <c r="AW5" s="72" t="s">
        <v>49</v>
      </c>
      <c r="AX5" s="60" t="s">
        <v>50</v>
      </c>
      <c r="AY5" s="60" t="s">
        <v>51</v>
      </c>
      <c r="AZ5" s="60" t="s">
        <v>50</v>
      </c>
      <c r="BA5" s="60" t="s">
        <v>49</v>
      </c>
      <c r="BB5" s="60" t="s">
        <v>52</v>
      </c>
      <c r="BC5" s="60" t="s">
        <v>51</v>
      </c>
      <c r="BD5" s="73" t="s">
        <v>52</v>
      </c>
    </row>
    <row r="6" spans="1:256" ht="12" customHeight="1">
      <c r="A6" s="60" t="s">
        <v>25</v>
      </c>
      <c r="B6" s="169">
        <f>'Site Summary'!E7</f>
        <v>44837</v>
      </c>
      <c r="C6" s="77"/>
      <c r="D6" s="60" t="s">
        <v>53</v>
      </c>
      <c r="F6" s="76" t="str">
        <f>'Site Summary'!B3</f>
        <v>100-043700</v>
      </c>
      <c r="G6" s="76"/>
      <c r="H6" s="76"/>
      <c r="I6" s="76"/>
      <c r="J6" s="76"/>
      <c r="K6" s="78"/>
      <c r="L6" s="79"/>
      <c r="M6" s="79"/>
      <c r="N6" s="79"/>
      <c r="O6" s="79"/>
      <c r="P6" s="78"/>
      <c r="Q6" s="78"/>
      <c r="R6" s="78"/>
      <c r="S6" s="78"/>
      <c r="T6" s="78"/>
      <c r="U6" s="78"/>
      <c r="V6" s="78"/>
      <c r="W6" s="78"/>
      <c r="X6" s="78"/>
      <c r="Y6" s="78"/>
      <c r="Z6" s="64"/>
      <c r="AA6" s="64"/>
      <c r="AB6" s="64"/>
      <c r="AC6" s="193" t="s">
        <v>49</v>
      </c>
      <c r="AD6" s="194" t="s">
        <v>55</v>
      </c>
      <c r="AE6" s="195" t="s">
        <v>51</v>
      </c>
      <c r="AF6" s="196" t="s">
        <v>55</v>
      </c>
      <c r="AG6" s="183"/>
      <c r="AH6" s="191" t="s">
        <v>49</v>
      </c>
      <c r="AI6" s="194" t="s">
        <v>151</v>
      </c>
      <c r="AJ6" s="184" t="s">
        <v>51</v>
      </c>
      <c r="AK6" s="196" t="s">
        <v>55</v>
      </c>
      <c r="AL6" s="181"/>
      <c r="AM6" s="193" t="s">
        <v>49</v>
      </c>
      <c r="AN6" s="194" t="s">
        <v>151</v>
      </c>
      <c r="AO6" s="197" t="s">
        <v>51</v>
      </c>
      <c r="AP6" s="196" t="s">
        <v>55</v>
      </c>
      <c r="AQ6" s="181"/>
      <c r="AR6" s="193" t="s">
        <v>49</v>
      </c>
      <c r="AS6" s="194" t="s">
        <v>55</v>
      </c>
      <c r="AT6" s="197" t="s">
        <v>51</v>
      </c>
      <c r="AU6" s="196" t="s">
        <v>55</v>
      </c>
      <c r="AW6" s="72" t="s">
        <v>54</v>
      </c>
      <c r="AX6" s="60" t="s">
        <v>55</v>
      </c>
      <c r="AY6" s="60" t="s">
        <v>54</v>
      </c>
      <c r="AZ6" s="60" t="s">
        <v>55</v>
      </c>
      <c r="BA6" s="60" t="s">
        <v>54</v>
      </c>
      <c r="BB6" s="60" t="s">
        <v>55</v>
      </c>
      <c r="BC6" s="60" t="s">
        <v>54</v>
      </c>
      <c r="BD6" s="73" t="s">
        <v>55</v>
      </c>
    </row>
    <row r="7" spans="1:256" ht="12" customHeight="1">
      <c r="A7" s="60" t="s">
        <v>56</v>
      </c>
      <c r="B7" s="80" t="s">
        <v>57</v>
      </c>
      <c r="C7" s="77"/>
      <c r="D7" s="60" t="s">
        <v>58</v>
      </c>
      <c r="F7" s="74">
        <f>'Site Summary'!D7</f>
        <v>0</v>
      </c>
      <c r="G7" s="81"/>
      <c r="H7" s="3"/>
      <c r="I7" s="66"/>
      <c r="J7" s="82"/>
      <c r="K7" s="82"/>
      <c r="L7" s="79"/>
      <c r="M7" s="79"/>
      <c r="N7" s="79"/>
      <c r="O7" s="79"/>
      <c r="P7" s="82"/>
      <c r="Q7" s="82"/>
      <c r="R7" s="78"/>
      <c r="S7" s="78"/>
      <c r="T7" s="78"/>
      <c r="U7" s="78"/>
      <c r="V7" s="78"/>
      <c r="W7" s="78"/>
      <c r="X7" s="78"/>
      <c r="Y7" s="78"/>
      <c r="Z7" s="64"/>
      <c r="AA7" s="64"/>
      <c r="AB7" s="64"/>
      <c r="AC7" s="187" t="s">
        <v>103</v>
      </c>
      <c r="AD7" s="198" t="s">
        <v>14</v>
      </c>
      <c r="AE7" s="189" t="s">
        <v>104</v>
      </c>
      <c r="AF7" s="199" t="s">
        <v>14</v>
      </c>
      <c r="AG7" s="183"/>
      <c r="AH7" s="187" t="s">
        <v>103</v>
      </c>
      <c r="AI7" s="198" t="s">
        <v>14</v>
      </c>
      <c r="AJ7" s="189" t="s">
        <v>104</v>
      </c>
      <c r="AK7" s="199" t="s">
        <v>14</v>
      </c>
      <c r="AL7" s="181"/>
      <c r="AM7" s="187" t="s">
        <v>103</v>
      </c>
      <c r="AN7" s="198" t="s">
        <v>14</v>
      </c>
      <c r="AO7" s="188" t="s">
        <v>104</v>
      </c>
      <c r="AP7" s="199" t="s">
        <v>14</v>
      </c>
      <c r="AQ7" s="181"/>
      <c r="AR7" s="187" t="s">
        <v>103</v>
      </c>
      <c r="AS7" s="198" t="s">
        <v>14</v>
      </c>
      <c r="AT7" s="188" t="s">
        <v>104</v>
      </c>
      <c r="AU7" s="199" t="s">
        <v>14</v>
      </c>
      <c r="AW7" s="72" t="s">
        <v>59</v>
      </c>
      <c r="AX7" s="60" t="s">
        <v>59</v>
      </c>
      <c r="AY7" s="60" t="s">
        <v>59</v>
      </c>
      <c r="AZ7" s="60" t="s">
        <v>59</v>
      </c>
      <c r="BA7" s="60" t="s">
        <v>59</v>
      </c>
      <c r="BB7" s="60" t="s">
        <v>59</v>
      </c>
      <c r="BC7" s="60" t="s">
        <v>59</v>
      </c>
      <c r="BD7" s="73" t="s">
        <v>59</v>
      </c>
    </row>
    <row r="8" spans="1:256" ht="12" customHeight="1">
      <c r="A8" s="60" t="s">
        <v>60</v>
      </c>
      <c r="B8" s="80" t="s">
        <v>57</v>
      </c>
      <c r="C8" s="77"/>
      <c r="D8" s="60" t="s">
        <v>61</v>
      </c>
      <c r="F8" s="80">
        <v>1</v>
      </c>
      <c r="G8" s="64"/>
      <c r="H8" s="64"/>
      <c r="I8" s="66"/>
      <c r="J8" s="64"/>
      <c r="K8" s="64"/>
      <c r="L8" s="83"/>
      <c r="M8" s="83"/>
      <c r="N8" s="83"/>
      <c r="O8" s="83"/>
      <c r="P8" s="64"/>
      <c r="Q8" s="64"/>
      <c r="R8" s="78"/>
      <c r="S8" s="78"/>
      <c r="T8" s="78"/>
      <c r="U8" s="78"/>
      <c r="V8" s="78"/>
      <c r="W8" s="78"/>
      <c r="X8" s="78"/>
      <c r="Y8" s="78"/>
      <c r="Z8" s="64"/>
      <c r="AA8" s="64"/>
      <c r="AB8" s="64"/>
      <c r="AC8" s="191">
        <v>0</v>
      </c>
      <c r="AD8" s="200">
        <v>0</v>
      </c>
      <c r="AE8" s="184">
        <v>0</v>
      </c>
      <c r="AF8" s="201">
        <v>0.2</v>
      </c>
      <c r="AG8" s="183"/>
      <c r="AH8" s="191">
        <v>0</v>
      </c>
      <c r="AI8" s="200">
        <v>0</v>
      </c>
      <c r="AJ8" s="184">
        <v>0</v>
      </c>
      <c r="AK8" s="201">
        <v>0</v>
      </c>
      <c r="AL8" s="181"/>
      <c r="AM8" s="191">
        <v>0</v>
      </c>
      <c r="AN8" s="200">
        <v>0</v>
      </c>
      <c r="AO8" s="183">
        <v>0</v>
      </c>
      <c r="AP8" s="201">
        <v>1</v>
      </c>
      <c r="AQ8" s="181"/>
      <c r="AR8" s="191">
        <v>0</v>
      </c>
      <c r="AS8" s="200">
        <v>0</v>
      </c>
      <c r="AT8" s="183">
        <v>0</v>
      </c>
      <c r="AU8" s="201">
        <v>0</v>
      </c>
      <c r="AW8" s="72">
        <v>0</v>
      </c>
      <c r="AX8" s="60">
        <v>0</v>
      </c>
      <c r="AY8" s="60">
        <v>0</v>
      </c>
      <c r="AZ8" s="60">
        <v>1</v>
      </c>
      <c r="BA8" s="60">
        <v>0</v>
      </c>
      <c r="BB8" s="60">
        <v>0</v>
      </c>
      <c r="BC8" s="60">
        <v>0</v>
      </c>
      <c r="BD8" s="73">
        <v>1</v>
      </c>
    </row>
    <row r="9" spans="1:256" ht="12" customHeight="1">
      <c r="A9" s="60" t="s">
        <v>62</v>
      </c>
      <c r="B9" s="80" t="s">
        <v>57</v>
      </c>
      <c r="C9" s="77"/>
      <c r="D9" s="60" t="s">
        <v>144</v>
      </c>
      <c r="F9" s="80"/>
      <c r="G9" s="64"/>
      <c r="H9" s="76" t="str">
        <f>'Site Summary'!C7</f>
        <v>Pool site by bridge</v>
      </c>
      <c r="I9" s="84"/>
      <c r="J9" s="85"/>
      <c r="K9" s="85"/>
      <c r="L9" s="86"/>
      <c r="M9" s="83"/>
      <c r="N9" s="83"/>
      <c r="O9" s="83"/>
      <c r="Q9" s="64"/>
      <c r="R9" s="64"/>
      <c r="S9" s="64"/>
      <c r="T9" s="64"/>
      <c r="U9" s="64"/>
      <c r="V9" s="64"/>
      <c r="W9" s="64"/>
      <c r="Z9" s="64"/>
      <c r="AA9" s="64"/>
      <c r="AB9" s="64"/>
      <c r="AC9" s="191">
        <v>0.01</v>
      </c>
      <c r="AD9" s="200">
        <v>0.2</v>
      </c>
      <c r="AE9" s="184">
        <v>9.9934426229508211E-3</v>
      </c>
      <c r="AF9" s="201">
        <v>0.5</v>
      </c>
      <c r="AG9" s="183"/>
      <c r="AH9" s="191">
        <v>0.01</v>
      </c>
      <c r="AI9" s="200">
        <v>0</v>
      </c>
      <c r="AJ9" s="184">
        <v>9.9934426229508211E-3</v>
      </c>
      <c r="AK9" s="201">
        <v>0.05</v>
      </c>
      <c r="AL9" s="181"/>
      <c r="AM9" s="191">
        <v>0.01</v>
      </c>
      <c r="AN9" s="200">
        <v>0.05</v>
      </c>
      <c r="AO9" s="183">
        <v>0.01</v>
      </c>
      <c r="AP9" s="201">
        <v>1</v>
      </c>
      <c r="AQ9" s="181"/>
      <c r="AR9" s="191">
        <v>0.01</v>
      </c>
      <c r="AS9" s="200">
        <v>0.03</v>
      </c>
      <c r="AT9" s="183">
        <v>0.01</v>
      </c>
      <c r="AU9" s="201">
        <v>0.08</v>
      </c>
      <c r="AW9" s="72">
        <v>5.1000000000000004E-3</v>
      </c>
      <c r="AX9" s="60">
        <v>1</v>
      </c>
      <c r="AY9" s="60">
        <v>0.2001</v>
      </c>
      <c r="AZ9" s="60">
        <v>0.9</v>
      </c>
      <c r="BA9" s="60">
        <v>5.1000000000000004E-3</v>
      </c>
      <c r="BB9" s="60">
        <v>0.03</v>
      </c>
      <c r="BC9" s="60">
        <v>0.28010000000000002</v>
      </c>
      <c r="BD9" s="73">
        <v>0.99</v>
      </c>
    </row>
    <row r="10" spans="1:256" ht="12" customHeight="1">
      <c r="A10" s="60" t="s">
        <v>63</v>
      </c>
      <c r="B10" s="87">
        <f>$A$75-$A$76</f>
        <v>0</v>
      </c>
      <c r="C10" s="77" t="s">
        <v>57</v>
      </c>
      <c r="D10" s="60" t="s">
        <v>64</v>
      </c>
      <c r="F10" s="147" t="s">
        <v>247</v>
      </c>
      <c r="G10" s="88"/>
      <c r="H10" s="64"/>
      <c r="I10" s="64"/>
      <c r="J10" s="64"/>
      <c r="K10" s="64"/>
      <c r="L10" s="83"/>
      <c r="M10" s="83"/>
      <c r="N10" s="83"/>
      <c r="O10" s="83"/>
      <c r="P10" s="64"/>
      <c r="Q10" s="64"/>
      <c r="R10" s="64"/>
      <c r="S10" s="64"/>
      <c r="T10" s="64"/>
      <c r="U10" s="64"/>
      <c r="V10" s="64"/>
      <c r="W10" s="64"/>
      <c r="Z10" s="64"/>
      <c r="AA10" s="64"/>
      <c r="AB10" s="64"/>
      <c r="AC10" s="191">
        <v>0.02</v>
      </c>
      <c r="AD10" s="200">
        <v>0.4</v>
      </c>
      <c r="AE10" s="184">
        <v>1.9986885245901642E-2</v>
      </c>
      <c r="AF10" s="201">
        <v>0.7</v>
      </c>
      <c r="AG10" s="183"/>
      <c r="AH10" s="191">
        <v>0.02</v>
      </c>
      <c r="AI10" s="200">
        <v>0</v>
      </c>
      <c r="AJ10" s="184">
        <v>1.9986885245901642E-2</v>
      </c>
      <c r="AK10" s="201">
        <v>0.11</v>
      </c>
      <c r="AL10" s="181"/>
      <c r="AM10" s="191">
        <v>0.02</v>
      </c>
      <c r="AN10" s="200">
        <v>0.12</v>
      </c>
      <c r="AO10" s="183">
        <v>0.02</v>
      </c>
      <c r="AP10" s="201">
        <v>1</v>
      </c>
      <c r="AQ10" s="181"/>
      <c r="AR10" s="191">
        <v>0.02</v>
      </c>
      <c r="AS10" s="200">
        <v>0.05</v>
      </c>
      <c r="AT10" s="183">
        <v>0.02</v>
      </c>
      <c r="AU10" s="201">
        <v>0.15</v>
      </c>
      <c r="AW10" s="72">
        <v>0.18010000000000001</v>
      </c>
      <c r="AX10" s="60">
        <v>0.98</v>
      </c>
      <c r="AY10" s="60">
        <v>0.24010000000000001</v>
      </c>
      <c r="AZ10" s="60">
        <v>0.75</v>
      </c>
      <c r="BA10" s="60">
        <v>4.0099999999999997E-2</v>
      </c>
      <c r="BB10" s="60">
        <v>0.13</v>
      </c>
      <c r="BC10" s="60">
        <v>0.30009999999999998</v>
      </c>
      <c r="BD10" s="73">
        <v>0.98</v>
      </c>
    </row>
    <row r="11" spans="1:256" ht="12" customHeight="1">
      <c r="B11" s="89"/>
      <c r="C11" s="77"/>
      <c r="D11" s="60" t="s">
        <v>65</v>
      </c>
      <c r="F11" s="90" t="e">
        <f>$B$10/$B$17</f>
        <v>#DIV/0!</v>
      </c>
      <c r="G11" s="88"/>
      <c r="H11" s="177" t="s">
        <v>145</v>
      </c>
      <c r="I11" s="91"/>
      <c r="J11" s="91"/>
      <c r="K11" s="91"/>
      <c r="L11" s="92"/>
      <c r="M11" s="83"/>
      <c r="N11" s="83"/>
      <c r="O11" s="83"/>
      <c r="P11" s="64"/>
      <c r="Q11" s="64"/>
      <c r="R11" s="64"/>
      <c r="S11" s="64"/>
      <c r="T11" s="64"/>
      <c r="U11" s="64"/>
      <c r="V11" s="64"/>
      <c r="W11" s="64"/>
      <c r="Z11" s="64"/>
      <c r="AA11" s="64"/>
      <c r="AB11" s="64"/>
      <c r="AC11" s="191">
        <v>0.03</v>
      </c>
      <c r="AD11" s="200">
        <v>0.6</v>
      </c>
      <c r="AE11" s="184">
        <v>2.998032786885246E-2</v>
      </c>
      <c r="AF11" s="201">
        <v>0.8</v>
      </c>
      <c r="AG11" s="183"/>
      <c r="AH11" s="191">
        <v>0.03</v>
      </c>
      <c r="AI11" s="200">
        <v>0.04</v>
      </c>
      <c r="AJ11" s="184">
        <v>2.998032786885246E-2</v>
      </c>
      <c r="AK11" s="201">
        <v>0.18</v>
      </c>
      <c r="AL11" s="181"/>
      <c r="AM11" s="191">
        <v>0.03</v>
      </c>
      <c r="AN11" s="200">
        <v>0.2</v>
      </c>
      <c r="AO11" s="183">
        <v>0.03</v>
      </c>
      <c r="AP11" s="201">
        <v>1</v>
      </c>
      <c r="AQ11" s="181"/>
      <c r="AR11" s="191">
        <v>0.03</v>
      </c>
      <c r="AS11" s="200">
        <v>0.08</v>
      </c>
      <c r="AT11" s="183">
        <v>0.03</v>
      </c>
      <c r="AU11" s="201">
        <v>0.22</v>
      </c>
      <c r="AW11" s="72">
        <v>0.30009999999999998</v>
      </c>
      <c r="AX11" s="60">
        <v>0.85</v>
      </c>
      <c r="AY11" s="60">
        <v>0.2601</v>
      </c>
      <c r="AZ11" s="60">
        <v>0.55000000000000004</v>
      </c>
      <c r="BA11" s="60">
        <v>6.0100000000000001E-2</v>
      </c>
      <c r="BB11" s="60">
        <v>0.22</v>
      </c>
      <c r="BC11" s="60">
        <v>0.3201</v>
      </c>
      <c r="BD11" s="73">
        <v>0.95</v>
      </c>
    </row>
    <row r="12" spans="1:256" ht="12" customHeight="1">
      <c r="A12" s="60" t="s">
        <v>66</v>
      </c>
      <c r="B12" s="93">
        <f>'Site Summary'!H7</f>
        <v>6.2</v>
      </c>
      <c r="C12" s="77" t="s">
        <v>57</v>
      </c>
      <c r="D12" s="60" t="s">
        <v>67</v>
      </c>
      <c r="F12" s="147" t="s">
        <v>154</v>
      </c>
      <c r="G12" s="88"/>
      <c r="Z12" s="64"/>
      <c r="AA12" s="64"/>
      <c r="AB12" s="64"/>
      <c r="AC12" s="191">
        <v>0.04</v>
      </c>
      <c r="AD12" s="200">
        <v>0.8</v>
      </c>
      <c r="AE12" s="184">
        <v>3.9973770491803284E-2</v>
      </c>
      <c r="AF12" s="201">
        <v>0.85</v>
      </c>
      <c r="AG12" s="183"/>
      <c r="AH12" s="191">
        <v>0.04</v>
      </c>
      <c r="AI12" s="200">
        <v>0.09</v>
      </c>
      <c r="AJ12" s="184">
        <v>3.9973770491803284E-2</v>
      </c>
      <c r="AK12" s="201">
        <v>0.25</v>
      </c>
      <c r="AL12" s="181"/>
      <c r="AM12" s="191">
        <v>0.04</v>
      </c>
      <c r="AN12" s="200">
        <v>0.27</v>
      </c>
      <c r="AO12" s="183">
        <v>0.04</v>
      </c>
      <c r="AP12" s="201">
        <v>1</v>
      </c>
      <c r="AQ12" s="181"/>
      <c r="AR12" s="191">
        <v>0.04</v>
      </c>
      <c r="AS12" s="200">
        <v>0.1</v>
      </c>
      <c r="AT12" s="183">
        <v>0.04</v>
      </c>
      <c r="AU12" s="201">
        <v>0.28000000000000003</v>
      </c>
      <c r="AW12" s="72">
        <v>0.35010000000000002</v>
      </c>
      <c r="AX12" s="60">
        <v>0.66</v>
      </c>
      <c r="AY12" s="60">
        <v>0.28010000000000002</v>
      </c>
      <c r="AZ12" s="60">
        <v>0.35</v>
      </c>
      <c r="BA12" s="60">
        <v>8.0100000000000005E-2</v>
      </c>
      <c r="BB12" s="60">
        <v>0.27</v>
      </c>
      <c r="BC12" s="60">
        <v>0.34010000000000001</v>
      </c>
      <c r="BD12" s="73">
        <v>0.92</v>
      </c>
    </row>
    <row r="13" spans="1:256" ht="12" customHeight="1">
      <c r="A13" s="60" t="s">
        <v>68</v>
      </c>
      <c r="B13" s="94" t="e">
        <f>'Site Summary'!#REF!</f>
        <v>#REF!</v>
      </c>
      <c r="C13" s="77" t="s">
        <v>57</v>
      </c>
      <c r="D13" s="60" t="s">
        <v>69</v>
      </c>
      <c r="F13" s="87">
        <f>$A$75-$A$76</f>
        <v>0</v>
      </c>
      <c r="G13" s="88" t="s">
        <v>57</v>
      </c>
      <c r="Z13" s="64"/>
      <c r="AA13" s="64"/>
      <c r="AB13" s="64"/>
      <c r="AC13" s="191">
        <v>0.05</v>
      </c>
      <c r="AD13" s="200">
        <v>1</v>
      </c>
      <c r="AE13" s="184">
        <v>4.9967213114754098E-2</v>
      </c>
      <c r="AF13" s="201">
        <v>0.9</v>
      </c>
      <c r="AG13" s="183"/>
      <c r="AH13" s="191">
        <v>0.05</v>
      </c>
      <c r="AI13" s="200">
        <v>0.13</v>
      </c>
      <c r="AJ13" s="184">
        <v>4.9967213114754098E-2</v>
      </c>
      <c r="AK13" s="201">
        <v>0.3</v>
      </c>
      <c r="AL13" s="181"/>
      <c r="AM13" s="191">
        <v>0.05</v>
      </c>
      <c r="AN13" s="200">
        <v>0.34</v>
      </c>
      <c r="AO13" s="183">
        <v>0.05</v>
      </c>
      <c r="AP13" s="201">
        <v>1</v>
      </c>
      <c r="AQ13" s="181"/>
      <c r="AR13" s="191">
        <v>0.05</v>
      </c>
      <c r="AS13" s="200">
        <v>0.12</v>
      </c>
      <c r="AT13" s="183">
        <v>0.05</v>
      </c>
      <c r="AU13" s="201">
        <v>0.35</v>
      </c>
      <c r="AW13" s="72">
        <v>0.40010000000000001</v>
      </c>
      <c r="AX13" s="60">
        <v>0.5</v>
      </c>
      <c r="AY13" s="60">
        <v>0.30009999999999998</v>
      </c>
      <c r="AZ13" s="60">
        <v>0.25</v>
      </c>
      <c r="BA13" s="60">
        <v>0.1101</v>
      </c>
      <c r="BB13" s="60">
        <v>0.36</v>
      </c>
      <c r="BC13" s="60">
        <v>0.36009999999999998</v>
      </c>
      <c r="BD13" s="73">
        <v>0.87</v>
      </c>
    </row>
    <row r="14" spans="1:256" ht="12" customHeight="1">
      <c r="A14" s="88" t="s">
        <v>70</v>
      </c>
      <c r="B14" s="87">
        <f>'Site Summary'!I7</f>
        <v>76.260000000000005</v>
      </c>
      <c r="C14" s="77" t="s">
        <v>71</v>
      </c>
      <c r="D14" s="60" t="s">
        <v>72</v>
      </c>
      <c r="F14" s="95">
        <f>COUNTA(A30:A71)</f>
        <v>1</v>
      </c>
      <c r="Z14" s="64"/>
      <c r="AA14" s="64"/>
      <c r="AB14" s="64"/>
      <c r="AC14" s="191">
        <v>0.06</v>
      </c>
      <c r="AD14" s="200">
        <v>1</v>
      </c>
      <c r="AE14" s="184">
        <v>5.996065573770492E-2</v>
      </c>
      <c r="AF14" s="201">
        <v>0.95</v>
      </c>
      <c r="AG14" s="183"/>
      <c r="AH14" s="191">
        <v>0.06</v>
      </c>
      <c r="AI14" s="200">
        <v>0.17</v>
      </c>
      <c r="AJ14" s="184">
        <v>5.996065573770492E-2</v>
      </c>
      <c r="AK14" s="201">
        <v>0.35</v>
      </c>
      <c r="AL14" s="181"/>
      <c r="AM14" s="191">
        <v>0.06</v>
      </c>
      <c r="AN14" s="200">
        <v>0.4</v>
      </c>
      <c r="AO14" s="183">
        <v>0.06</v>
      </c>
      <c r="AP14" s="201">
        <v>1</v>
      </c>
      <c r="AQ14" s="181"/>
      <c r="AR14" s="191">
        <v>0.06</v>
      </c>
      <c r="AS14" s="200">
        <v>0.15</v>
      </c>
      <c r="AT14" s="183">
        <v>0.06</v>
      </c>
      <c r="AU14" s="201">
        <v>0.41</v>
      </c>
      <c r="AW14" s="72">
        <v>0.4501</v>
      </c>
      <c r="AX14" s="60">
        <v>0.4</v>
      </c>
      <c r="AY14" s="60">
        <v>0.3201</v>
      </c>
      <c r="AZ14" s="60">
        <v>0.18</v>
      </c>
      <c r="BA14" s="60">
        <v>0.13009999999999999</v>
      </c>
      <c r="BB14" s="60">
        <v>0.5</v>
      </c>
      <c r="BC14" s="60">
        <v>0.38009999999999999</v>
      </c>
      <c r="BD14" s="73">
        <v>0.8</v>
      </c>
    </row>
    <row r="15" spans="1:256" ht="12" customHeight="1">
      <c r="A15" s="60" t="s">
        <v>73</v>
      </c>
      <c r="B15" s="96">
        <f>SUM($Y$30:$Y$70)</f>
        <v>0</v>
      </c>
      <c r="C15" s="77" t="s">
        <v>74</v>
      </c>
      <c r="D15" s="88"/>
      <c r="E15" s="88"/>
      <c r="F15" s="88"/>
      <c r="G15" s="88"/>
      <c r="Z15" s="64"/>
      <c r="AA15" s="64"/>
      <c r="AB15" s="64"/>
      <c r="AC15" s="191">
        <v>7.0000000000000007E-2</v>
      </c>
      <c r="AD15" s="200">
        <v>1</v>
      </c>
      <c r="AE15" s="184">
        <v>6.9954098360655748E-2</v>
      </c>
      <c r="AF15" s="201">
        <v>1</v>
      </c>
      <c r="AG15" s="183"/>
      <c r="AH15" s="191">
        <v>7.0000000000000007E-2</v>
      </c>
      <c r="AI15" s="200">
        <v>0.21</v>
      </c>
      <c r="AJ15" s="184">
        <v>6.9954098360655748E-2</v>
      </c>
      <c r="AK15" s="201">
        <v>0.4</v>
      </c>
      <c r="AL15" s="181"/>
      <c r="AM15" s="191">
        <v>7.0000000000000007E-2</v>
      </c>
      <c r="AN15" s="200">
        <v>0.45</v>
      </c>
      <c r="AO15" s="183">
        <v>7.0000000000000007E-2</v>
      </c>
      <c r="AP15" s="201">
        <v>1</v>
      </c>
      <c r="AQ15" s="181"/>
      <c r="AR15" s="191">
        <v>7.0000000000000007E-2</v>
      </c>
      <c r="AS15" s="200">
        <v>0.18</v>
      </c>
      <c r="AT15" s="183">
        <v>7.0000000000000007E-2</v>
      </c>
      <c r="AU15" s="201">
        <v>0.46</v>
      </c>
      <c r="AW15" s="72">
        <v>0.50009999999999999</v>
      </c>
      <c r="AX15" s="60">
        <v>0.28999999999999998</v>
      </c>
      <c r="AY15" s="60">
        <v>0.34010000000000001</v>
      </c>
      <c r="AZ15" s="60">
        <v>0.13</v>
      </c>
      <c r="BA15" s="60">
        <v>0.15010000000000001</v>
      </c>
      <c r="BB15" s="60">
        <v>0.71</v>
      </c>
      <c r="BC15" s="60">
        <v>0.40010000000000001</v>
      </c>
      <c r="BD15" s="73">
        <v>0.7</v>
      </c>
    </row>
    <row r="16" spans="1:256" s="67" customFormat="1" ht="12" customHeight="1">
      <c r="A16" s="63" t="s">
        <v>75</v>
      </c>
      <c r="B16" s="97"/>
      <c r="C16" s="62"/>
      <c r="D16" s="63" t="s">
        <v>76</v>
      </c>
      <c r="E16" s="63"/>
      <c r="F16" s="63"/>
      <c r="G16" s="63"/>
      <c r="H16" s="63"/>
      <c r="I16" s="63"/>
      <c r="J16" s="63"/>
      <c r="K16" s="63"/>
      <c r="L16" s="98"/>
      <c r="M16" s="98"/>
      <c r="N16" s="98"/>
      <c r="O16" s="98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4"/>
      <c r="AA16" s="64"/>
      <c r="AB16" s="64"/>
      <c r="AC16" s="191">
        <v>0.08</v>
      </c>
      <c r="AD16" s="200">
        <v>1</v>
      </c>
      <c r="AE16" s="184">
        <v>7.9947540983606569E-2</v>
      </c>
      <c r="AF16" s="201">
        <v>1</v>
      </c>
      <c r="AG16" s="183"/>
      <c r="AH16" s="191">
        <v>0.08</v>
      </c>
      <c r="AI16" s="200">
        <v>0.25</v>
      </c>
      <c r="AJ16" s="184">
        <v>7.9947540983606569E-2</v>
      </c>
      <c r="AK16" s="201">
        <v>0.45</v>
      </c>
      <c r="AL16" s="181"/>
      <c r="AM16" s="191">
        <v>0.08</v>
      </c>
      <c r="AN16" s="200">
        <v>0.51</v>
      </c>
      <c r="AO16" s="183">
        <v>0.08</v>
      </c>
      <c r="AP16" s="201">
        <v>1</v>
      </c>
      <c r="AQ16" s="181"/>
      <c r="AR16" s="191">
        <v>0.08</v>
      </c>
      <c r="AS16" s="200">
        <v>0.22</v>
      </c>
      <c r="AT16" s="183">
        <v>0.08</v>
      </c>
      <c r="AU16" s="201">
        <v>0.52</v>
      </c>
      <c r="AW16" s="72">
        <v>0.55010000000000003</v>
      </c>
      <c r="AX16" s="60">
        <v>0.21</v>
      </c>
      <c r="AY16" s="60">
        <v>0.36009999999999998</v>
      </c>
      <c r="AZ16" s="60">
        <v>0.08</v>
      </c>
      <c r="BA16" s="60">
        <v>0.1701</v>
      </c>
      <c r="BB16" s="60">
        <v>0.85</v>
      </c>
      <c r="BC16" s="60">
        <v>0.42009999999999997</v>
      </c>
      <c r="BD16" s="73">
        <v>0.6</v>
      </c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</row>
    <row r="17" spans="1:56" ht="12" customHeight="1">
      <c r="A17" s="60" t="s">
        <v>77</v>
      </c>
      <c r="B17" s="99" t="e">
        <f>SUM($X$30:$X$70)/$B$10</f>
        <v>#DIV/0!</v>
      </c>
      <c r="C17" s="77" t="s">
        <v>57</v>
      </c>
      <c r="D17" s="100" t="s">
        <v>78</v>
      </c>
      <c r="E17" s="100"/>
      <c r="F17" s="101" t="e">
        <f>100*SUM($I$30:$I$71)/$F$13</f>
        <v>#DIV/0!</v>
      </c>
      <c r="G17" s="78" t="s">
        <v>79</v>
      </c>
      <c r="Z17" s="64"/>
      <c r="AA17" s="64"/>
      <c r="AB17" s="64"/>
      <c r="AC17" s="191">
        <v>0.09</v>
      </c>
      <c r="AD17" s="200">
        <v>1</v>
      </c>
      <c r="AE17" s="184">
        <v>8.9940983606557376E-2</v>
      </c>
      <c r="AF17" s="201">
        <v>1</v>
      </c>
      <c r="AG17" s="183"/>
      <c r="AH17" s="191">
        <v>0.09</v>
      </c>
      <c r="AI17" s="200">
        <v>0.28999999999999998</v>
      </c>
      <c r="AJ17" s="184">
        <v>8.9940983606557376E-2</v>
      </c>
      <c r="AK17" s="201">
        <v>0.5</v>
      </c>
      <c r="AL17" s="181"/>
      <c r="AM17" s="191">
        <v>0.09</v>
      </c>
      <c r="AN17" s="200">
        <v>0.56000000000000005</v>
      </c>
      <c r="AO17" s="183">
        <v>0.09</v>
      </c>
      <c r="AP17" s="201">
        <v>1</v>
      </c>
      <c r="AQ17" s="181"/>
      <c r="AR17" s="191">
        <v>0.09</v>
      </c>
      <c r="AS17" s="200">
        <v>0.26</v>
      </c>
      <c r="AT17" s="183">
        <v>0.09</v>
      </c>
      <c r="AU17" s="201">
        <v>0.56999999999999995</v>
      </c>
      <c r="AW17" s="72">
        <v>0.60009999999999997</v>
      </c>
      <c r="AX17" s="60">
        <v>0.15</v>
      </c>
      <c r="AY17" s="60">
        <v>0.38009999999999999</v>
      </c>
      <c r="AZ17" s="60">
        <v>0.06</v>
      </c>
      <c r="BA17" s="60">
        <v>0.2001</v>
      </c>
      <c r="BB17" s="60">
        <v>0.98</v>
      </c>
      <c r="BC17" s="60">
        <v>0.44009999999999999</v>
      </c>
      <c r="BD17" s="73">
        <v>0.5</v>
      </c>
    </row>
    <row r="18" spans="1:56" ht="12" customHeight="1">
      <c r="A18" s="60" t="s">
        <v>80</v>
      </c>
      <c r="B18" s="99" t="e">
        <f>$B$15/$B$19</f>
        <v>#DIV/0!</v>
      </c>
      <c r="C18" s="77" t="s">
        <v>81</v>
      </c>
      <c r="D18" s="102" t="s">
        <v>82</v>
      </c>
      <c r="E18" s="102"/>
      <c r="F18" s="101" t="e">
        <f>100*SUM($K$30:$K$71)/$F$13</f>
        <v>#DIV/0!</v>
      </c>
      <c r="G18" s="60" t="s">
        <v>79</v>
      </c>
      <c r="Z18" s="64"/>
      <c r="AA18" s="64"/>
      <c r="AB18" s="64"/>
      <c r="AC18" s="191">
        <v>0.1</v>
      </c>
      <c r="AD18" s="200">
        <v>1</v>
      </c>
      <c r="AE18" s="184">
        <v>9.9934426229508197E-2</v>
      </c>
      <c r="AF18" s="201">
        <v>1</v>
      </c>
      <c r="AG18" s="183"/>
      <c r="AH18" s="191">
        <v>0.1</v>
      </c>
      <c r="AI18" s="200">
        <v>0.33</v>
      </c>
      <c r="AJ18" s="184">
        <v>9.9934426229508197E-2</v>
      </c>
      <c r="AK18" s="201">
        <v>0.55000000000000004</v>
      </c>
      <c r="AL18" s="181"/>
      <c r="AM18" s="191">
        <v>0.1</v>
      </c>
      <c r="AN18" s="200">
        <v>0.61</v>
      </c>
      <c r="AO18" s="183">
        <v>0.1</v>
      </c>
      <c r="AP18" s="201">
        <v>1</v>
      </c>
      <c r="AQ18" s="181"/>
      <c r="AR18" s="191">
        <v>0.1</v>
      </c>
      <c r="AS18" s="200">
        <v>0.3</v>
      </c>
      <c r="AT18" s="183">
        <v>0.1</v>
      </c>
      <c r="AU18" s="201">
        <v>0.63</v>
      </c>
      <c r="AW18" s="72">
        <v>0.65010000000000001</v>
      </c>
      <c r="AX18" s="60">
        <v>0.1</v>
      </c>
      <c r="AY18" s="60">
        <v>0.40010000000000001</v>
      </c>
      <c r="AZ18" s="60">
        <v>0.04</v>
      </c>
      <c r="BA18" s="60">
        <v>0.2301</v>
      </c>
      <c r="BB18" s="60">
        <v>1</v>
      </c>
      <c r="BC18" s="60">
        <v>0.46010000000000001</v>
      </c>
      <c r="BD18" s="73">
        <v>0.4</v>
      </c>
    </row>
    <row r="19" spans="1:56" ht="12" customHeight="1">
      <c r="A19" s="60" t="s">
        <v>83</v>
      </c>
      <c r="B19" s="99">
        <f>SUM($X$30:$X$70)</f>
        <v>0</v>
      </c>
      <c r="C19" s="77" t="s">
        <v>84</v>
      </c>
      <c r="D19" s="102" t="s">
        <v>85</v>
      </c>
      <c r="E19" s="102"/>
      <c r="F19" s="101" t="e">
        <f>100*SUM($M$30:$M$71)/$F$13</f>
        <v>#DIV/0!</v>
      </c>
      <c r="G19" s="60" t="s">
        <v>79</v>
      </c>
      <c r="Z19" s="64"/>
      <c r="AA19" s="64"/>
      <c r="AB19" s="64"/>
      <c r="AC19" s="191">
        <v>0.11</v>
      </c>
      <c r="AD19" s="200">
        <v>1</v>
      </c>
      <c r="AE19" s="184">
        <v>0.10992786885245903</v>
      </c>
      <c r="AF19" s="201">
        <v>1</v>
      </c>
      <c r="AG19" s="183"/>
      <c r="AH19" s="191">
        <v>0.11</v>
      </c>
      <c r="AI19" s="200">
        <v>0.37</v>
      </c>
      <c r="AJ19" s="184">
        <v>0.10992786885245903</v>
      </c>
      <c r="AK19" s="201">
        <v>0.59</v>
      </c>
      <c r="AL19" s="181"/>
      <c r="AM19" s="191">
        <v>0.11</v>
      </c>
      <c r="AN19" s="200">
        <v>0.66</v>
      </c>
      <c r="AO19" s="183">
        <v>0.11</v>
      </c>
      <c r="AP19" s="201">
        <v>1</v>
      </c>
      <c r="AQ19" s="181"/>
      <c r="AR19" s="191">
        <v>0.11</v>
      </c>
      <c r="AS19" s="200">
        <v>0.37</v>
      </c>
      <c r="AT19" s="183">
        <v>0.11</v>
      </c>
      <c r="AU19" s="201">
        <v>0.67</v>
      </c>
      <c r="AW19" s="72">
        <v>0.70009999999999994</v>
      </c>
      <c r="AX19" s="60">
        <v>0.06</v>
      </c>
      <c r="AY19" s="60">
        <v>0.42009999999999997</v>
      </c>
      <c r="AZ19" s="60">
        <v>0.01</v>
      </c>
      <c r="BA19" s="60" t="s">
        <v>86</v>
      </c>
      <c r="BB19" s="60" t="s">
        <v>86</v>
      </c>
      <c r="BC19" s="60">
        <v>0.48010000000000003</v>
      </c>
      <c r="BD19" s="73">
        <v>0.33</v>
      </c>
    </row>
    <row r="20" spans="1:56" ht="12" customHeight="1">
      <c r="B20" s="103"/>
      <c r="C20" s="104"/>
      <c r="D20" s="105" t="s">
        <v>87</v>
      </c>
      <c r="E20" s="105"/>
      <c r="F20" s="101" t="e">
        <f>100*SUM($O$30:$O$71)/$F$13</f>
        <v>#DIV/0!</v>
      </c>
      <c r="G20" s="60" t="s">
        <v>79</v>
      </c>
      <c r="Z20" s="64"/>
      <c r="AA20" s="64"/>
      <c r="AB20" s="64"/>
      <c r="AC20" s="191">
        <v>0.12</v>
      </c>
      <c r="AD20" s="200">
        <v>1</v>
      </c>
      <c r="AE20" s="184">
        <v>0.11992131147540984</v>
      </c>
      <c r="AF20" s="201">
        <v>1</v>
      </c>
      <c r="AG20" s="183"/>
      <c r="AH20" s="191">
        <v>0.12</v>
      </c>
      <c r="AI20" s="200">
        <v>0.42</v>
      </c>
      <c r="AJ20" s="184">
        <v>0.11992131147540984</v>
      </c>
      <c r="AK20" s="201">
        <v>0.63</v>
      </c>
      <c r="AL20" s="181"/>
      <c r="AM20" s="191">
        <v>0.12</v>
      </c>
      <c r="AN20" s="200">
        <v>0.7</v>
      </c>
      <c r="AO20" s="183">
        <v>0.12</v>
      </c>
      <c r="AP20" s="201">
        <v>1</v>
      </c>
      <c r="AQ20" s="181"/>
      <c r="AR20" s="191">
        <v>0.12</v>
      </c>
      <c r="AS20" s="200">
        <v>0.42</v>
      </c>
      <c r="AT20" s="183">
        <v>0.12</v>
      </c>
      <c r="AU20" s="201">
        <v>0.71</v>
      </c>
      <c r="AW20" s="72">
        <v>0.75009999999999999</v>
      </c>
      <c r="AX20" s="60">
        <v>0.04</v>
      </c>
      <c r="AY20" s="60">
        <v>0.50009999999999999</v>
      </c>
      <c r="AZ20" s="60">
        <v>0</v>
      </c>
      <c r="BA20" s="60" t="s">
        <v>86</v>
      </c>
      <c r="BB20" s="60" t="s">
        <v>86</v>
      </c>
      <c r="BC20" s="60">
        <v>0.50009999999999999</v>
      </c>
      <c r="BD20" s="73">
        <v>0.23</v>
      </c>
    </row>
    <row r="21" spans="1:56" ht="12" customHeight="1">
      <c r="B21" s="103"/>
      <c r="D21" s="106" t="s">
        <v>88</v>
      </c>
      <c r="E21" s="106"/>
      <c r="F21" s="107" t="e">
        <f>100*SUM($Q$30:$Q$71)/$F$13</f>
        <v>#DIV/0!</v>
      </c>
      <c r="G21" s="66" t="s">
        <v>79</v>
      </c>
      <c r="Z21" s="64"/>
      <c r="AA21" s="64"/>
      <c r="AB21" s="64"/>
      <c r="AC21" s="191">
        <v>0.13</v>
      </c>
      <c r="AD21" s="200">
        <v>1</v>
      </c>
      <c r="AE21" s="184">
        <v>0.12991475409836065</v>
      </c>
      <c r="AF21" s="201">
        <v>1</v>
      </c>
      <c r="AG21" s="183"/>
      <c r="AH21" s="191">
        <v>0.13</v>
      </c>
      <c r="AI21" s="200">
        <v>0.46</v>
      </c>
      <c r="AJ21" s="184">
        <v>0.12991475409836065</v>
      </c>
      <c r="AK21" s="201">
        <v>0.67</v>
      </c>
      <c r="AL21" s="181"/>
      <c r="AM21" s="191">
        <v>0.13</v>
      </c>
      <c r="AN21" s="200">
        <v>0.74</v>
      </c>
      <c r="AO21" s="183">
        <v>0.13</v>
      </c>
      <c r="AP21" s="201">
        <v>0.96</v>
      </c>
      <c r="AQ21" s="181"/>
      <c r="AR21" s="191">
        <v>0.13</v>
      </c>
      <c r="AS21" s="200">
        <v>0.5</v>
      </c>
      <c r="AT21" s="183">
        <v>0.13</v>
      </c>
      <c r="AU21" s="201">
        <v>0.74</v>
      </c>
      <c r="AW21" s="72">
        <v>0.80010000000000003</v>
      </c>
      <c r="AX21" s="60">
        <v>0.02</v>
      </c>
      <c r="AY21" s="60">
        <v>10</v>
      </c>
      <c r="AZ21" s="60">
        <v>0</v>
      </c>
      <c r="BA21" s="60" t="s">
        <v>86</v>
      </c>
      <c r="BB21" s="60" t="s">
        <v>86</v>
      </c>
      <c r="BC21" s="60">
        <v>0.55010000000000003</v>
      </c>
      <c r="BD21" s="73">
        <v>0.14000000000000001</v>
      </c>
    </row>
    <row r="22" spans="1:56" ht="12" customHeight="1">
      <c r="B22" s="108"/>
      <c r="D22" s="102" t="s">
        <v>89</v>
      </c>
      <c r="E22" s="102"/>
      <c r="F22" s="101" t="e">
        <f>100*SUM($S$30:$S$71)/$F$13</f>
        <v>#DIV/0!</v>
      </c>
      <c r="G22" s="60" t="s">
        <v>79</v>
      </c>
      <c r="Z22" s="64"/>
      <c r="AA22" s="64"/>
      <c r="AB22" s="64"/>
      <c r="AC22" s="191">
        <v>0.14000000000000001</v>
      </c>
      <c r="AD22" s="200">
        <v>1</v>
      </c>
      <c r="AE22" s="184">
        <v>0.1399081967213115</v>
      </c>
      <c r="AF22" s="201">
        <v>1</v>
      </c>
      <c r="AG22" s="183"/>
      <c r="AH22" s="191">
        <v>0.14000000000000001</v>
      </c>
      <c r="AI22" s="200">
        <v>0.51</v>
      </c>
      <c r="AJ22" s="184">
        <v>0.1399081967213115</v>
      </c>
      <c r="AK22" s="201">
        <v>0.71</v>
      </c>
      <c r="AL22" s="181"/>
      <c r="AM22" s="191">
        <v>0.14000000000000001</v>
      </c>
      <c r="AN22" s="200">
        <v>0.78</v>
      </c>
      <c r="AO22" s="183">
        <v>0.14000000000000001</v>
      </c>
      <c r="AP22" s="201">
        <v>0.94</v>
      </c>
      <c r="AQ22" s="181"/>
      <c r="AR22" s="191">
        <v>0.14000000000000001</v>
      </c>
      <c r="AS22" s="200">
        <v>0.57999999999999996</v>
      </c>
      <c r="AT22" s="183">
        <v>0.14000000000000001</v>
      </c>
      <c r="AU22" s="201">
        <v>0.78</v>
      </c>
      <c r="AW22" s="72" t="s">
        <v>86</v>
      </c>
      <c r="AX22" s="60" t="s">
        <v>86</v>
      </c>
      <c r="AY22" s="60" t="s">
        <v>86</v>
      </c>
      <c r="AZ22" s="60" t="s">
        <v>86</v>
      </c>
      <c r="BA22" s="60" t="s">
        <v>86</v>
      </c>
      <c r="BB22" s="60" t="s">
        <v>86</v>
      </c>
      <c r="BC22" s="60">
        <v>0.60009999999999997</v>
      </c>
      <c r="BD22" s="73">
        <v>0.04</v>
      </c>
    </row>
    <row r="23" spans="1:56" ht="12" customHeight="1">
      <c r="Z23" s="64"/>
      <c r="AA23" s="64"/>
      <c r="AB23" s="64"/>
      <c r="AC23" s="191">
        <v>0.15</v>
      </c>
      <c r="AD23" s="200">
        <v>1</v>
      </c>
      <c r="AE23" s="184">
        <v>0.14990163934426229</v>
      </c>
      <c r="AF23" s="201">
        <v>1</v>
      </c>
      <c r="AG23" s="183"/>
      <c r="AH23" s="191">
        <v>0.15</v>
      </c>
      <c r="AI23" s="200">
        <v>0.55000000000000004</v>
      </c>
      <c r="AJ23" s="184">
        <v>0.14990163934426229</v>
      </c>
      <c r="AK23" s="201">
        <v>0.75</v>
      </c>
      <c r="AL23" s="181"/>
      <c r="AM23" s="191">
        <v>0.15</v>
      </c>
      <c r="AN23" s="200">
        <v>0.81</v>
      </c>
      <c r="AO23" s="183">
        <v>0.15</v>
      </c>
      <c r="AP23" s="201">
        <v>0.91</v>
      </c>
      <c r="AQ23" s="181"/>
      <c r="AR23" s="191">
        <v>0.15</v>
      </c>
      <c r="AS23" s="200">
        <v>0.63</v>
      </c>
      <c r="AT23" s="183">
        <v>0.15</v>
      </c>
      <c r="AU23" s="201">
        <v>0.82</v>
      </c>
      <c r="AW23" s="109" t="s">
        <v>86</v>
      </c>
      <c r="AX23" s="110" t="s">
        <v>86</v>
      </c>
      <c r="AY23" s="110" t="s">
        <v>86</v>
      </c>
      <c r="AZ23" s="110" t="s">
        <v>86</v>
      </c>
      <c r="BA23" s="110" t="s">
        <v>86</v>
      </c>
      <c r="BB23" s="110" t="s">
        <v>86</v>
      </c>
      <c r="BC23" s="110">
        <v>0.70009999999999994</v>
      </c>
      <c r="BD23" s="111">
        <v>0</v>
      </c>
    </row>
    <row r="24" spans="1:56" ht="12" customHeight="1">
      <c r="A24" s="112" t="s">
        <v>90</v>
      </c>
      <c r="B24" s="112"/>
      <c r="C24" s="113"/>
      <c r="D24" s="112"/>
      <c r="E24" s="112"/>
      <c r="F24" s="112"/>
      <c r="G24" s="112"/>
      <c r="H24" s="63"/>
      <c r="I24" s="63"/>
      <c r="J24" s="63"/>
      <c r="K24" s="63"/>
      <c r="L24" s="98"/>
      <c r="M24" s="98"/>
      <c r="N24" s="98"/>
      <c r="O24" s="98"/>
      <c r="P24" s="63"/>
      <c r="Q24" s="63"/>
      <c r="R24" s="63"/>
      <c r="S24" s="63"/>
      <c r="T24" s="63"/>
      <c r="U24" s="63"/>
      <c r="V24" s="63"/>
      <c r="W24" s="63"/>
      <c r="X24" s="63"/>
      <c r="Y24" s="63"/>
      <c r="Z24" s="64"/>
      <c r="AA24" s="64"/>
      <c r="AB24" s="64"/>
      <c r="AC24" s="191">
        <v>0.16</v>
      </c>
      <c r="AD24" s="200">
        <v>1</v>
      </c>
      <c r="AE24" s="184">
        <v>0.15989508196721314</v>
      </c>
      <c r="AF24" s="201">
        <v>1</v>
      </c>
      <c r="AG24" s="183"/>
      <c r="AH24" s="191">
        <v>0.16</v>
      </c>
      <c r="AI24" s="200">
        <v>0.59</v>
      </c>
      <c r="AJ24" s="184">
        <v>0.15989508196721314</v>
      </c>
      <c r="AK24" s="201">
        <v>0.78</v>
      </c>
      <c r="AL24" s="181"/>
      <c r="AM24" s="191">
        <v>0.16</v>
      </c>
      <c r="AN24" s="200">
        <v>0.84</v>
      </c>
      <c r="AO24" s="183">
        <v>0.16</v>
      </c>
      <c r="AP24" s="201">
        <v>0.88</v>
      </c>
      <c r="AQ24" s="181"/>
      <c r="AR24" s="191">
        <v>0.16</v>
      </c>
      <c r="AS24" s="200">
        <v>0.72</v>
      </c>
      <c r="AT24" s="183">
        <v>0.16</v>
      </c>
      <c r="AU24" s="201">
        <v>0.84</v>
      </c>
    </row>
    <row r="25" spans="1:56" ht="12" customHeight="1">
      <c r="Z25" s="64"/>
      <c r="AA25" s="64"/>
      <c r="AB25" s="64"/>
      <c r="AC25" s="191">
        <v>0.17</v>
      </c>
      <c r="AD25" s="200">
        <v>1</v>
      </c>
      <c r="AE25" s="184">
        <v>0.16988852459016393</v>
      </c>
      <c r="AF25" s="201">
        <v>1</v>
      </c>
      <c r="AG25" s="183"/>
      <c r="AH25" s="191">
        <v>0.17</v>
      </c>
      <c r="AI25" s="200">
        <v>0.63</v>
      </c>
      <c r="AJ25" s="184">
        <v>0.16988852459016393</v>
      </c>
      <c r="AK25" s="201">
        <v>0.81</v>
      </c>
      <c r="AL25" s="181"/>
      <c r="AM25" s="191">
        <v>0.17</v>
      </c>
      <c r="AN25" s="200">
        <v>0.87</v>
      </c>
      <c r="AO25" s="183">
        <v>0.17</v>
      </c>
      <c r="AP25" s="201">
        <v>0.84</v>
      </c>
      <c r="AQ25" s="181"/>
      <c r="AR25" s="191">
        <v>0.17</v>
      </c>
      <c r="AS25" s="200">
        <v>0.78</v>
      </c>
      <c r="AT25" s="183">
        <v>0.17</v>
      </c>
      <c r="AU25" s="201">
        <v>0.87</v>
      </c>
    </row>
    <row r="26" spans="1:56" ht="12" customHeight="1">
      <c r="A26" s="114"/>
      <c r="B26" s="115" t="s">
        <v>91</v>
      </c>
      <c r="C26" s="116"/>
      <c r="D26" s="71"/>
      <c r="E26" s="83" t="s">
        <v>92</v>
      </c>
      <c r="F26" s="65" t="s">
        <v>93</v>
      </c>
      <c r="G26" s="65" t="s">
        <v>93</v>
      </c>
      <c r="H26" s="65" t="s">
        <v>93</v>
      </c>
      <c r="I26" s="65" t="s">
        <v>94</v>
      </c>
      <c r="J26" s="65" t="s">
        <v>93</v>
      </c>
      <c r="K26" s="65" t="s">
        <v>94</v>
      </c>
      <c r="L26" s="65" t="s">
        <v>93</v>
      </c>
      <c r="M26" s="65" t="s">
        <v>94</v>
      </c>
      <c r="N26" s="65" t="s">
        <v>93</v>
      </c>
      <c r="O26" s="65" t="s">
        <v>94</v>
      </c>
      <c r="P26" s="65" t="s">
        <v>93</v>
      </c>
      <c r="Q26" s="65" t="s">
        <v>94</v>
      </c>
      <c r="R26" s="65" t="s">
        <v>93</v>
      </c>
      <c r="S26" s="65" t="s">
        <v>94</v>
      </c>
      <c r="T26" s="65"/>
      <c r="U26" s="65"/>
      <c r="V26" s="65"/>
      <c r="W26" s="65"/>
      <c r="X26" s="65" t="s">
        <v>92</v>
      </c>
      <c r="Y26" s="65" t="s">
        <v>92</v>
      </c>
      <c r="Z26" s="64"/>
      <c r="AA26" s="64"/>
      <c r="AB26" s="64"/>
      <c r="AC26" s="191">
        <v>0.18</v>
      </c>
      <c r="AD26" s="200">
        <v>1</v>
      </c>
      <c r="AE26" s="184">
        <v>0.17988196721311475</v>
      </c>
      <c r="AF26" s="201">
        <v>1</v>
      </c>
      <c r="AG26" s="183"/>
      <c r="AH26" s="191">
        <v>0.18</v>
      </c>
      <c r="AI26" s="200">
        <v>0.67</v>
      </c>
      <c r="AJ26" s="184">
        <v>0.17988196721311475</v>
      </c>
      <c r="AK26" s="201">
        <v>0.84</v>
      </c>
      <c r="AL26" s="181"/>
      <c r="AM26" s="191">
        <v>0.18</v>
      </c>
      <c r="AN26" s="200">
        <v>0.89</v>
      </c>
      <c r="AO26" s="183">
        <v>0.18</v>
      </c>
      <c r="AP26" s="201">
        <v>0.8</v>
      </c>
      <c r="AQ26" s="181"/>
      <c r="AR26" s="191">
        <v>0.18</v>
      </c>
      <c r="AS26" s="200">
        <v>0.85</v>
      </c>
      <c r="AT26" s="183">
        <v>0.18</v>
      </c>
      <c r="AU26" s="201">
        <v>0.89</v>
      </c>
    </row>
    <row r="27" spans="1:56" ht="12" customHeight="1">
      <c r="A27" s="117" t="s">
        <v>95</v>
      </c>
      <c r="B27" s="65" t="s">
        <v>49</v>
      </c>
      <c r="C27" s="118" t="s">
        <v>51</v>
      </c>
      <c r="D27" s="119" t="s">
        <v>96</v>
      </c>
      <c r="E27" s="83" t="s">
        <v>97</v>
      </c>
      <c r="F27" s="65" t="s">
        <v>98</v>
      </c>
      <c r="G27" s="65" t="s">
        <v>98</v>
      </c>
      <c r="H27" s="65" t="s">
        <v>99</v>
      </c>
      <c r="I27" s="65" t="s">
        <v>97</v>
      </c>
      <c r="J27" s="65" t="s">
        <v>99</v>
      </c>
      <c r="K27" s="65" t="s">
        <v>97</v>
      </c>
      <c r="L27" s="65" t="s">
        <v>99</v>
      </c>
      <c r="M27" s="65" t="s">
        <v>97</v>
      </c>
      <c r="N27" s="65" t="s">
        <v>100</v>
      </c>
      <c r="O27" s="65" t="s">
        <v>97</v>
      </c>
      <c r="P27" s="65" t="s">
        <v>99</v>
      </c>
      <c r="Q27" s="65" t="s">
        <v>97</v>
      </c>
      <c r="R27" s="65" t="s">
        <v>99</v>
      </c>
      <c r="S27" s="65" t="s">
        <v>97</v>
      </c>
      <c r="T27" s="65"/>
      <c r="U27" s="65"/>
      <c r="V27" s="65"/>
      <c r="W27" s="65"/>
      <c r="X27" s="65" t="s">
        <v>101</v>
      </c>
      <c r="Y27" s="65" t="s">
        <v>102</v>
      </c>
      <c r="Z27" s="64"/>
      <c r="AA27" s="64"/>
      <c r="AB27" s="64"/>
      <c r="AC27" s="191">
        <v>0.19</v>
      </c>
      <c r="AD27" s="200">
        <v>1</v>
      </c>
      <c r="AE27" s="184">
        <v>0.1898754098360656</v>
      </c>
      <c r="AF27" s="201">
        <v>1</v>
      </c>
      <c r="AG27" s="183"/>
      <c r="AH27" s="191">
        <v>0.19</v>
      </c>
      <c r="AI27" s="200">
        <v>0.71</v>
      </c>
      <c r="AJ27" s="184">
        <v>0.1898754098360656</v>
      </c>
      <c r="AK27" s="201">
        <v>0.87</v>
      </c>
      <c r="AL27" s="181"/>
      <c r="AM27" s="191">
        <v>0.19</v>
      </c>
      <c r="AN27" s="200">
        <v>0.92</v>
      </c>
      <c r="AO27" s="183">
        <v>0.19</v>
      </c>
      <c r="AP27" s="201">
        <v>0.76</v>
      </c>
      <c r="AQ27" s="181"/>
      <c r="AR27" s="191">
        <v>0.19</v>
      </c>
      <c r="AS27" s="200">
        <v>0.91</v>
      </c>
      <c r="AT27" s="183">
        <v>0.19</v>
      </c>
      <c r="AU27" s="201">
        <v>0.92</v>
      </c>
    </row>
    <row r="28" spans="1:56" ht="12" customHeight="1">
      <c r="A28" s="117" t="s">
        <v>103</v>
      </c>
      <c r="B28" s="65" t="s">
        <v>103</v>
      </c>
      <c r="C28" s="118" t="s">
        <v>104</v>
      </c>
      <c r="D28" s="119"/>
      <c r="E28" s="83"/>
      <c r="F28" s="65" t="s">
        <v>49</v>
      </c>
      <c r="G28" s="65" t="s">
        <v>51</v>
      </c>
      <c r="H28" s="65" t="s">
        <v>105</v>
      </c>
      <c r="I28" s="65" t="s">
        <v>106</v>
      </c>
      <c r="J28" s="65" t="s">
        <v>107</v>
      </c>
      <c r="K28" s="65" t="s">
        <v>108</v>
      </c>
      <c r="L28" s="65" t="s">
        <v>109</v>
      </c>
      <c r="M28" s="65" t="s">
        <v>109</v>
      </c>
      <c r="N28" s="65" t="s">
        <v>109</v>
      </c>
      <c r="O28" s="65" t="s">
        <v>109</v>
      </c>
      <c r="P28" s="65" t="s">
        <v>110</v>
      </c>
      <c r="Q28" s="65" t="s">
        <v>110</v>
      </c>
      <c r="R28" s="65" t="s">
        <v>111</v>
      </c>
      <c r="S28" s="65" t="s">
        <v>112</v>
      </c>
      <c r="T28" s="65"/>
      <c r="U28" s="65"/>
      <c r="V28" s="65"/>
      <c r="W28" s="65"/>
      <c r="X28" s="65"/>
      <c r="Y28" s="65"/>
      <c r="Z28" s="64"/>
      <c r="AA28" s="64"/>
      <c r="AB28" s="64"/>
      <c r="AC28" s="191">
        <v>0.2</v>
      </c>
      <c r="AD28" s="200">
        <v>1</v>
      </c>
      <c r="AE28" s="184">
        <v>0.19986885245901639</v>
      </c>
      <c r="AF28" s="201">
        <v>1</v>
      </c>
      <c r="AG28" s="183"/>
      <c r="AH28" s="191">
        <v>0.2</v>
      </c>
      <c r="AI28" s="200">
        <v>0.75</v>
      </c>
      <c r="AJ28" s="184">
        <v>0.19986885245901639</v>
      </c>
      <c r="AK28" s="201">
        <v>0.9</v>
      </c>
      <c r="AL28" s="181"/>
      <c r="AM28" s="191">
        <v>0.2</v>
      </c>
      <c r="AN28" s="200">
        <v>0.94</v>
      </c>
      <c r="AO28" s="183">
        <v>0.2</v>
      </c>
      <c r="AP28" s="201">
        <v>0.72</v>
      </c>
      <c r="AQ28" s="181"/>
      <c r="AR28" s="191">
        <v>0.2</v>
      </c>
      <c r="AS28" s="200">
        <v>0.96</v>
      </c>
      <c r="AT28" s="183">
        <v>0.2</v>
      </c>
      <c r="AU28" s="201">
        <v>0.94</v>
      </c>
    </row>
    <row r="29" spans="1:56" ht="12" customHeight="1">
      <c r="A29" s="120"/>
      <c r="D29" s="73"/>
      <c r="E29" s="64" t="s">
        <v>113</v>
      </c>
      <c r="F29" s="60" t="s">
        <v>114</v>
      </c>
      <c r="G29" s="60" t="s">
        <v>115</v>
      </c>
      <c r="H29" s="60" t="s">
        <v>116</v>
      </c>
      <c r="I29" s="60" t="s">
        <v>103</v>
      </c>
      <c r="J29" s="65" t="s">
        <v>117</v>
      </c>
      <c r="K29" s="65" t="s">
        <v>117</v>
      </c>
      <c r="L29" s="65" t="s">
        <v>50</v>
      </c>
      <c r="M29" s="65" t="s">
        <v>50</v>
      </c>
      <c r="N29" s="65" t="s">
        <v>52</v>
      </c>
      <c r="O29" s="65" t="s">
        <v>52</v>
      </c>
      <c r="P29" s="60" t="s">
        <v>118</v>
      </c>
      <c r="Q29" s="60" t="s">
        <v>103</v>
      </c>
      <c r="R29" s="60" t="s">
        <v>59</v>
      </c>
      <c r="S29" s="60" t="s">
        <v>103</v>
      </c>
      <c r="X29" s="60" t="s">
        <v>119</v>
      </c>
      <c r="Y29" s="60" t="s">
        <v>120</v>
      </c>
      <c r="Z29" s="64"/>
      <c r="AA29" s="64"/>
      <c r="AB29" s="64"/>
      <c r="AC29" s="191">
        <v>0.21</v>
      </c>
      <c r="AD29" s="200">
        <v>1</v>
      </c>
      <c r="AE29" s="184">
        <v>0.20986229508196722</v>
      </c>
      <c r="AF29" s="201">
        <v>0.97</v>
      </c>
      <c r="AG29" s="183"/>
      <c r="AH29" s="191">
        <v>0.21</v>
      </c>
      <c r="AI29" s="200">
        <v>0.78</v>
      </c>
      <c r="AJ29" s="184">
        <v>0.20986229508196722</v>
      </c>
      <c r="AK29" s="201">
        <v>0.92</v>
      </c>
      <c r="AL29" s="181"/>
      <c r="AM29" s="191">
        <v>0.21</v>
      </c>
      <c r="AN29" s="200">
        <v>0.95</v>
      </c>
      <c r="AO29" s="183">
        <v>0.21</v>
      </c>
      <c r="AP29" s="201">
        <v>0.68</v>
      </c>
      <c r="AQ29" s="181"/>
      <c r="AR29" s="191">
        <v>0.21</v>
      </c>
      <c r="AS29" s="200">
        <v>0.99</v>
      </c>
      <c r="AT29" s="183">
        <v>0.21</v>
      </c>
      <c r="AU29" s="201">
        <v>0.95</v>
      </c>
    </row>
    <row r="30" spans="1:56" ht="12" customHeight="1">
      <c r="A30" s="121">
        <v>0</v>
      </c>
      <c r="B30" s="74">
        <v>0</v>
      </c>
      <c r="C30" s="122">
        <v>0</v>
      </c>
      <c r="D30" s="123"/>
      <c r="E30" s="65">
        <f>IF(A31&gt;0,ABS(A30-A31)/2,0)</f>
        <v>0</v>
      </c>
      <c r="F30" s="65">
        <f>(B30+B31)/4</f>
        <v>0</v>
      </c>
      <c r="G30" s="118">
        <f>ABS((C30+C31)/2)</f>
        <v>0</v>
      </c>
      <c r="H30" s="181">
        <f>VLOOKUP(F30,$AC$8:$AD$408,2)*VLOOKUP(G30,$AE$8:$AF$408,2)</f>
        <v>0</v>
      </c>
      <c r="I30" s="212">
        <f t="shared" ref="I30:I71" si="0">E30*H30</f>
        <v>0</v>
      </c>
      <c r="J30" s="182">
        <f>VLOOKUP(F30,$AH$8:$AI$408,2)*VLOOKUP(G30,$AJ$8:$AK$408,2)</f>
        <v>0</v>
      </c>
      <c r="K30" s="213">
        <f>E30*J30</f>
        <v>0</v>
      </c>
      <c r="L30" s="181">
        <f>VLOOKUP(F30,$AW$8:$AX$21,2)*VLOOKUP(G30,$AY$8:$AZ$21,2)</f>
        <v>0</v>
      </c>
      <c r="M30" s="213">
        <f>E30*L30</f>
        <v>0</v>
      </c>
      <c r="N30" s="182">
        <f>VLOOKUP(F30,$BA$8:$BB$18,2)*VLOOKUP(G30,$BC$8:$BD$23,2)</f>
        <v>0</v>
      </c>
      <c r="O30" s="213">
        <f>E30*N30</f>
        <v>0</v>
      </c>
      <c r="P30" s="182">
        <f>VLOOKUP(F30,$AR$8:$AS$408,2)*VLOOKUP(G30,$AT$8:$AU$408,2)</f>
        <v>0</v>
      </c>
      <c r="Q30" s="182">
        <f>E30*P30</f>
        <v>0</v>
      </c>
      <c r="R30" s="182">
        <f>VLOOKUP(F30,$AM$8:$AN$408,2)*VLOOKUP(G30,$AO$8:$AP$408,2)</f>
        <v>0</v>
      </c>
      <c r="S30" s="182">
        <f>E30*R30</f>
        <v>0</v>
      </c>
      <c r="T30" s="65"/>
      <c r="U30" s="65"/>
      <c r="V30" s="65"/>
      <c r="W30" s="65"/>
      <c r="X30" s="65">
        <f t="shared" ref="X30:X71" si="1">E30*F30</f>
        <v>0</v>
      </c>
      <c r="Y30" s="65">
        <f t="shared" ref="Y30:Y71" si="2">X30*G30</f>
        <v>0</v>
      </c>
      <c r="Z30" s="64"/>
      <c r="AA30" s="64"/>
      <c r="AB30" s="64"/>
      <c r="AC30" s="191">
        <v>0.22</v>
      </c>
      <c r="AD30" s="200">
        <v>1</v>
      </c>
      <c r="AE30" s="184">
        <v>0.21985573770491806</v>
      </c>
      <c r="AF30" s="201">
        <v>0.94</v>
      </c>
      <c r="AG30" s="183"/>
      <c r="AH30" s="191">
        <v>0.22</v>
      </c>
      <c r="AI30" s="200">
        <v>0.81</v>
      </c>
      <c r="AJ30" s="184">
        <v>0.21985573770491806</v>
      </c>
      <c r="AK30" s="201">
        <v>0.94</v>
      </c>
      <c r="AL30" s="181"/>
      <c r="AM30" s="191">
        <v>0.22</v>
      </c>
      <c r="AN30" s="200">
        <v>0.97</v>
      </c>
      <c r="AO30" s="183">
        <v>0.22</v>
      </c>
      <c r="AP30" s="201">
        <v>0.64</v>
      </c>
      <c r="AQ30" s="181"/>
      <c r="AR30" s="191">
        <v>0.22</v>
      </c>
      <c r="AS30" s="200">
        <v>1</v>
      </c>
      <c r="AT30" s="183">
        <v>0.22</v>
      </c>
      <c r="AU30" s="201">
        <v>0.96</v>
      </c>
    </row>
    <row r="31" spans="1:56" ht="12" customHeight="1">
      <c r="A31" s="121"/>
      <c r="B31" s="74"/>
      <c r="C31" s="122"/>
      <c r="D31" s="123"/>
      <c r="E31" s="65">
        <f t="shared" ref="E31:E71" si="3">IF(AND(A32=0,A31=0),0,(IF(AND(A32&gt;0,A31&gt;0),ABS(A30-A32)/2,ABS(A30-A31)/2)))</f>
        <v>0</v>
      </c>
      <c r="F31" s="65">
        <f t="shared" ref="F31:F71" si="4">IF(AND(A32=0,A31=0),0,(IF(AND(A32&gt;0,A31&gt;0),B31,(B31+B30)/2)))</f>
        <v>0</v>
      </c>
      <c r="G31" s="65">
        <f t="shared" ref="G31:G37" si="5">IF(AND(A32=0,A31=0),0,(IF(AND(A32&gt;0,A31&gt;0),ABS(C31),(ABS(C30)+ABS(C31))/2)))</f>
        <v>0</v>
      </c>
      <c r="H31" s="181">
        <f>VLOOKUP(F31,$AC$8:$AD$408,2)*VLOOKUP(G31,$AE$8:$AF$408,2)</f>
        <v>0</v>
      </c>
      <c r="I31" s="181">
        <f t="shared" si="0"/>
        <v>0</v>
      </c>
      <c r="J31" s="182">
        <f t="shared" ref="J31:J71" si="6">VLOOKUP(F31,$AH$8:$AI$408,2)*VLOOKUP(G31,$AJ$8:$AK$408,2)</f>
        <v>0</v>
      </c>
      <c r="K31" s="213">
        <f t="shared" ref="K31:K71" si="7">E31*J31</f>
        <v>0</v>
      </c>
      <c r="L31" s="181">
        <f t="shared" ref="L31:L71" si="8">VLOOKUP(F31,$AW$8:$AX$21,2)*VLOOKUP(G31,$AY$8:$AZ$21,2)</f>
        <v>0</v>
      </c>
      <c r="M31" s="213">
        <f t="shared" ref="M31:M71" si="9">E31*L31</f>
        <v>0</v>
      </c>
      <c r="N31" s="182">
        <f t="shared" ref="N31:N71" si="10">VLOOKUP(F31,$BA$8:$BB$18,2)*VLOOKUP(G31,$BC$8:$BD$23,2)</f>
        <v>0</v>
      </c>
      <c r="O31" s="213">
        <f t="shared" ref="O31:O71" si="11">E31*N31</f>
        <v>0</v>
      </c>
      <c r="P31" s="182">
        <f t="shared" ref="P31:P71" si="12">VLOOKUP(F31,$AR$8:$AS$408,2)*VLOOKUP(G31,$AT$8:$AU$408,2)</f>
        <v>0</v>
      </c>
      <c r="Q31" s="182">
        <f t="shared" ref="Q31:Q71" si="13">E31*P31</f>
        <v>0</v>
      </c>
      <c r="R31" s="182">
        <f t="shared" ref="R31:R71" si="14">VLOOKUP(F31,$AM$8:$AN$408,2)*VLOOKUP(G31,$AO$8:$AP$408,2)</f>
        <v>0</v>
      </c>
      <c r="S31" s="182">
        <f t="shared" ref="S31:S71" si="15">E31*R31</f>
        <v>0</v>
      </c>
      <c r="T31" s="65"/>
      <c r="U31" s="65"/>
      <c r="V31" s="65"/>
      <c r="W31" s="65"/>
      <c r="X31" s="65">
        <f t="shared" si="1"/>
        <v>0</v>
      </c>
      <c r="Y31" s="65">
        <f t="shared" si="2"/>
        <v>0</v>
      </c>
      <c r="Z31" s="64"/>
      <c r="AA31" s="64"/>
      <c r="AB31" s="64"/>
      <c r="AC31" s="191">
        <v>0.23</v>
      </c>
      <c r="AD31" s="200">
        <v>1</v>
      </c>
      <c r="AE31" s="184">
        <v>0.22984918032786886</v>
      </c>
      <c r="AF31" s="201">
        <v>0.92</v>
      </c>
      <c r="AG31" s="183"/>
      <c r="AH31" s="191">
        <v>0.23</v>
      </c>
      <c r="AI31" s="200">
        <v>0.85</v>
      </c>
      <c r="AJ31" s="184">
        <v>0.22984918032786886</v>
      </c>
      <c r="AK31" s="201">
        <v>0.96</v>
      </c>
      <c r="AL31" s="181"/>
      <c r="AM31" s="191">
        <v>0.23</v>
      </c>
      <c r="AN31" s="200">
        <v>0.98</v>
      </c>
      <c r="AO31" s="183">
        <v>0.23</v>
      </c>
      <c r="AP31" s="201">
        <v>0.6</v>
      </c>
      <c r="AQ31" s="181"/>
      <c r="AR31" s="191">
        <v>0.23</v>
      </c>
      <c r="AS31" s="200">
        <v>1</v>
      </c>
      <c r="AT31" s="183">
        <v>0.23</v>
      </c>
      <c r="AU31" s="201">
        <v>0.97</v>
      </c>
    </row>
    <row r="32" spans="1:56" ht="12" customHeight="1">
      <c r="A32" s="121"/>
      <c r="B32" s="74"/>
      <c r="C32" s="122"/>
      <c r="D32" s="123"/>
      <c r="E32" s="65">
        <f t="shared" si="3"/>
        <v>0</v>
      </c>
      <c r="F32" s="65">
        <f t="shared" si="4"/>
        <v>0</v>
      </c>
      <c r="G32" s="65">
        <f t="shared" si="5"/>
        <v>0</v>
      </c>
      <c r="H32" s="181">
        <f t="shared" ref="H32:H71" si="16">VLOOKUP(F32,$AC$8:$AD$408,2)*VLOOKUP(G32,$AE$8:$AF$408,2)</f>
        <v>0</v>
      </c>
      <c r="I32" s="181">
        <f t="shared" si="0"/>
        <v>0</v>
      </c>
      <c r="J32" s="182">
        <f t="shared" si="6"/>
        <v>0</v>
      </c>
      <c r="K32" s="213">
        <f t="shared" si="7"/>
        <v>0</v>
      </c>
      <c r="L32" s="181">
        <f t="shared" si="8"/>
        <v>0</v>
      </c>
      <c r="M32" s="213">
        <f t="shared" si="9"/>
        <v>0</v>
      </c>
      <c r="N32" s="182">
        <f t="shared" si="10"/>
        <v>0</v>
      </c>
      <c r="O32" s="213">
        <f t="shared" si="11"/>
        <v>0</v>
      </c>
      <c r="P32" s="182">
        <f t="shared" si="12"/>
        <v>0</v>
      </c>
      <c r="Q32" s="182">
        <f t="shared" si="13"/>
        <v>0</v>
      </c>
      <c r="R32" s="182">
        <f t="shared" si="14"/>
        <v>0</v>
      </c>
      <c r="S32" s="182">
        <f t="shared" si="15"/>
        <v>0</v>
      </c>
      <c r="T32" s="65"/>
      <c r="U32" s="65"/>
      <c r="V32" s="65"/>
      <c r="W32" s="65"/>
      <c r="X32" s="65">
        <f t="shared" si="1"/>
        <v>0</v>
      </c>
      <c r="Y32" s="65">
        <f t="shared" si="2"/>
        <v>0</v>
      </c>
      <c r="Z32" s="64"/>
      <c r="AA32" s="64"/>
      <c r="AB32" s="64"/>
      <c r="AC32" s="191">
        <v>0.24</v>
      </c>
      <c r="AD32" s="200">
        <v>1</v>
      </c>
      <c r="AE32" s="184">
        <v>0.23984262295081968</v>
      </c>
      <c r="AF32" s="201">
        <v>0.89</v>
      </c>
      <c r="AG32" s="183"/>
      <c r="AH32" s="191">
        <v>0.24</v>
      </c>
      <c r="AI32" s="200">
        <v>0.88</v>
      </c>
      <c r="AJ32" s="184">
        <v>0.23984262295081968</v>
      </c>
      <c r="AK32" s="201">
        <v>0.98</v>
      </c>
      <c r="AL32" s="181"/>
      <c r="AM32" s="191">
        <v>0.24</v>
      </c>
      <c r="AN32" s="200">
        <v>0.99</v>
      </c>
      <c r="AO32" s="183">
        <v>0.24</v>
      </c>
      <c r="AP32" s="201">
        <v>0.56000000000000005</v>
      </c>
      <c r="AQ32" s="181"/>
      <c r="AR32" s="191">
        <v>0.24</v>
      </c>
      <c r="AS32" s="200">
        <v>1</v>
      </c>
      <c r="AT32" s="183">
        <v>0.24</v>
      </c>
      <c r="AU32" s="201">
        <v>0.98</v>
      </c>
    </row>
    <row r="33" spans="1:47" ht="12" customHeight="1">
      <c r="A33" s="121"/>
      <c r="B33" s="74"/>
      <c r="C33" s="122"/>
      <c r="D33" s="123"/>
      <c r="E33" s="65">
        <f t="shared" si="3"/>
        <v>0</v>
      </c>
      <c r="F33" s="65">
        <f t="shared" si="4"/>
        <v>0</v>
      </c>
      <c r="G33" s="65">
        <f t="shared" si="5"/>
        <v>0</v>
      </c>
      <c r="H33" s="181">
        <f t="shared" si="16"/>
        <v>0</v>
      </c>
      <c r="I33" s="181">
        <f t="shared" si="0"/>
        <v>0</v>
      </c>
      <c r="J33" s="182">
        <f t="shared" si="6"/>
        <v>0</v>
      </c>
      <c r="K33" s="213">
        <f t="shared" si="7"/>
        <v>0</v>
      </c>
      <c r="L33" s="181">
        <f t="shared" si="8"/>
        <v>0</v>
      </c>
      <c r="M33" s="213">
        <f t="shared" si="9"/>
        <v>0</v>
      </c>
      <c r="N33" s="182">
        <f t="shared" si="10"/>
        <v>0</v>
      </c>
      <c r="O33" s="213">
        <f t="shared" si="11"/>
        <v>0</v>
      </c>
      <c r="P33" s="182">
        <f t="shared" si="12"/>
        <v>0</v>
      </c>
      <c r="Q33" s="182">
        <f t="shared" si="13"/>
        <v>0</v>
      </c>
      <c r="R33" s="182">
        <f t="shared" si="14"/>
        <v>0</v>
      </c>
      <c r="S33" s="182">
        <f t="shared" si="15"/>
        <v>0</v>
      </c>
      <c r="T33" s="65"/>
      <c r="U33" s="65"/>
      <c r="V33" s="65"/>
      <c r="W33" s="65"/>
      <c r="X33" s="65">
        <f t="shared" si="1"/>
        <v>0</v>
      </c>
      <c r="Y33" s="65">
        <f t="shared" si="2"/>
        <v>0</v>
      </c>
      <c r="Z33" s="64"/>
      <c r="AA33" s="64"/>
      <c r="AB33" s="64"/>
      <c r="AC33" s="191">
        <v>0.25</v>
      </c>
      <c r="AD33" s="200">
        <v>1</v>
      </c>
      <c r="AE33" s="184">
        <v>0.2498360655737705</v>
      </c>
      <c r="AF33" s="201">
        <v>0.86</v>
      </c>
      <c r="AG33" s="183"/>
      <c r="AH33" s="191">
        <v>0.25</v>
      </c>
      <c r="AI33" s="200">
        <v>0.91</v>
      </c>
      <c r="AJ33" s="184">
        <v>0.2498360655737705</v>
      </c>
      <c r="AK33" s="201">
        <v>1</v>
      </c>
      <c r="AL33" s="181"/>
      <c r="AM33" s="191">
        <v>0.25</v>
      </c>
      <c r="AN33" s="200">
        <v>1</v>
      </c>
      <c r="AO33" s="183">
        <v>0.25</v>
      </c>
      <c r="AP33" s="201">
        <v>0.52</v>
      </c>
      <c r="AQ33" s="181"/>
      <c r="AR33" s="191">
        <v>0.25</v>
      </c>
      <c r="AS33" s="200">
        <v>1</v>
      </c>
      <c r="AT33" s="183">
        <v>0.25</v>
      </c>
      <c r="AU33" s="201">
        <v>0.99</v>
      </c>
    </row>
    <row r="34" spans="1:47" ht="12" customHeight="1">
      <c r="A34" s="121"/>
      <c r="B34" s="74"/>
      <c r="C34" s="122"/>
      <c r="D34" s="123"/>
      <c r="E34" s="65">
        <f t="shared" si="3"/>
        <v>0</v>
      </c>
      <c r="F34" s="65">
        <f t="shared" si="4"/>
        <v>0</v>
      </c>
      <c r="G34" s="65">
        <f t="shared" si="5"/>
        <v>0</v>
      </c>
      <c r="H34" s="181">
        <f t="shared" si="16"/>
        <v>0</v>
      </c>
      <c r="I34" s="181">
        <f t="shared" si="0"/>
        <v>0</v>
      </c>
      <c r="J34" s="182">
        <f t="shared" si="6"/>
        <v>0</v>
      </c>
      <c r="K34" s="213">
        <f t="shared" si="7"/>
        <v>0</v>
      </c>
      <c r="L34" s="181">
        <f t="shared" si="8"/>
        <v>0</v>
      </c>
      <c r="M34" s="213">
        <f t="shared" si="9"/>
        <v>0</v>
      </c>
      <c r="N34" s="182">
        <f t="shared" si="10"/>
        <v>0</v>
      </c>
      <c r="O34" s="213">
        <f t="shared" si="11"/>
        <v>0</v>
      </c>
      <c r="P34" s="182">
        <f t="shared" si="12"/>
        <v>0</v>
      </c>
      <c r="Q34" s="182">
        <f t="shared" si="13"/>
        <v>0</v>
      </c>
      <c r="R34" s="182">
        <f t="shared" si="14"/>
        <v>0</v>
      </c>
      <c r="S34" s="182">
        <f t="shared" si="15"/>
        <v>0</v>
      </c>
      <c r="T34" s="65"/>
      <c r="U34" s="65"/>
      <c r="V34" s="65"/>
      <c r="W34" s="65"/>
      <c r="X34" s="65">
        <f t="shared" si="1"/>
        <v>0</v>
      </c>
      <c r="Y34" s="65">
        <f t="shared" si="2"/>
        <v>0</v>
      </c>
      <c r="Z34" s="64"/>
      <c r="AA34" s="64"/>
      <c r="AB34" s="64"/>
      <c r="AC34" s="191">
        <v>0.26</v>
      </c>
      <c r="AD34" s="200">
        <v>0.97</v>
      </c>
      <c r="AE34" s="184">
        <v>0.25982950819672129</v>
      </c>
      <c r="AF34" s="201">
        <v>0.82</v>
      </c>
      <c r="AG34" s="183"/>
      <c r="AH34" s="191">
        <v>0.26</v>
      </c>
      <c r="AI34" s="200">
        <v>0.92</v>
      </c>
      <c r="AJ34" s="184">
        <v>0.25982950819672129</v>
      </c>
      <c r="AK34" s="201">
        <v>1</v>
      </c>
      <c r="AL34" s="181"/>
      <c r="AM34" s="191">
        <v>0.26</v>
      </c>
      <c r="AN34" s="200">
        <v>1</v>
      </c>
      <c r="AO34" s="183">
        <v>0.26</v>
      </c>
      <c r="AP34" s="201">
        <v>0.48</v>
      </c>
      <c r="AQ34" s="181"/>
      <c r="AR34" s="191">
        <v>0.26</v>
      </c>
      <c r="AS34" s="200">
        <v>1</v>
      </c>
      <c r="AT34" s="183">
        <v>0.26</v>
      </c>
      <c r="AU34" s="201">
        <v>1</v>
      </c>
    </row>
    <row r="35" spans="1:47" ht="12" customHeight="1">
      <c r="A35" s="121"/>
      <c r="B35" s="74"/>
      <c r="C35" s="122"/>
      <c r="D35" s="123"/>
      <c r="E35" s="65">
        <f t="shared" si="3"/>
        <v>0</v>
      </c>
      <c r="F35" s="65">
        <f t="shared" si="4"/>
        <v>0</v>
      </c>
      <c r="G35" s="65">
        <f t="shared" si="5"/>
        <v>0</v>
      </c>
      <c r="H35" s="181">
        <f t="shared" si="16"/>
        <v>0</v>
      </c>
      <c r="I35" s="181">
        <f t="shared" si="0"/>
        <v>0</v>
      </c>
      <c r="J35" s="182">
        <f t="shared" si="6"/>
        <v>0</v>
      </c>
      <c r="K35" s="213">
        <f t="shared" si="7"/>
        <v>0</v>
      </c>
      <c r="L35" s="181">
        <f t="shared" si="8"/>
        <v>0</v>
      </c>
      <c r="M35" s="213">
        <f t="shared" si="9"/>
        <v>0</v>
      </c>
      <c r="N35" s="182">
        <f t="shared" si="10"/>
        <v>0</v>
      </c>
      <c r="O35" s="213">
        <f t="shared" si="11"/>
        <v>0</v>
      </c>
      <c r="P35" s="182">
        <f t="shared" si="12"/>
        <v>0</v>
      </c>
      <c r="Q35" s="182">
        <f t="shared" si="13"/>
        <v>0</v>
      </c>
      <c r="R35" s="182">
        <f t="shared" si="14"/>
        <v>0</v>
      </c>
      <c r="S35" s="182">
        <f t="shared" si="15"/>
        <v>0</v>
      </c>
      <c r="T35" s="65"/>
      <c r="U35" s="65"/>
      <c r="V35" s="65"/>
      <c r="W35" s="65"/>
      <c r="X35" s="65">
        <f t="shared" si="1"/>
        <v>0</v>
      </c>
      <c r="Y35" s="65">
        <f t="shared" si="2"/>
        <v>0</v>
      </c>
      <c r="Z35" s="64"/>
      <c r="AA35" s="64"/>
      <c r="AB35" s="64"/>
      <c r="AC35" s="191">
        <v>0.27</v>
      </c>
      <c r="AD35" s="200">
        <v>0.94</v>
      </c>
      <c r="AE35" s="184">
        <v>0.26982295081967211</v>
      </c>
      <c r="AF35" s="201">
        <v>0.79</v>
      </c>
      <c r="AG35" s="183"/>
      <c r="AH35" s="191">
        <v>0.27</v>
      </c>
      <c r="AI35" s="200">
        <v>0.94</v>
      </c>
      <c r="AJ35" s="184">
        <v>0.26982295081967211</v>
      </c>
      <c r="AK35" s="201">
        <v>1</v>
      </c>
      <c r="AL35" s="181"/>
      <c r="AM35" s="191">
        <v>0.27</v>
      </c>
      <c r="AN35" s="200">
        <v>1</v>
      </c>
      <c r="AO35" s="183">
        <v>0.27</v>
      </c>
      <c r="AP35" s="201">
        <v>0.44</v>
      </c>
      <c r="AQ35" s="181"/>
      <c r="AR35" s="191">
        <v>0.27</v>
      </c>
      <c r="AS35" s="200">
        <v>1</v>
      </c>
      <c r="AT35" s="183">
        <v>0.27</v>
      </c>
      <c r="AU35" s="201">
        <v>1</v>
      </c>
    </row>
    <row r="36" spans="1:47" ht="12" customHeight="1">
      <c r="A36" s="121"/>
      <c r="B36" s="74"/>
      <c r="C36" s="122"/>
      <c r="D36" s="123"/>
      <c r="E36" s="65">
        <f t="shared" si="3"/>
        <v>0</v>
      </c>
      <c r="F36" s="65">
        <f t="shared" si="4"/>
        <v>0</v>
      </c>
      <c r="G36" s="65">
        <f t="shared" si="5"/>
        <v>0</v>
      </c>
      <c r="H36" s="181">
        <f t="shared" si="16"/>
        <v>0</v>
      </c>
      <c r="I36" s="181">
        <f t="shared" si="0"/>
        <v>0</v>
      </c>
      <c r="J36" s="182">
        <f t="shared" si="6"/>
        <v>0</v>
      </c>
      <c r="K36" s="213">
        <f t="shared" si="7"/>
        <v>0</v>
      </c>
      <c r="L36" s="181">
        <f t="shared" si="8"/>
        <v>0</v>
      </c>
      <c r="M36" s="213">
        <f t="shared" si="9"/>
        <v>0</v>
      </c>
      <c r="N36" s="182">
        <f t="shared" si="10"/>
        <v>0</v>
      </c>
      <c r="O36" s="213">
        <f t="shared" si="11"/>
        <v>0</v>
      </c>
      <c r="P36" s="182">
        <f t="shared" si="12"/>
        <v>0</v>
      </c>
      <c r="Q36" s="182">
        <f t="shared" si="13"/>
        <v>0</v>
      </c>
      <c r="R36" s="182">
        <f t="shared" si="14"/>
        <v>0</v>
      </c>
      <c r="S36" s="182">
        <f t="shared" si="15"/>
        <v>0</v>
      </c>
      <c r="T36" s="65"/>
      <c r="U36" s="65"/>
      <c r="V36" s="65"/>
      <c r="W36" s="65"/>
      <c r="X36" s="65">
        <f t="shared" si="1"/>
        <v>0</v>
      </c>
      <c r="Y36" s="65">
        <f t="shared" si="2"/>
        <v>0</v>
      </c>
      <c r="Z36" s="64"/>
      <c r="AA36" s="64"/>
      <c r="AB36" s="64"/>
      <c r="AC36" s="191">
        <v>0.28000000000000003</v>
      </c>
      <c r="AD36" s="200">
        <v>0.91</v>
      </c>
      <c r="AE36" s="184">
        <v>0.27981639344262299</v>
      </c>
      <c r="AF36" s="201">
        <v>0.75</v>
      </c>
      <c r="AG36" s="183"/>
      <c r="AH36" s="191">
        <v>0.28000000000000003</v>
      </c>
      <c r="AI36" s="200">
        <v>0.95</v>
      </c>
      <c r="AJ36" s="184">
        <v>0.27981639344262299</v>
      </c>
      <c r="AK36" s="201">
        <v>1</v>
      </c>
      <c r="AL36" s="181"/>
      <c r="AM36" s="191">
        <v>0.28000000000000003</v>
      </c>
      <c r="AN36" s="200">
        <v>1</v>
      </c>
      <c r="AO36" s="183">
        <v>0.28000000000000003</v>
      </c>
      <c r="AP36" s="201">
        <v>0.4</v>
      </c>
      <c r="AQ36" s="181"/>
      <c r="AR36" s="191">
        <v>0.28000000000000003</v>
      </c>
      <c r="AS36" s="200">
        <v>1</v>
      </c>
      <c r="AT36" s="183">
        <v>0.28000000000000003</v>
      </c>
      <c r="AU36" s="201">
        <v>1</v>
      </c>
    </row>
    <row r="37" spans="1:47" ht="12" customHeight="1">
      <c r="A37" s="121"/>
      <c r="B37" s="74"/>
      <c r="C37" s="122"/>
      <c r="D37" s="123"/>
      <c r="E37" s="65">
        <f t="shared" si="3"/>
        <v>0</v>
      </c>
      <c r="F37" s="65">
        <f t="shared" si="4"/>
        <v>0</v>
      </c>
      <c r="G37" s="65">
        <f t="shared" si="5"/>
        <v>0</v>
      </c>
      <c r="H37" s="181">
        <f t="shared" si="16"/>
        <v>0</v>
      </c>
      <c r="I37" s="181">
        <f t="shared" si="0"/>
        <v>0</v>
      </c>
      <c r="J37" s="182">
        <f t="shared" si="6"/>
        <v>0</v>
      </c>
      <c r="K37" s="213">
        <f t="shared" si="7"/>
        <v>0</v>
      </c>
      <c r="L37" s="181">
        <f t="shared" si="8"/>
        <v>0</v>
      </c>
      <c r="M37" s="213">
        <f t="shared" si="9"/>
        <v>0</v>
      </c>
      <c r="N37" s="182">
        <f t="shared" si="10"/>
        <v>0</v>
      </c>
      <c r="O37" s="213">
        <f t="shared" si="11"/>
        <v>0</v>
      </c>
      <c r="P37" s="182">
        <f t="shared" si="12"/>
        <v>0</v>
      </c>
      <c r="Q37" s="182">
        <f t="shared" si="13"/>
        <v>0</v>
      </c>
      <c r="R37" s="182">
        <f t="shared" si="14"/>
        <v>0</v>
      </c>
      <c r="S37" s="182">
        <f t="shared" si="15"/>
        <v>0</v>
      </c>
      <c r="T37" s="65"/>
      <c r="U37" s="65"/>
      <c r="V37" s="65"/>
      <c r="W37" s="65"/>
      <c r="X37" s="65">
        <f t="shared" si="1"/>
        <v>0</v>
      </c>
      <c r="Y37" s="65">
        <f t="shared" si="2"/>
        <v>0</v>
      </c>
      <c r="Z37" s="64"/>
      <c r="AA37" s="64"/>
      <c r="AB37" s="64"/>
      <c r="AC37" s="191">
        <v>0.28999999999999998</v>
      </c>
      <c r="AD37" s="200">
        <v>0.88</v>
      </c>
      <c r="AE37" s="184">
        <v>0.28980983606557376</v>
      </c>
      <c r="AF37" s="201">
        <v>0.72</v>
      </c>
      <c r="AG37" s="183"/>
      <c r="AH37" s="191">
        <v>0.28999999999999998</v>
      </c>
      <c r="AI37" s="200">
        <v>0.97</v>
      </c>
      <c r="AJ37" s="184">
        <v>0.28980983606557376</v>
      </c>
      <c r="AK37" s="201">
        <v>1</v>
      </c>
      <c r="AL37" s="181"/>
      <c r="AM37" s="191">
        <v>0.28999999999999998</v>
      </c>
      <c r="AN37" s="200">
        <v>1</v>
      </c>
      <c r="AO37" s="183">
        <v>0.28999999999999998</v>
      </c>
      <c r="AP37" s="201">
        <v>0.36</v>
      </c>
      <c r="AQ37" s="181"/>
      <c r="AR37" s="191">
        <v>0.28999999999999998</v>
      </c>
      <c r="AS37" s="200">
        <v>1</v>
      </c>
      <c r="AT37" s="183">
        <v>0.28999999999999998</v>
      </c>
      <c r="AU37" s="201">
        <v>1</v>
      </c>
    </row>
    <row r="38" spans="1:47" ht="12" customHeight="1">
      <c r="A38" s="121"/>
      <c r="B38" s="74"/>
      <c r="C38" s="122"/>
      <c r="D38" s="123"/>
      <c r="E38" s="65">
        <f t="shared" si="3"/>
        <v>0</v>
      </c>
      <c r="F38" s="65">
        <f>IF(AND(A39=0,A38=0),0,(IF(AND(A39&gt;0,A38&gt;0),B38,(B38+B37)/4)))</f>
        <v>0</v>
      </c>
      <c r="G38" s="65">
        <f t="shared" ref="G38:G71" si="17">IF(AND(A39=0,A38=0),0,(IF(AND(A39&gt;0,A38&gt;0),ABS(C38),(ABS(C37)+ABS(C38))/2)))</f>
        <v>0</v>
      </c>
      <c r="H38" s="181">
        <f t="shared" si="16"/>
        <v>0</v>
      </c>
      <c r="I38" s="181">
        <f t="shared" si="0"/>
        <v>0</v>
      </c>
      <c r="J38" s="182">
        <f t="shared" si="6"/>
        <v>0</v>
      </c>
      <c r="K38" s="213">
        <f t="shared" si="7"/>
        <v>0</v>
      </c>
      <c r="L38" s="181">
        <f t="shared" si="8"/>
        <v>0</v>
      </c>
      <c r="M38" s="213">
        <f t="shared" si="9"/>
        <v>0</v>
      </c>
      <c r="N38" s="182">
        <f t="shared" si="10"/>
        <v>0</v>
      </c>
      <c r="O38" s="213">
        <f t="shared" si="11"/>
        <v>0</v>
      </c>
      <c r="P38" s="182">
        <f t="shared" si="12"/>
        <v>0</v>
      </c>
      <c r="Q38" s="182">
        <f t="shared" si="13"/>
        <v>0</v>
      </c>
      <c r="R38" s="182">
        <f t="shared" si="14"/>
        <v>0</v>
      </c>
      <c r="S38" s="182">
        <f t="shared" si="15"/>
        <v>0</v>
      </c>
      <c r="T38" s="65"/>
      <c r="U38" s="65"/>
      <c r="V38" s="65"/>
      <c r="W38" s="65"/>
      <c r="X38" s="65">
        <f t="shared" si="1"/>
        <v>0</v>
      </c>
      <c r="Y38" s="65">
        <f t="shared" si="2"/>
        <v>0</v>
      </c>
      <c r="Z38" s="64"/>
      <c r="AA38" s="64"/>
      <c r="AB38" s="64"/>
      <c r="AC38" s="191">
        <v>0.3</v>
      </c>
      <c r="AD38" s="200">
        <v>0.85</v>
      </c>
      <c r="AE38" s="184">
        <v>0.29980327868852458</v>
      </c>
      <c r="AF38" s="201">
        <v>0.68</v>
      </c>
      <c r="AG38" s="183"/>
      <c r="AH38" s="191">
        <v>0.3</v>
      </c>
      <c r="AI38" s="200">
        <v>0.98</v>
      </c>
      <c r="AJ38" s="184">
        <v>0.29980327868852458</v>
      </c>
      <c r="AK38" s="201">
        <v>1</v>
      </c>
      <c r="AL38" s="181"/>
      <c r="AM38" s="191">
        <v>0.3</v>
      </c>
      <c r="AN38" s="200">
        <v>1</v>
      </c>
      <c r="AO38" s="183">
        <v>0.3</v>
      </c>
      <c r="AP38" s="201">
        <v>0.33</v>
      </c>
      <c r="AQ38" s="181"/>
      <c r="AR38" s="191">
        <v>0.3</v>
      </c>
      <c r="AS38" s="200">
        <v>1</v>
      </c>
      <c r="AT38" s="183">
        <v>0.3</v>
      </c>
      <c r="AU38" s="201">
        <v>1</v>
      </c>
    </row>
    <row r="39" spans="1:47" ht="12" customHeight="1">
      <c r="A39" s="121"/>
      <c r="B39" s="74"/>
      <c r="C39" s="122"/>
      <c r="D39" s="123"/>
      <c r="E39" s="65">
        <f t="shared" si="3"/>
        <v>0</v>
      </c>
      <c r="F39" s="65">
        <f t="shared" si="4"/>
        <v>0</v>
      </c>
      <c r="G39" s="65">
        <f t="shared" si="17"/>
        <v>0</v>
      </c>
      <c r="H39" s="181">
        <f t="shared" si="16"/>
        <v>0</v>
      </c>
      <c r="I39" s="181">
        <f t="shared" si="0"/>
        <v>0</v>
      </c>
      <c r="J39" s="182">
        <f t="shared" si="6"/>
        <v>0</v>
      </c>
      <c r="K39" s="213">
        <f t="shared" si="7"/>
        <v>0</v>
      </c>
      <c r="L39" s="181">
        <f t="shared" si="8"/>
        <v>0</v>
      </c>
      <c r="M39" s="213">
        <f t="shared" si="9"/>
        <v>0</v>
      </c>
      <c r="N39" s="182">
        <f t="shared" si="10"/>
        <v>0</v>
      </c>
      <c r="O39" s="213">
        <f t="shared" si="11"/>
        <v>0</v>
      </c>
      <c r="P39" s="182">
        <f t="shared" si="12"/>
        <v>0</v>
      </c>
      <c r="Q39" s="182">
        <f t="shared" si="13"/>
        <v>0</v>
      </c>
      <c r="R39" s="182">
        <f t="shared" si="14"/>
        <v>0</v>
      </c>
      <c r="S39" s="182">
        <f t="shared" si="15"/>
        <v>0</v>
      </c>
      <c r="T39" s="65"/>
      <c r="U39" s="65"/>
      <c r="V39" s="65"/>
      <c r="W39" s="65"/>
      <c r="X39" s="65">
        <f t="shared" si="1"/>
        <v>0</v>
      </c>
      <c r="Y39" s="65">
        <f t="shared" si="2"/>
        <v>0</v>
      </c>
      <c r="Z39" s="64"/>
      <c r="AA39" s="64"/>
      <c r="AB39" s="64"/>
      <c r="AC39" s="191">
        <v>0.31</v>
      </c>
      <c r="AD39" s="200">
        <v>0.82</v>
      </c>
      <c r="AE39" s="184">
        <v>0.30979672131147545</v>
      </c>
      <c r="AF39" s="201">
        <v>0.65</v>
      </c>
      <c r="AG39" s="183"/>
      <c r="AH39" s="191">
        <v>0.31</v>
      </c>
      <c r="AI39" s="200">
        <v>0.98</v>
      </c>
      <c r="AJ39" s="184">
        <v>0.30979672131147545</v>
      </c>
      <c r="AK39" s="201">
        <v>1</v>
      </c>
      <c r="AL39" s="181"/>
      <c r="AM39" s="191">
        <v>0.31</v>
      </c>
      <c r="AN39" s="200">
        <v>1</v>
      </c>
      <c r="AO39" s="183">
        <v>0.31</v>
      </c>
      <c r="AP39" s="201">
        <v>0.3</v>
      </c>
      <c r="AQ39" s="181"/>
      <c r="AR39" s="191">
        <v>0.31</v>
      </c>
      <c r="AS39" s="200">
        <v>1</v>
      </c>
      <c r="AT39" s="183">
        <v>0.31</v>
      </c>
      <c r="AU39" s="201">
        <v>1</v>
      </c>
    </row>
    <row r="40" spans="1:47" ht="12" customHeight="1">
      <c r="A40" s="121"/>
      <c r="B40" s="124"/>
      <c r="C40" s="122"/>
      <c r="D40" s="123"/>
      <c r="E40" s="65">
        <f t="shared" si="3"/>
        <v>0</v>
      </c>
      <c r="F40" s="65">
        <f t="shared" si="4"/>
        <v>0</v>
      </c>
      <c r="G40" s="65">
        <f t="shared" si="17"/>
        <v>0</v>
      </c>
      <c r="H40" s="181">
        <f t="shared" si="16"/>
        <v>0</v>
      </c>
      <c r="I40" s="181">
        <f t="shared" si="0"/>
        <v>0</v>
      </c>
      <c r="J40" s="182">
        <f t="shared" si="6"/>
        <v>0</v>
      </c>
      <c r="K40" s="213">
        <f t="shared" si="7"/>
        <v>0</v>
      </c>
      <c r="L40" s="181">
        <f t="shared" si="8"/>
        <v>0</v>
      </c>
      <c r="M40" s="213">
        <f t="shared" si="9"/>
        <v>0</v>
      </c>
      <c r="N40" s="182">
        <f t="shared" si="10"/>
        <v>0</v>
      </c>
      <c r="O40" s="213">
        <f t="shared" si="11"/>
        <v>0</v>
      </c>
      <c r="P40" s="182">
        <f t="shared" si="12"/>
        <v>0</v>
      </c>
      <c r="Q40" s="182">
        <f t="shared" si="13"/>
        <v>0</v>
      </c>
      <c r="R40" s="182">
        <f t="shared" si="14"/>
        <v>0</v>
      </c>
      <c r="S40" s="182">
        <f t="shared" si="15"/>
        <v>0</v>
      </c>
      <c r="T40" s="65"/>
      <c r="U40" s="65"/>
      <c r="V40" s="65"/>
      <c r="W40" s="65"/>
      <c r="X40" s="65">
        <f t="shared" si="1"/>
        <v>0</v>
      </c>
      <c r="Y40" s="65">
        <f t="shared" si="2"/>
        <v>0</v>
      </c>
      <c r="Z40" s="64"/>
      <c r="AA40" s="64"/>
      <c r="AB40" s="64"/>
      <c r="AC40" s="191">
        <v>0.32</v>
      </c>
      <c r="AD40" s="200">
        <v>0.78</v>
      </c>
      <c r="AE40" s="184">
        <v>0.31979016393442627</v>
      </c>
      <c r="AF40" s="201">
        <v>0.62</v>
      </c>
      <c r="AG40" s="183"/>
      <c r="AH40" s="191">
        <v>0.32</v>
      </c>
      <c r="AI40" s="200">
        <v>0.99</v>
      </c>
      <c r="AJ40" s="184">
        <v>0.31979016393442627</v>
      </c>
      <c r="AK40" s="201">
        <v>1</v>
      </c>
      <c r="AL40" s="181"/>
      <c r="AM40" s="191">
        <v>0.32</v>
      </c>
      <c r="AN40" s="200">
        <v>1</v>
      </c>
      <c r="AO40" s="183">
        <v>0.32</v>
      </c>
      <c r="AP40" s="201">
        <v>0.26</v>
      </c>
      <c r="AQ40" s="181"/>
      <c r="AR40" s="191">
        <v>0.32</v>
      </c>
      <c r="AS40" s="200">
        <v>1</v>
      </c>
      <c r="AT40" s="183">
        <v>0.32</v>
      </c>
      <c r="AU40" s="201">
        <v>1</v>
      </c>
    </row>
    <row r="41" spans="1:47" ht="12" customHeight="1">
      <c r="A41" s="121"/>
      <c r="B41" s="74"/>
      <c r="C41" s="122"/>
      <c r="D41" s="123"/>
      <c r="E41" s="65">
        <f t="shared" si="3"/>
        <v>0</v>
      </c>
      <c r="F41" s="65">
        <f t="shared" si="4"/>
        <v>0</v>
      </c>
      <c r="G41" s="65">
        <f t="shared" si="17"/>
        <v>0</v>
      </c>
      <c r="H41" s="181">
        <f t="shared" si="16"/>
        <v>0</v>
      </c>
      <c r="I41" s="181">
        <f t="shared" si="0"/>
        <v>0</v>
      </c>
      <c r="J41" s="182">
        <f t="shared" si="6"/>
        <v>0</v>
      </c>
      <c r="K41" s="213">
        <f t="shared" si="7"/>
        <v>0</v>
      </c>
      <c r="L41" s="181">
        <f t="shared" si="8"/>
        <v>0</v>
      </c>
      <c r="M41" s="213">
        <f t="shared" si="9"/>
        <v>0</v>
      </c>
      <c r="N41" s="182">
        <f t="shared" si="10"/>
        <v>0</v>
      </c>
      <c r="O41" s="213">
        <f t="shared" si="11"/>
        <v>0</v>
      </c>
      <c r="P41" s="182">
        <f t="shared" si="12"/>
        <v>0</v>
      </c>
      <c r="Q41" s="182">
        <f t="shared" si="13"/>
        <v>0</v>
      </c>
      <c r="R41" s="182">
        <f t="shared" si="14"/>
        <v>0</v>
      </c>
      <c r="S41" s="182">
        <f t="shared" si="15"/>
        <v>0</v>
      </c>
      <c r="T41" s="65"/>
      <c r="U41" s="65"/>
      <c r="V41" s="65"/>
      <c r="W41" s="65"/>
      <c r="X41" s="65">
        <f t="shared" si="1"/>
        <v>0</v>
      </c>
      <c r="Y41" s="65">
        <f t="shared" si="2"/>
        <v>0</v>
      </c>
      <c r="Z41" s="64"/>
      <c r="AA41" s="64"/>
      <c r="AB41" s="64"/>
      <c r="AC41" s="191">
        <v>0.33</v>
      </c>
      <c r="AD41" s="200">
        <v>0.75</v>
      </c>
      <c r="AE41" s="184">
        <v>0.3297836065573771</v>
      </c>
      <c r="AF41" s="201">
        <v>0.57999999999999996</v>
      </c>
      <c r="AG41" s="183"/>
      <c r="AH41" s="191">
        <v>0.33</v>
      </c>
      <c r="AI41" s="200">
        <v>0.99</v>
      </c>
      <c r="AJ41" s="184">
        <v>0.3297836065573771</v>
      </c>
      <c r="AK41" s="201">
        <v>1</v>
      </c>
      <c r="AL41" s="181"/>
      <c r="AM41" s="191">
        <v>0.33</v>
      </c>
      <c r="AN41" s="200">
        <v>1</v>
      </c>
      <c r="AO41" s="183">
        <v>0.33</v>
      </c>
      <c r="AP41" s="201">
        <v>0.23</v>
      </c>
      <c r="AQ41" s="181"/>
      <c r="AR41" s="191">
        <v>0.33</v>
      </c>
      <c r="AS41" s="200">
        <v>1</v>
      </c>
      <c r="AT41" s="183">
        <v>0.33</v>
      </c>
      <c r="AU41" s="201">
        <v>1</v>
      </c>
    </row>
    <row r="42" spans="1:47" ht="12" customHeight="1">
      <c r="A42" s="121"/>
      <c r="B42" s="74"/>
      <c r="C42" s="122"/>
      <c r="D42" s="123"/>
      <c r="E42" s="65">
        <f t="shared" si="3"/>
        <v>0</v>
      </c>
      <c r="F42" s="65">
        <f t="shared" si="4"/>
        <v>0</v>
      </c>
      <c r="G42" s="65">
        <f t="shared" si="17"/>
        <v>0</v>
      </c>
      <c r="H42" s="181">
        <f t="shared" si="16"/>
        <v>0</v>
      </c>
      <c r="I42" s="181">
        <f t="shared" si="0"/>
        <v>0</v>
      </c>
      <c r="J42" s="182">
        <f t="shared" si="6"/>
        <v>0</v>
      </c>
      <c r="K42" s="213">
        <f t="shared" si="7"/>
        <v>0</v>
      </c>
      <c r="L42" s="181">
        <f t="shared" si="8"/>
        <v>0</v>
      </c>
      <c r="M42" s="213">
        <f t="shared" si="9"/>
        <v>0</v>
      </c>
      <c r="N42" s="182">
        <f t="shared" si="10"/>
        <v>0</v>
      </c>
      <c r="O42" s="213">
        <f t="shared" si="11"/>
        <v>0</v>
      </c>
      <c r="P42" s="182">
        <f t="shared" si="12"/>
        <v>0</v>
      </c>
      <c r="Q42" s="182">
        <f t="shared" si="13"/>
        <v>0</v>
      </c>
      <c r="R42" s="182">
        <f t="shared" si="14"/>
        <v>0</v>
      </c>
      <c r="S42" s="182">
        <f t="shared" si="15"/>
        <v>0</v>
      </c>
      <c r="T42" s="65"/>
      <c r="U42" s="65"/>
      <c r="V42" s="65"/>
      <c r="W42" s="65"/>
      <c r="X42" s="65">
        <f t="shared" si="1"/>
        <v>0</v>
      </c>
      <c r="Y42" s="65">
        <f t="shared" si="2"/>
        <v>0</v>
      </c>
      <c r="Z42" s="64"/>
      <c r="AA42" s="64"/>
      <c r="AB42" s="64"/>
      <c r="AC42" s="191">
        <v>0.34</v>
      </c>
      <c r="AD42" s="200">
        <v>0.71</v>
      </c>
      <c r="AE42" s="184">
        <v>0.33977704918032786</v>
      </c>
      <c r="AF42" s="201">
        <v>0.55000000000000004</v>
      </c>
      <c r="AG42" s="183"/>
      <c r="AH42" s="191">
        <v>0.34</v>
      </c>
      <c r="AI42" s="200">
        <v>1</v>
      </c>
      <c r="AJ42" s="184">
        <v>0.33977704918032786</v>
      </c>
      <c r="AK42" s="201">
        <v>1</v>
      </c>
      <c r="AL42" s="181"/>
      <c r="AM42" s="191">
        <v>0.34</v>
      </c>
      <c r="AN42" s="200">
        <v>1</v>
      </c>
      <c r="AO42" s="183">
        <v>0.34</v>
      </c>
      <c r="AP42" s="201">
        <v>0.2</v>
      </c>
      <c r="AQ42" s="181"/>
      <c r="AR42" s="191">
        <v>0.34</v>
      </c>
      <c r="AS42" s="200">
        <v>1</v>
      </c>
      <c r="AT42" s="183">
        <v>0.34</v>
      </c>
      <c r="AU42" s="201">
        <v>0.99</v>
      </c>
    </row>
    <row r="43" spans="1:47" ht="12" customHeight="1">
      <c r="A43" s="121"/>
      <c r="B43" s="74"/>
      <c r="C43" s="122"/>
      <c r="D43" s="123"/>
      <c r="E43" s="65">
        <f t="shared" si="3"/>
        <v>0</v>
      </c>
      <c r="F43" s="65">
        <f t="shared" si="4"/>
        <v>0</v>
      </c>
      <c r="G43" s="65">
        <f t="shared" si="17"/>
        <v>0</v>
      </c>
      <c r="H43" s="181">
        <f t="shared" si="16"/>
        <v>0</v>
      </c>
      <c r="I43" s="181">
        <f t="shared" si="0"/>
        <v>0</v>
      </c>
      <c r="J43" s="182">
        <f t="shared" si="6"/>
        <v>0</v>
      </c>
      <c r="K43" s="213">
        <f t="shared" si="7"/>
        <v>0</v>
      </c>
      <c r="L43" s="181">
        <f t="shared" si="8"/>
        <v>0</v>
      </c>
      <c r="M43" s="213">
        <f t="shared" si="9"/>
        <v>0</v>
      </c>
      <c r="N43" s="182">
        <f t="shared" si="10"/>
        <v>0</v>
      </c>
      <c r="O43" s="213">
        <f t="shared" si="11"/>
        <v>0</v>
      </c>
      <c r="P43" s="182">
        <f t="shared" si="12"/>
        <v>0</v>
      </c>
      <c r="Q43" s="182">
        <f t="shared" si="13"/>
        <v>0</v>
      </c>
      <c r="R43" s="182">
        <f t="shared" si="14"/>
        <v>0</v>
      </c>
      <c r="S43" s="182">
        <f t="shared" si="15"/>
        <v>0</v>
      </c>
      <c r="T43" s="65"/>
      <c r="U43" s="65"/>
      <c r="V43" s="65"/>
      <c r="W43" s="65"/>
      <c r="X43" s="65">
        <f t="shared" si="1"/>
        <v>0</v>
      </c>
      <c r="Y43" s="65">
        <f t="shared" si="2"/>
        <v>0</v>
      </c>
      <c r="Z43" s="64"/>
      <c r="AA43" s="64"/>
      <c r="AB43" s="64"/>
      <c r="AC43" s="191">
        <v>0.35</v>
      </c>
      <c r="AD43" s="200">
        <v>0.68</v>
      </c>
      <c r="AE43" s="184">
        <v>0.34977049180327868</v>
      </c>
      <c r="AF43" s="201">
        <v>0.52</v>
      </c>
      <c r="AG43" s="183"/>
      <c r="AH43" s="191">
        <v>0.35</v>
      </c>
      <c r="AI43" s="200">
        <v>1</v>
      </c>
      <c r="AJ43" s="184">
        <v>0.34977049180327868</v>
      </c>
      <c r="AK43" s="201">
        <v>1</v>
      </c>
      <c r="AL43" s="181"/>
      <c r="AM43" s="191">
        <v>0.35</v>
      </c>
      <c r="AN43" s="200">
        <v>1</v>
      </c>
      <c r="AO43" s="183">
        <v>0.35</v>
      </c>
      <c r="AP43" s="201">
        <v>0.18</v>
      </c>
      <c r="AQ43" s="181"/>
      <c r="AR43" s="191">
        <v>0.35</v>
      </c>
      <c r="AS43" s="200">
        <v>1</v>
      </c>
      <c r="AT43" s="183">
        <v>0.35</v>
      </c>
      <c r="AU43" s="201">
        <v>0.98</v>
      </c>
    </row>
    <row r="44" spans="1:47" ht="12" customHeight="1">
      <c r="A44" s="121"/>
      <c r="B44" s="74"/>
      <c r="C44" s="122"/>
      <c r="D44" s="123"/>
      <c r="E44" s="65">
        <f t="shared" si="3"/>
        <v>0</v>
      </c>
      <c r="F44" s="65">
        <f t="shared" si="4"/>
        <v>0</v>
      </c>
      <c r="G44" s="65">
        <f t="shared" si="17"/>
        <v>0</v>
      </c>
      <c r="H44" s="181">
        <f t="shared" si="16"/>
        <v>0</v>
      </c>
      <c r="I44" s="181">
        <f t="shared" si="0"/>
        <v>0</v>
      </c>
      <c r="J44" s="182">
        <f t="shared" si="6"/>
        <v>0</v>
      </c>
      <c r="K44" s="213">
        <f t="shared" si="7"/>
        <v>0</v>
      </c>
      <c r="L44" s="181">
        <f t="shared" si="8"/>
        <v>0</v>
      </c>
      <c r="M44" s="213">
        <f t="shared" si="9"/>
        <v>0</v>
      </c>
      <c r="N44" s="182">
        <f t="shared" si="10"/>
        <v>0</v>
      </c>
      <c r="O44" s="213">
        <f t="shared" si="11"/>
        <v>0</v>
      </c>
      <c r="P44" s="182">
        <f t="shared" si="12"/>
        <v>0</v>
      </c>
      <c r="Q44" s="182">
        <f t="shared" si="13"/>
        <v>0</v>
      </c>
      <c r="R44" s="182">
        <f t="shared" si="14"/>
        <v>0</v>
      </c>
      <c r="S44" s="182">
        <f t="shared" si="15"/>
        <v>0</v>
      </c>
      <c r="T44" s="65"/>
      <c r="U44" s="65"/>
      <c r="V44" s="65"/>
      <c r="W44" s="65"/>
      <c r="X44" s="65">
        <f t="shared" si="1"/>
        <v>0</v>
      </c>
      <c r="Y44" s="65">
        <f t="shared" si="2"/>
        <v>0</v>
      </c>
      <c r="Z44" s="64"/>
      <c r="AA44" s="64"/>
      <c r="AB44" s="64"/>
      <c r="AC44" s="191">
        <v>0.36</v>
      </c>
      <c r="AD44" s="200">
        <v>0.65</v>
      </c>
      <c r="AE44" s="184">
        <v>0.3597639344262295</v>
      </c>
      <c r="AF44" s="201">
        <v>0.49</v>
      </c>
      <c r="AG44" s="183"/>
      <c r="AH44" s="191">
        <v>0.36</v>
      </c>
      <c r="AI44" s="200">
        <v>1</v>
      </c>
      <c r="AJ44" s="184">
        <v>0.3597639344262295</v>
      </c>
      <c r="AK44" s="201">
        <v>1</v>
      </c>
      <c r="AL44" s="181"/>
      <c r="AM44" s="191">
        <v>0.36</v>
      </c>
      <c r="AN44" s="200">
        <v>1</v>
      </c>
      <c r="AO44" s="183">
        <v>0.36</v>
      </c>
      <c r="AP44" s="201">
        <v>0.14000000000000001</v>
      </c>
      <c r="AQ44" s="181"/>
      <c r="AR44" s="191">
        <v>0.36</v>
      </c>
      <c r="AS44" s="200">
        <v>1</v>
      </c>
      <c r="AT44" s="183">
        <v>0.36</v>
      </c>
      <c r="AU44" s="201">
        <v>0.97</v>
      </c>
    </row>
    <row r="45" spans="1:47" ht="12" customHeight="1">
      <c r="A45" s="121"/>
      <c r="B45" s="74"/>
      <c r="C45" s="122"/>
      <c r="D45" s="123"/>
      <c r="E45" s="65">
        <f t="shared" si="3"/>
        <v>0</v>
      </c>
      <c r="F45" s="65">
        <f t="shared" si="4"/>
        <v>0</v>
      </c>
      <c r="G45" s="65">
        <f t="shared" si="17"/>
        <v>0</v>
      </c>
      <c r="H45" s="181">
        <f t="shared" si="16"/>
        <v>0</v>
      </c>
      <c r="I45" s="181">
        <f t="shared" si="0"/>
        <v>0</v>
      </c>
      <c r="J45" s="182">
        <f t="shared" si="6"/>
        <v>0</v>
      </c>
      <c r="K45" s="213">
        <f t="shared" si="7"/>
        <v>0</v>
      </c>
      <c r="L45" s="181">
        <f t="shared" si="8"/>
        <v>0</v>
      </c>
      <c r="M45" s="213">
        <f t="shared" si="9"/>
        <v>0</v>
      </c>
      <c r="N45" s="182">
        <f t="shared" si="10"/>
        <v>0</v>
      </c>
      <c r="O45" s="213">
        <f t="shared" si="11"/>
        <v>0</v>
      </c>
      <c r="P45" s="182">
        <f t="shared" si="12"/>
        <v>0</v>
      </c>
      <c r="Q45" s="182">
        <f t="shared" si="13"/>
        <v>0</v>
      </c>
      <c r="R45" s="182">
        <f t="shared" si="14"/>
        <v>0</v>
      </c>
      <c r="S45" s="182">
        <f t="shared" si="15"/>
        <v>0</v>
      </c>
      <c r="T45" s="65"/>
      <c r="U45" s="65"/>
      <c r="V45" s="65"/>
      <c r="W45" s="65"/>
      <c r="X45" s="65">
        <f t="shared" si="1"/>
        <v>0</v>
      </c>
      <c r="Y45" s="65">
        <f t="shared" si="2"/>
        <v>0</v>
      </c>
      <c r="Z45" s="64"/>
      <c r="AA45" s="64"/>
      <c r="AB45" s="64"/>
      <c r="AC45" s="191">
        <v>0.37</v>
      </c>
      <c r="AD45" s="200">
        <v>0.62</v>
      </c>
      <c r="AE45" s="184">
        <v>0.36975737704918032</v>
      </c>
      <c r="AF45" s="201">
        <v>0.45</v>
      </c>
      <c r="AG45" s="183"/>
      <c r="AH45" s="191">
        <v>0.37</v>
      </c>
      <c r="AI45" s="200">
        <v>1</v>
      </c>
      <c r="AJ45" s="184">
        <v>0.36975737704918032</v>
      </c>
      <c r="AK45" s="201">
        <v>1</v>
      </c>
      <c r="AL45" s="181"/>
      <c r="AM45" s="191">
        <v>0.37</v>
      </c>
      <c r="AN45" s="200">
        <v>1</v>
      </c>
      <c r="AO45" s="183">
        <v>0.37</v>
      </c>
      <c r="AP45" s="201">
        <v>0.12</v>
      </c>
      <c r="AQ45" s="181"/>
      <c r="AR45" s="191">
        <v>0.37</v>
      </c>
      <c r="AS45" s="200">
        <v>1</v>
      </c>
      <c r="AT45" s="183">
        <v>0.37</v>
      </c>
      <c r="AU45" s="201">
        <v>0.96</v>
      </c>
    </row>
    <row r="46" spans="1:47" ht="12" customHeight="1">
      <c r="A46" s="121"/>
      <c r="B46" s="74"/>
      <c r="C46" s="122"/>
      <c r="D46" s="123"/>
      <c r="E46" s="65">
        <f t="shared" si="3"/>
        <v>0</v>
      </c>
      <c r="F46" s="65">
        <f t="shared" si="4"/>
        <v>0</v>
      </c>
      <c r="G46" s="65">
        <f t="shared" si="17"/>
        <v>0</v>
      </c>
      <c r="H46" s="181">
        <f t="shared" si="16"/>
        <v>0</v>
      </c>
      <c r="I46" s="181">
        <f t="shared" si="0"/>
        <v>0</v>
      </c>
      <c r="J46" s="182">
        <f t="shared" si="6"/>
        <v>0</v>
      </c>
      <c r="K46" s="213">
        <f t="shared" si="7"/>
        <v>0</v>
      </c>
      <c r="L46" s="181">
        <f t="shared" si="8"/>
        <v>0</v>
      </c>
      <c r="M46" s="213">
        <f t="shared" si="9"/>
        <v>0</v>
      </c>
      <c r="N46" s="182">
        <f t="shared" si="10"/>
        <v>0</v>
      </c>
      <c r="O46" s="213">
        <f t="shared" si="11"/>
        <v>0</v>
      </c>
      <c r="P46" s="182">
        <f t="shared" si="12"/>
        <v>0</v>
      </c>
      <c r="Q46" s="182">
        <f t="shared" si="13"/>
        <v>0</v>
      </c>
      <c r="R46" s="182">
        <f t="shared" si="14"/>
        <v>0</v>
      </c>
      <c r="S46" s="182">
        <f t="shared" si="15"/>
        <v>0</v>
      </c>
      <c r="T46" s="65"/>
      <c r="U46" s="65"/>
      <c r="V46" s="65"/>
      <c r="W46" s="65"/>
      <c r="X46" s="65">
        <f t="shared" si="1"/>
        <v>0</v>
      </c>
      <c r="Y46" s="65">
        <f t="shared" si="2"/>
        <v>0</v>
      </c>
      <c r="Z46" s="64"/>
      <c r="AA46" s="64"/>
      <c r="AB46" s="64"/>
      <c r="AC46" s="191">
        <v>0.38</v>
      </c>
      <c r="AD46" s="200">
        <v>0.57999999999999996</v>
      </c>
      <c r="AE46" s="184">
        <v>0.3797508196721312</v>
      </c>
      <c r="AF46" s="201">
        <v>0.42</v>
      </c>
      <c r="AG46" s="183"/>
      <c r="AH46" s="191">
        <v>0.38</v>
      </c>
      <c r="AI46" s="200">
        <v>1</v>
      </c>
      <c r="AJ46" s="184">
        <v>0.3797508196721312</v>
      </c>
      <c r="AK46" s="201">
        <v>1</v>
      </c>
      <c r="AL46" s="181"/>
      <c r="AM46" s="191">
        <v>0.38</v>
      </c>
      <c r="AN46" s="200">
        <v>1</v>
      </c>
      <c r="AO46" s="183">
        <v>0.38</v>
      </c>
      <c r="AP46" s="201">
        <v>0.1</v>
      </c>
      <c r="AQ46" s="181"/>
      <c r="AR46" s="191">
        <v>0.38</v>
      </c>
      <c r="AS46" s="200">
        <v>1</v>
      </c>
      <c r="AT46" s="183">
        <v>0.38</v>
      </c>
      <c r="AU46" s="201">
        <v>0.95</v>
      </c>
    </row>
    <row r="47" spans="1:47" ht="12" customHeight="1">
      <c r="A47" s="121"/>
      <c r="B47" s="74"/>
      <c r="C47" s="122"/>
      <c r="D47" s="123"/>
      <c r="E47" s="65">
        <f t="shared" si="3"/>
        <v>0</v>
      </c>
      <c r="F47" s="65">
        <f t="shared" si="4"/>
        <v>0</v>
      </c>
      <c r="G47" s="65">
        <f t="shared" si="17"/>
        <v>0</v>
      </c>
      <c r="H47" s="181">
        <f t="shared" si="16"/>
        <v>0</v>
      </c>
      <c r="I47" s="181">
        <f t="shared" si="0"/>
        <v>0</v>
      </c>
      <c r="J47" s="182">
        <f t="shared" si="6"/>
        <v>0</v>
      </c>
      <c r="K47" s="213">
        <f t="shared" si="7"/>
        <v>0</v>
      </c>
      <c r="L47" s="181">
        <f t="shared" si="8"/>
        <v>0</v>
      </c>
      <c r="M47" s="213">
        <f t="shared" si="9"/>
        <v>0</v>
      </c>
      <c r="N47" s="182">
        <f t="shared" si="10"/>
        <v>0</v>
      </c>
      <c r="O47" s="213">
        <f t="shared" si="11"/>
        <v>0</v>
      </c>
      <c r="P47" s="182">
        <f t="shared" si="12"/>
        <v>0</v>
      </c>
      <c r="Q47" s="182">
        <f t="shared" si="13"/>
        <v>0</v>
      </c>
      <c r="R47" s="182">
        <f t="shared" si="14"/>
        <v>0</v>
      </c>
      <c r="S47" s="182">
        <f t="shared" si="15"/>
        <v>0</v>
      </c>
      <c r="T47" s="65"/>
      <c r="U47" s="65"/>
      <c r="V47" s="65"/>
      <c r="W47" s="65"/>
      <c r="X47" s="65">
        <f t="shared" si="1"/>
        <v>0</v>
      </c>
      <c r="Y47" s="65">
        <f t="shared" si="2"/>
        <v>0</v>
      </c>
      <c r="Z47" s="64"/>
      <c r="AA47" s="64"/>
      <c r="AB47" s="64"/>
      <c r="AC47" s="191">
        <v>0.39</v>
      </c>
      <c r="AD47" s="200">
        <v>0.55000000000000004</v>
      </c>
      <c r="AE47" s="184">
        <v>0.38974426229508202</v>
      </c>
      <c r="AF47" s="201">
        <v>0.38</v>
      </c>
      <c r="AG47" s="183"/>
      <c r="AH47" s="191">
        <v>0.39</v>
      </c>
      <c r="AI47" s="200">
        <v>1</v>
      </c>
      <c r="AJ47" s="184">
        <v>0.38974426229508202</v>
      </c>
      <c r="AK47" s="201">
        <v>1</v>
      </c>
      <c r="AL47" s="181"/>
      <c r="AM47" s="191">
        <v>0.39</v>
      </c>
      <c r="AN47" s="200">
        <v>1</v>
      </c>
      <c r="AO47" s="183">
        <v>0.39</v>
      </c>
      <c r="AP47" s="201">
        <v>0.08</v>
      </c>
      <c r="AQ47" s="181"/>
      <c r="AR47" s="191">
        <v>0.39</v>
      </c>
      <c r="AS47" s="200">
        <v>1</v>
      </c>
      <c r="AT47" s="183">
        <v>0.39</v>
      </c>
      <c r="AU47" s="201">
        <v>0.94</v>
      </c>
    </row>
    <row r="48" spans="1:47" ht="12" customHeight="1">
      <c r="A48" s="121"/>
      <c r="B48" s="74"/>
      <c r="C48" s="122"/>
      <c r="D48" s="123"/>
      <c r="E48" s="65">
        <f t="shared" si="3"/>
        <v>0</v>
      </c>
      <c r="F48" s="65">
        <f t="shared" si="4"/>
        <v>0</v>
      </c>
      <c r="G48" s="65">
        <f t="shared" si="17"/>
        <v>0</v>
      </c>
      <c r="H48" s="181">
        <f t="shared" si="16"/>
        <v>0</v>
      </c>
      <c r="I48" s="181">
        <f t="shared" si="0"/>
        <v>0</v>
      </c>
      <c r="J48" s="182">
        <f t="shared" si="6"/>
        <v>0</v>
      </c>
      <c r="K48" s="213">
        <f t="shared" si="7"/>
        <v>0</v>
      </c>
      <c r="L48" s="181">
        <f t="shared" si="8"/>
        <v>0</v>
      </c>
      <c r="M48" s="213">
        <f t="shared" si="9"/>
        <v>0</v>
      </c>
      <c r="N48" s="182">
        <f t="shared" si="10"/>
        <v>0</v>
      </c>
      <c r="O48" s="213">
        <f t="shared" si="11"/>
        <v>0</v>
      </c>
      <c r="P48" s="182">
        <f t="shared" si="12"/>
        <v>0</v>
      </c>
      <c r="Q48" s="182">
        <f t="shared" si="13"/>
        <v>0</v>
      </c>
      <c r="R48" s="182">
        <f t="shared" si="14"/>
        <v>0</v>
      </c>
      <c r="S48" s="182">
        <f t="shared" si="15"/>
        <v>0</v>
      </c>
      <c r="T48" s="65"/>
      <c r="U48" s="65"/>
      <c r="V48" s="65"/>
      <c r="W48" s="65"/>
      <c r="X48" s="65">
        <f t="shared" si="1"/>
        <v>0</v>
      </c>
      <c r="Y48" s="65">
        <f t="shared" si="2"/>
        <v>0</v>
      </c>
      <c r="Z48" s="64"/>
      <c r="AA48" s="64"/>
      <c r="AB48" s="64"/>
      <c r="AC48" s="191">
        <v>0.4</v>
      </c>
      <c r="AD48" s="200">
        <v>0.52</v>
      </c>
      <c r="AE48" s="184">
        <v>0.39973770491803279</v>
      </c>
      <c r="AF48" s="201">
        <v>0.35</v>
      </c>
      <c r="AG48" s="183"/>
      <c r="AH48" s="191">
        <v>0.4</v>
      </c>
      <c r="AI48" s="200">
        <v>1</v>
      </c>
      <c r="AJ48" s="184">
        <v>0.39973770491803279</v>
      </c>
      <c r="AK48" s="201">
        <v>1</v>
      </c>
      <c r="AL48" s="181"/>
      <c r="AM48" s="191">
        <v>0.4</v>
      </c>
      <c r="AN48" s="200">
        <v>1</v>
      </c>
      <c r="AO48" s="183">
        <v>0.4</v>
      </c>
      <c r="AP48" s="201">
        <v>0.06</v>
      </c>
      <c r="AQ48" s="181"/>
      <c r="AR48" s="191">
        <v>0.4</v>
      </c>
      <c r="AS48" s="200">
        <v>1</v>
      </c>
      <c r="AT48" s="183">
        <v>0.4</v>
      </c>
      <c r="AU48" s="201">
        <v>0.93</v>
      </c>
    </row>
    <row r="49" spans="1:47" ht="12" customHeight="1">
      <c r="A49" s="121"/>
      <c r="B49" s="74"/>
      <c r="C49" s="122"/>
      <c r="D49" s="123"/>
      <c r="E49" s="65">
        <f t="shared" si="3"/>
        <v>0</v>
      </c>
      <c r="F49" s="65">
        <f t="shared" si="4"/>
        <v>0</v>
      </c>
      <c r="G49" s="65">
        <f t="shared" si="17"/>
        <v>0</v>
      </c>
      <c r="H49" s="181">
        <f t="shared" si="16"/>
        <v>0</v>
      </c>
      <c r="I49" s="181">
        <f t="shared" si="0"/>
        <v>0</v>
      </c>
      <c r="J49" s="182">
        <f t="shared" si="6"/>
        <v>0</v>
      </c>
      <c r="K49" s="213">
        <f t="shared" si="7"/>
        <v>0</v>
      </c>
      <c r="L49" s="181">
        <f t="shared" si="8"/>
        <v>0</v>
      </c>
      <c r="M49" s="213">
        <f t="shared" si="9"/>
        <v>0</v>
      </c>
      <c r="N49" s="182">
        <f t="shared" si="10"/>
        <v>0</v>
      </c>
      <c r="O49" s="213">
        <f t="shared" si="11"/>
        <v>0</v>
      </c>
      <c r="P49" s="182">
        <f t="shared" si="12"/>
        <v>0</v>
      </c>
      <c r="Q49" s="182">
        <f t="shared" si="13"/>
        <v>0</v>
      </c>
      <c r="R49" s="182">
        <f t="shared" si="14"/>
        <v>0</v>
      </c>
      <c r="S49" s="182">
        <f t="shared" si="15"/>
        <v>0</v>
      </c>
      <c r="T49" s="65"/>
      <c r="U49" s="65"/>
      <c r="V49" s="65"/>
      <c r="W49" s="65"/>
      <c r="X49" s="65">
        <f t="shared" si="1"/>
        <v>0</v>
      </c>
      <c r="Y49" s="65">
        <f t="shared" si="2"/>
        <v>0</v>
      </c>
      <c r="Z49" s="64"/>
      <c r="AA49" s="64"/>
      <c r="AB49" s="64"/>
      <c r="AC49" s="191">
        <v>0.41</v>
      </c>
      <c r="AD49" s="200">
        <v>0.48</v>
      </c>
      <c r="AE49" s="184">
        <v>0.40973114754098361</v>
      </c>
      <c r="AF49" s="201">
        <v>0.32</v>
      </c>
      <c r="AG49" s="183"/>
      <c r="AH49" s="191">
        <v>0.41</v>
      </c>
      <c r="AI49" s="200">
        <v>1</v>
      </c>
      <c r="AJ49" s="184">
        <v>0.40973114754098361</v>
      </c>
      <c r="AK49" s="201">
        <v>1</v>
      </c>
      <c r="AL49" s="181"/>
      <c r="AM49" s="191">
        <v>0.41</v>
      </c>
      <c r="AN49" s="200">
        <v>1</v>
      </c>
      <c r="AO49" s="183">
        <v>0.41</v>
      </c>
      <c r="AP49" s="201">
        <v>0.04</v>
      </c>
      <c r="AQ49" s="181"/>
      <c r="AR49" s="191">
        <v>0.41</v>
      </c>
      <c r="AS49" s="200">
        <v>1</v>
      </c>
      <c r="AT49" s="183">
        <v>0.41</v>
      </c>
      <c r="AU49" s="201">
        <v>0.91</v>
      </c>
    </row>
    <row r="50" spans="1:47" ht="12" customHeight="1">
      <c r="A50" s="121"/>
      <c r="B50" s="74"/>
      <c r="C50" s="122"/>
      <c r="D50" s="123"/>
      <c r="E50" s="65">
        <f t="shared" si="3"/>
        <v>0</v>
      </c>
      <c r="F50" s="65">
        <f t="shared" si="4"/>
        <v>0</v>
      </c>
      <c r="G50" s="65">
        <f t="shared" si="17"/>
        <v>0</v>
      </c>
      <c r="H50" s="181">
        <f t="shared" si="16"/>
        <v>0</v>
      </c>
      <c r="I50" s="181">
        <f t="shared" si="0"/>
        <v>0</v>
      </c>
      <c r="J50" s="182">
        <f t="shared" si="6"/>
        <v>0</v>
      </c>
      <c r="K50" s="213">
        <f t="shared" si="7"/>
        <v>0</v>
      </c>
      <c r="L50" s="181">
        <f t="shared" si="8"/>
        <v>0</v>
      </c>
      <c r="M50" s="213">
        <f t="shared" si="9"/>
        <v>0</v>
      </c>
      <c r="N50" s="182">
        <f t="shared" si="10"/>
        <v>0</v>
      </c>
      <c r="O50" s="213">
        <f t="shared" si="11"/>
        <v>0</v>
      </c>
      <c r="P50" s="182">
        <f t="shared" si="12"/>
        <v>0</v>
      </c>
      <c r="Q50" s="182">
        <f t="shared" si="13"/>
        <v>0</v>
      </c>
      <c r="R50" s="182">
        <f t="shared" si="14"/>
        <v>0</v>
      </c>
      <c r="S50" s="182">
        <f t="shared" si="15"/>
        <v>0</v>
      </c>
      <c r="T50" s="65"/>
      <c r="U50" s="65"/>
      <c r="V50" s="65"/>
      <c r="W50" s="65"/>
      <c r="X50" s="65">
        <f t="shared" si="1"/>
        <v>0</v>
      </c>
      <c r="Y50" s="65">
        <f t="shared" si="2"/>
        <v>0</v>
      </c>
      <c r="Z50" s="64"/>
      <c r="AA50" s="64"/>
      <c r="AB50" s="64"/>
      <c r="AC50" s="191">
        <v>0.42</v>
      </c>
      <c r="AD50" s="200">
        <v>0.46</v>
      </c>
      <c r="AE50" s="184">
        <v>0.41972459016393443</v>
      </c>
      <c r="AF50" s="201">
        <v>0.3</v>
      </c>
      <c r="AG50" s="183"/>
      <c r="AH50" s="191">
        <v>0.42</v>
      </c>
      <c r="AI50" s="200">
        <v>1</v>
      </c>
      <c r="AJ50" s="184">
        <v>0.41972459016393443</v>
      </c>
      <c r="AK50" s="201">
        <v>1</v>
      </c>
      <c r="AL50" s="181"/>
      <c r="AM50" s="191">
        <v>0.42</v>
      </c>
      <c r="AN50" s="200">
        <v>1</v>
      </c>
      <c r="AO50" s="183">
        <v>0.42</v>
      </c>
      <c r="AP50" s="201">
        <v>0.03</v>
      </c>
      <c r="AQ50" s="181"/>
      <c r="AR50" s="191">
        <v>0.42</v>
      </c>
      <c r="AS50" s="200">
        <v>1</v>
      </c>
      <c r="AT50" s="183">
        <v>0.42</v>
      </c>
      <c r="AU50" s="201">
        <v>0.9</v>
      </c>
    </row>
    <row r="51" spans="1:47" ht="12" customHeight="1">
      <c r="A51" s="121"/>
      <c r="B51" s="74"/>
      <c r="C51" s="122"/>
      <c r="D51" s="123"/>
      <c r="E51" s="65">
        <f t="shared" si="3"/>
        <v>0</v>
      </c>
      <c r="F51" s="65">
        <f t="shared" si="4"/>
        <v>0</v>
      </c>
      <c r="G51" s="65">
        <f t="shared" si="17"/>
        <v>0</v>
      </c>
      <c r="H51" s="181">
        <f t="shared" si="16"/>
        <v>0</v>
      </c>
      <c r="I51" s="181">
        <f t="shared" si="0"/>
        <v>0</v>
      </c>
      <c r="J51" s="182">
        <f t="shared" si="6"/>
        <v>0</v>
      </c>
      <c r="K51" s="213">
        <f t="shared" si="7"/>
        <v>0</v>
      </c>
      <c r="L51" s="181">
        <f t="shared" si="8"/>
        <v>0</v>
      </c>
      <c r="M51" s="213">
        <f t="shared" si="9"/>
        <v>0</v>
      </c>
      <c r="N51" s="182">
        <f t="shared" si="10"/>
        <v>0</v>
      </c>
      <c r="O51" s="213">
        <f t="shared" si="11"/>
        <v>0</v>
      </c>
      <c r="P51" s="182">
        <f t="shared" si="12"/>
        <v>0</v>
      </c>
      <c r="Q51" s="182">
        <f t="shared" si="13"/>
        <v>0</v>
      </c>
      <c r="R51" s="182">
        <f t="shared" si="14"/>
        <v>0</v>
      </c>
      <c r="S51" s="182">
        <f t="shared" si="15"/>
        <v>0</v>
      </c>
      <c r="T51" s="65"/>
      <c r="U51" s="65"/>
      <c r="V51" s="65"/>
      <c r="W51" s="65"/>
      <c r="X51" s="65">
        <f t="shared" si="1"/>
        <v>0</v>
      </c>
      <c r="Y51" s="65">
        <f t="shared" si="2"/>
        <v>0</v>
      </c>
      <c r="Z51" s="64"/>
      <c r="AA51" s="64"/>
      <c r="AB51" s="64"/>
      <c r="AC51" s="191">
        <v>0.43</v>
      </c>
      <c r="AD51" s="200">
        <v>0.43</v>
      </c>
      <c r="AE51" s="184">
        <v>0.42971803278688525</v>
      </c>
      <c r="AF51" s="201">
        <v>0.27</v>
      </c>
      <c r="AG51" s="183"/>
      <c r="AH51" s="191">
        <v>0.43</v>
      </c>
      <c r="AI51" s="200">
        <v>1</v>
      </c>
      <c r="AJ51" s="184">
        <v>0.42971803278688525</v>
      </c>
      <c r="AK51" s="201">
        <v>1</v>
      </c>
      <c r="AL51" s="181"/>
      <c r="AM51" s="191">
        <v>0.43</v>
      </c>
      <c r="AN51" s="200">
        <v>1</v>
      </c>
      <c r="AO51" s="183">
        <v>0.43</v>
      </c>
      <c r="AP51" s="201">
        <v>0.02</v>
      </c>
      <c r="AQ51" s="181"/>
      <c r="AR51" s="191">
        <v>0.43</v>
      </c>
      <c r="AS51" s="200">
        <v>1</v>
      </c>
      <c r="AT51" s="183">
        <v>0.43</v>
      </c>
      <c r="AU51" s="201">
        <v>0.88</v>
      </c>
    </row>
    <row r="52" spans="1:47" ht="12" customHeight="1">
      <c r="A52" s="121"/>
      <c r="B52" s="74"/>
      <c r="C52" s="122"/>
      <c r="D52" s="123"/>
      <c r="E52" s="65">
        <f t="shared" si="3"/>
        <v>0</v>
      </c>
      <c r="F52" s="65">
        <f t="shared" si="4"/>
        <v>0</v>
      </c>
      <c r="G52" s="65">
        <f t="shared" si="17"/>
        <v>0</v>
      </c>
      <c r="H52" s="181">
        <f t="shared" si="16"/>
        <v>0</v>
      </c>
      <c r="I52" s="181">
        <f t="shared" si="0"/>
        <v>0</v>
      </c>
      <c r="J52" s="182">
        <f t="shared" si="6"/>
        <v>0</v>
      </c>
      <c r="K52" s="213">
        <f t="shared" si="7"/>
        <v>0</v>
      </c>
      <c r="L52" s="181">
        <f t="shared" si="8"/>
        <v>0</v>
      </c>
      <c r="M52" s="213">
        <f t="shared" si="9"/>
        <v>0</v>
      </c>
      <c r="N52" s="182">
        <f t="shared" si="10"/>
        <v>0</v>
      </c>
      <c r="O52" s="213">
        <f t="shared" si="11"/>
        <v>0</v>
      </c>
      <c r="P52" s="182">
        <f t="shared" si="12"/>
        <v>0</v>
      </c>
      <c r="Q52" s="182">
        <f t="shared" si="13"/>
        <v>0</v>
      </c>
      <c r="R52" s="182">
        <f t="shared" si="14"/>
        <v>0</v>
      </c>
      <c r="S52" s="182">
        <f t="shared" si="15"/>
        <v>0</v>
      </c>
      <c r="T52" s="65"/>
      <c r="U52" s="65"/>
      <c r="V52" s="65"/>
      <c r="W52" s="65"/>
      <c r="X52" s="65">
        <f t="shared" si="1"/>
        <v>0</v>
      </c>
      <c r="Y52" s="65">
        <f t="shared" si="2"/>
        <v>0</v>
      </c>
      <c r="Z52" s="64"/>
      <c r="AA52" s="64"/>
      <c r="AB52" s="64"/>
      <c r="AC52" s="191">
        <v>0.44</v>
      </c>
      <c r="AD52" s="200">
        <v>0.4</v>
      </c>
      <c r="AE52" s="184">
        <v>0.43971147540983613</v>
      </c>
      <c r="AF52" s="201">
        <v>0.25</v>
      </c>
      <c r="AG52" s="183"/>
      <c r="AH52" s="191">
        <v>0.44</v>
      </c>
      <c r="AI52" s="200">
        <v>1</v>
      </c>
      <c r="AJ52" s="184">
        <v>0.43971147540983613</v>
      </c>
      <c r="AK52" s="201">
        <v>1</v>
      </c>
      <c r="AL52" s="181"/>
      <c r="AM52" s="191">
        <v>0.44</v>
      </c>
      <c r="AN52" s="200">
        <v>1</v>
      </c>
      <c r="AO52" s="183">
        <v>0.44</v>
      </c>
      <c r="AP52" s="201">
        <v>0.01</v>
      </c>
      <c r="AQ52" s="181"/>
      <c r="AR52" s="191">
        <v>0.44</v>
      </c>
      <c r="AS52" s="200">
        <v>1</v>
      </c>
      <c r="AT52" s="183">
        <v>0.44</v>
      </c>
      <c r="AU52" s="201">
        <v>0.87</v>
      </c>
    </row>
    <row r="53" spans="1:47" ht="12" customHeight="1">
      <c r="A53" s="121"/>
      <c r="B53" s="74"/>
      <c r="C53" s="122"/>
      <c r="D53" s="123"/>
      <c r="E53" s="65">
        <f t="shared" si="3"/>
        <v>0</v>
      </c>
      <c r="F53" s="65">
        <f t="shared" si="4"/>
        <v>0</v>
      </c>
      <c r="G53" s="65">
        <f t="shared" si="17"/>
        <v>0</v>
      </c>
      <c r="H53" s="181">
        <f t="shared" si="16"/>
        <v>0</v>
      </c>
      <c r="I53" s="181">
        <f t="shared" si="0"/>
        <v>0</v>
      </c>
      <c r="J53" s="182">
        <f t="shared" si="6"/>
        <v>0</v>
      </c>
      <c r="K53" s="213">
        <f t="shared" si="7"/>
        <v>0</v>
      </c>
      <c r="L53" s="181">
        <f t="shared" si="8"/>
        <v>0</v>
      </c>
      <c r="M53" s="213">
        <f t="shared" si="9"/>
        <v>0</v>
      </c>
      <c r="N53" s="182">
        <f t="shared" si="10"/>
        <v>0</v>
      </c>
      <c r="O53" s="213">
        <f t="shared" si="11"/>
        <v>0</v>
      </c>
      <c r="P53" s="182">
        <f t="shared" si="12"/>
        <v>0</v>
      </c>
      <c r="Q53" s="182">
        <f t="shared" si="13"/>
        <v>0</v>
      </c>
      <c r="R53" s="182">
        <f t="shared" si="14"/>
        <v>0</v>
      </c>
      <c r="S53" s="182">
        <f t="shared" si="15"/>
        <v>0</v>
      </c>
      <c r="T53" s="65"/>
      <c r="U53" s="65"/>
      <c r="V53" s="65"/>
      <c r="W53" s="65"/>
      <c r="X53" s="65">
        <f t="shared" si="1"/>
        <v>0</v>
      </c>
      <c r="Y53" s="65">
        <f t="shared" si="2"/>
        <v>0</v>
      </c>
      <c r="Z53" s="64"/>
      <c r="AA53" s="64"/>
      <c r="AB53" s="64"/>
      <c r="AC53" s="191">
        <v>0.45</v>
      </c>
      <c r="AD53" s="200">
        <v>0.38</v>
      </c>
      <c r="AE53" s="184">
        <v>0.44970491803278695</v>
      </c>
      <c r="AF53" s="201">
        <v>0.22</v>
      </c>
      <c r="AG53" s="183"/>
      <c r="AH53" s="191">
        <v>0.45</v>
      </c>
      <c r="AI53" s="200">
        <v>1</v>
      </c>
      <c r="AJ53" s="184">
        <v>0.44970491803278695</v>
      </c>
      <c r="AK53" s="201">
        <v>1</v>
      </c>
      <c r="AL53" s="181"/>
      <c r="AM53" s="191">
        <v>0.45</v>
      </c>
      <c r="AN53" s="200">
        <v>1</v>
      </c>
      <c r="AO53" s="183">
        <v>0.45</v>
      </c>
      <c r="AP53" s="201">
        <v>0</v>
      </c>
      <c r="AQ53" s="181"/>
      <c r="AR53" s="191">
        <v>0.45</v>
      </c>
      <c r="AS53" s="200">
        <v>1</v>
      </c>
      <c r="AT53" s="183">
        <v>0.45</v>
      </c>
      <c r="AU53" s="201">
        <v>0.85</v>
      </c>
    </row>
    <row r="54" spans="1:47" ht="12" customHeight="1">
      <c r="A54" s="121"/>
      <c r="B54" s="74"/>
      <c r="C54" s="122"/>
      <c r="D54" s="123"/>
      <c r="E54" s="65">
        <f t="shared" si="3"/>
        <v>0</v>
      </c>
      <c r="F54" s="65">
        <f t="shared" si="4"/>
        <v>0</v>
      </c>
      <c r="G54" s="65">
        <f t="shared" si="17"/>
        <v>0</v>
      </c>
      <c r="H54" s="181">
        <f t="shared" si="16"/>
        <v>0</v>
      </c>
      <c r="I54" s="181">
        <f t="shared" si="0"/>
        <v>0</v>
      </c>
      <c r="J54" s="182">
        <f t="shared" si="6"/>
        <v>0</v>
      </c>
      <c r="K54" s="213">
        <f t="shared" si="7"/>
        <v>0</v>
      </c>
      <c r="L54" s="181">
        <f t="shared" si="8"/>
        <v>0</v>
      </c>
      <c r="M54" s="213">
        <f t="shared" si="9"/>
        <v>0</v>
      </c>
      <c r="N54" s="182">
        <f t="shared" si="10"/>
        <v>0</v>
      </c>
      <c r="O54" s="213">
        <f t="shared" si="11"/>
        <v>0</v>
      </c>
      <c r="P54" s="182">
        <f t="shared" si="12"/>
        <v>0</v>
      </c>
      <c r="Q54" s="182">
        <f t="shared" si="13"/>
        <v>0</v>
      </c>
      <c r="R54" s="182">
        <f t="shared" si="14"/>
        <v>0</v>
      </c>
      <c r="S54" s="182">
        <f t="shared" si="15"/>
        <v>0</v>
      </c>
      <c r="T54" s="65"/>
      <c r="U54" s="65"/>
      <c r="V54" s="65"/>
      <c r="W54" s="65"/>
      <c r="X54" s="65">
        <f t="shared" si="1"/>
        <v>0</v>
      </c>
      <c r="Y54" s="65">
        <f t="shared" si="2"/>
        <v>0</v>
      </c>
      <c r="Z54" s="64"/>
      <c r="AA54" s="64"/>
      <c r="AB54" s="64"/>
      <c r="AC54" s="191">
        <v>0.46</v>
      </c>
      <c r="AD54" s="200">
        <v>0.36</v>
      </c>
      <c r="AE54" s="184">
        <v>0.45969836065573771</v>
      </c>
      <c r="AF54" s="201">
        <v>0.21</v>
      </c>
      <c r="AG54" s="183"/>
      <c r="AH54" s="191">
        <v>0.46</v>
      </c>
      <c r="AI54" s="200">
        <v>1</v>
      </c>
      <c r="AJ54" s="184">
        <v>0.45969836065573771</v>
      </c>
      <c r="AK54" s="201">
        <v>1</v>
      </c>
      <c r="AL54" s="181"/>
      <c r="AM54" s="191">
        <v>0.46</v>
      </c>
      <c r="AN54" s="200">
        <v>1</v>
      </c>
      <c r="AO54" s="183">
        <v>0.46</v>
      </c>
      <c r="AP54" s="201">
        <v>0</v>
      </c>
      <c r="AQ54" s="181"/>
      <c r="AR54" s="191">
        <v>0.46</v>
      </c>
      <c r="AS54" s="200">
        <v>1</v>
      </c>
      <c r="AT54" s="183">
        <v>0.46</v>
      </c>
      <c r="AU54" s="201">
        <v>0.83</v>
      </c>
    </row>
    <row r="55" spans="1:47" ht="12" customHeight="1">
      <c r="A55" s="121"/>
      <c r="B55" s="74"/>
      <c r="C55" s="122"/>
      <c r="D55" s="123"/>
      <c r="E55" s="65">
        <f t="shared" si="3"/>
        <v>0</v>
      </c>
      <c r="F55" s="65">
        <f t="shared" si="4"/>
        <v>0</v>
      </c>
      <c r="G55" s="65">
        <f t="shared" si="17"/>
        <v>0</v>
      </c>
      <c r="H55" s="181">
        <f t="shared" si="16"/>
        <v>0</v>
      </c>
      <c r="I55" s="181">
        <f t="shared" si="0"/>
        <v>0</v>
      </c>
      <c r="J55" s="182">
        <f t="shared" si="6"/>
        <v>0</v>
      </c>
      <c r="K55" s="213">
        <f t="shared" si="7"/>
        <v>0</v>
      </c>
      <c r="L55" s="181">
        <f t="shared" si="8"/>
        <v>0</v>
      </c>
      <c r="M55" s="213">
        <f t="shared" si="9"/>
        <v>0</v>
      </c>
      <c r="N55" s="182">
        <f t="shared" si="10"/>
        <v>0</v>
      </c>
      <c r="O55" s="213">
        <f t="shared" si="11"/>
        <v>0</v>
      </c>
      <c r="P55" s="182">
        <f t="shared" si="12"/>
        <v>0</v>
      </c>
      <c r="Q55" s="182">
        <f t="shared" si="13"/>
        <v>0</v>
      </c>
      <c r="R55" s="182">
        <f t="shared" si="14"/>
        <v>0</v>
      </c>
      <c r="S55" s="182">
        <f t="shared" si="15"/>
        <v>0</v>
      </c>
      <c r="T55" s="65"/>
      <c r="U55" s="65"/>
      <c r="V55" s="65"/>
      <c r="W55" s="65"/>
      <c r="X55" s="65">
        <f t="shared" si="1"/>
        <v>0</v>
      </c>
      <c r="Y55" s="65">
        <f t="shared" si="2"/>
        <v>0</v>
      </c>
      <c r="Z55" s="64"/>
      <c r="AA55" s="64"/>
      <c r="AB55" s="64"/>
      <c r="AC55" s="191">
        <v>0.47</v>
      </c>
      <c r="AD55" s="200">
        <v>0.34</v>
      </c>
      <c r="AE55" s="184">
        <v>0.46969180327868854</v>
      </c>
      <c r="AF55" s="201">
        <v>0.2</v>
      </c>
      <c r="AG55" s="183"/>
      <c r="AH55" s="191">
        <v>0.47</v>
      </c>
      <c r="AI55" s="200">
        <v>1</v>
      </c>
      <c r="AJ55" s="184">
        <v>0.46969180327868854</v>
      </c>
      <c r="AK55" s="201">
        <v>1</v>
      </c>
      <c r="AL55" s="181"/>
      <c r="AM55" s="191">
        <v>0.47</v>
      </c>
      <c r="AN55" s="200">
        <v>1</v>
      </c>
      <c r="AO55" s="183">
        <v>0.47</v>
      </c>
      <c r="AP55" s="201">
        <v>0</v>
      </c>
      <c r="AQ55" s="181"/>
      <c r="AR55" s="191">
        <v>0.47</v>
      </c>
      <c r="AS55" s="200">
        <v>1</v>
      </c>
      <c r="AT55" s="183">
        <v>0.47</v>
      </c>
      <c r="AU55" s="201">
        <v>0.82</v>
      </c>
    </row>
    <row r="56" spans="1:47" ht="12" customHeight="1">
      <c r="A56" s="121"/>
      <c r="B56" s="74"/>
      <c r="C56" s="122"/>
      <c r="D56" s="123"/>
      <c r="E56" s="65">
        <f t="shared" si="3"/>
        <v>0</v>
      </c>
      <c r="F56" s="65">
        <f t="shared" si="4"/>
        <v>0</v>
      </c>
      <c r="G56" s="65">
        <f t="shared" si="17"/>
        <v>0</v>
      </c>
      <c r="H56" s="181">
        <f t="shared" si="16"/>
        <v>0</v>
      </c>
      <c r="I56" s="181">
        <f t="shared" si="0"/>
        <v>0</v>
      </c>
      <c r="J56" s="182">
        <f t="shared" si="6"/>
        <v>0</v>
      </c>
      <c r="K56" s="213">
        <f t="shared" si="7"/>
        <v>0</v>
      </c>
      <c r="L56" s="181">
        <f t="shared" si="8"/>
        <v>0</v>
      </c>
      <c r="M56" s="213">
        <f t="shared" si="9"/>
        <v>0</v>
      </c>
      <c r="N56" s="182">
        <f t="shared" si="10"/>
        <v>0</v>
      </c>
      <c r="O56" s="213">
        <f t="shared" si="11"/>
        <v>0</v>
      </c>
      <c r="P56" s="182">
        <f t="shared" si="12"/>
        <v>0</v>
      </c>
      <c r="Q56" s="182">
        <f t="shared" si="13"/>
        <v>0</v>
      </c>
      <c r="R56" s="182">
        <f t="shared" si="14"/>
        <v>0</v>
      </c>
      <c r="S56" s="182">
        <f t="shared" si="15"/>
        <v>0</v>
      </c>
      <c r="T56" s="65"/>
      <c r="U56" s="65"/>
      <c r="V56" s="65"/>
      <c r="W56" s="65"/>
      <c r="X56" s="65">
        <f t="shared" si="1"/>
        <v>0</v>
      </c>
      <c r="Y56" s="65">
        <f t="shared" si="2"/>
        <v>0</v>
      </c>
      <c r="Z56" s="64"/>
      <c r="AA56" s="64"/>
      <c r="AB56" s="64"/>
      <c r="AC56" s="191">
        <v>0.48</v>
      </c>
      <c r="AD56" s="200">
        <v>0.31</v>
      </c>
      <c r="AE56" s="184">
        <v>0.47968524590163936</v>
      </c>
      <c r="AF56" s="201">
        <v>0.18</v>
      </c>
      <c r="AG56" s="183"/>
      <c r="AH56" s="191">
        <v>0.48</v>
      </c>
      <c r="AI56" s="200">
        <v>1</v>
      </c>
      <c r="AJ56" s="184">
        <v>0.47968524590163936</v>
      </c>
      <c r="AK56" s="201">
        <v>1</v>
      </c>
      <c r="AL56" s="181"/>
      <c r="AM56" s="191">
        <v>0.48</v>
      </c>
      <c r="AN56" s="200">
        <v>1</v>
      </c>
      <c r="AO56" s="183">
        <v>0.48</v>
      </c>
      <c r="AP56" s="201">
        <v>0</v>
      </c>
      <c r="AQ56" s="181"/>
      <c r="AR56" s="191">
        <v>0.48</v>
      </c>
      <c r="AS56" s="200">
        <v>1</v>
      </c>
      <c r="AT56" s="183">
        <v>0.48</v>
      </c>
      <c r="AU56" s="201">
        <v>0.8</v>
      </c>
    </row>
    <row r="57" spans="1:47" ht="12" customHeight="1">
      <c r="A57" s="121"/>
      <c r="B57" s="74"/>
      <c r="C57" s="122"/>
      <c r="D57" s="123"/>
      <c r="E57" s="65">
        <f t="shared" si="3"/>
        <v>0</v>
      </c>
      <c r="F57" s="65">
        <f t="shared" si="4"/>
        <v>0</v>
      </c>
      <c r="G57" s="65">
        <f t="shared" si="17"/>
        <v>0</v>
      </c>
      <c r="H57" s="181">
        <f t="shared" si="16"/>
        <v>0</v>
      </c>
      <c r="I57" s="181">
        <f t="shared" si="0"/>
        <v>0</v>
      </c>
      <c r="J57" s="182">
        <f t="shared" si="6"/>
        <v>0</v>
      </c>
      <c r="K57" s="213">
        <f t="shared" si="7"/>
        <v>0</v>
      </c>
      <c r="L57" s="181">
        <f t="shared" si="8"/>
        <v>0</v>
      </c>
      <c r="M57" s="213">
        <f t="shared" si="9"/>
        <v>0</v>
      </c>
      <c r="N57" s="182">
        <f t="shared" si="10"/>
        <v>0</v>
      </c>
      <c r="O57" s="213">
        <f t="shared" si="11"/>
        <v>0</v>
      </c>
      <c r="P57" s="182">
        <f t="shared" si="12"/>
        <v>0</v>
      </c>
      <c r="Q57" s="182">
        <f t="shared" si="13"/>
        <v>0</v>
      </c>
      <c r="R57" s="182">
        <f t="shared" si="14"/>
        <v>0</v>
      </c>
      <c r="S57" s="182">
        <f t="shared" si="15"/>
        <v>0</v>
      </c>
      <c r="T57" s="65"/>
      <c r="U57" s="65"/>
      <c r="V57" s="65"/>
      <c r="W57" s="65"/>
      <c r="X57" s="65">
        <f t="shared" si="1"/>
        <v>0</v>
      </c>
      <c r="Y57" s="65">
        <f t="shared" si="2"/>
        <v>0</v>
      </c>
      <c r="Z57" s="64"/>
      <c r="AA57" s="64"/>
      <c r="AB57" s="64"/>
      <c r="AC57" s="191">
        <v>0.49</v>
      </c>
      <c r="AD57" s="200">
        <v>0.28999999999999998</v>
      </c>
      <c r="AE57" s="184">
        <v>0.48967868852459018</v>
      </c>
      <c r="AF57" s="201">
        <v>0.17</v>
      </c>
      <c r="AG57" s="183"/>
      <c r="AH57" s="191">
        <v>0.49</v>
      </c>
      <c r="AI57" s="200">
        <v>1</v>
      </c>
      <c r="AJ57" s="184">
        <v>0.48967868852459018</v>
      </c>
      <c r="AK57" s="201">
        <v>1</v>
      </c>
      <c r="AL57" s="181"/>
      <c r="AM57" s="191">
        <v>0.49</v>
      </c>
      <c r="AN57" s="200">
        <v>1</v>
      </c>
      <c r="AO57" s="183">
        <v>0.49</v>
      </c>
      <c r="AP57" s="201">
        <v>0</v>
      </c>
      <c r="AQ57" s="181"/>
      <c r="AR57" s="191">
        <v>0.49</v>
      </c>
      <c r="AS57" s="200">
        <v>1</v>
      </c>
      <c r="AT57" s="183">
        <v>0.49</v>
      </c>
      <c r="AU57" s="201">
        <v>0.79</v>
      </c>
    </row>
    <row r="58" spans="1:47" ht="12" customHeight="1">
      <c r="A58" s="121"/>
      <c r="B58" s="74"/>
      <c r="C58" s="122"/>
      <c r="D58" s="123"/>
      <c r="E58" s="65">
        <f t="shared" si="3"/>
        <v>0</v>
      </c>
      <c r="F58" s="65">
        <f t="shared" si="4"/>
        <v>0</v>
      </c>
      <c r="G58" s="65">
        <f t="shared" si="17"/>
        <v>0</v>
      </c>
      <c r="H58" s="181">
        <f t="shared" si="16"/>
        <v>0</v>
      </c>
      <c r="I58" s="181">
        <f t="shared" si="0"/>
        <v>0</v>
      </c>
      <c r="J58" s="182">
        <f t="shared" si="6"/>
        <v>0</v>
      </c>
      <c r="K58" s="213">
        <f t="shared" si="7"/>
        <v>0</v>
      </c>
      <c r="L58" s="181">
        <f t="shared" si="8"/>
        <v>0</v>
      </c>
      <c r="M58" s="213">
        <f t="shared" si="9"/>
        <v>0</v>
      </c>
      <c r="N58" s="182">
        <f t="shared" si="10"/>
        <v>0</v>
      </c>
      <c r="O58" s="213">
        <f t="shared" si="11"/>
        <v>0</v>
      </c>
      <c r="P58" s="182">
        <f t="shared" si="12"/>
        <v>0</v>
      </c>
      <c r="Q58" s="182">
        <f t="shared" si="13"/>
        <v>0</v>
      </c>
      <c r="R58" s="182">
        <f t="shared" si="14"/>
        <v>0</v>
      </c>
      <c r="S58" s="182">
        <f t="shared" si="15"/>
        <v>0</v>
      </c>
      <c r="T58" s="65"/>
      <c r="U58" s="65"/>
      <c r="V58" s="65"/>
      <c r="W58" s="65"/>
      <c r="X58" s="65">
        <f t="shared" si="1"/>
        <v>0</v>
      </c>
      <c r="Y58" s="65">
        <f t="shared" si="2"/>
        <v>0</v>
      </c>
      <c r="Z58" s="64"/>
      <c r="AA58" s="64"/>
      <c r="AB58" s="64"/>
      <c r="AC58" s="191">
        <v>0.5</v>
      </c>
      <c r="AD58" s="200">
        <v>0.27</v>
      </c>
      <c r="AE58" s="184">
        <v>0.499672131147541</v>
      </c>
      <c r="AF58" s="201">
        <v>0.16</v>
      </c>
      <c r="AG58" s="183"/>
      <c r="AH58" s="191">
        <v>0.5</v>
      </c>
      <c r="AI58" s="200">
        <v>1</v>
      </c>
      <c r="AJ58" s="184">
        <v>0.499672131147541</v>
      </c>
      <c r="AK58" s="201">
        <v>1</v>
      </c>
      <c r="AL58" s="181"/>
      <c r="AM58" s="191">
        <v>0.5</v>
      </c>
      <c r="AN58" s="200">
        <v>1</v>
      </c>
      <c r="AO58" s="183">
        <v>0.5</v>
      </c>
      <c r="AP58" s="201">
        <v>0</v>
      </c>
      <c r="AQ58" s="181"/>
      <c r="AR58" s="191">
        <v>0.5</v>
      </c>
      <c r="AS58" s="200">
        <v>1</v>
      </c>
      <c r="AT58" s="183">
        <v>0.5</v>
      </c>
      <c r="AU58" s="201">
        <v>0.77</v>
      </c>
    </row>
    <row r="59" spans="1:47" ht="12" customHeight="1">
      <c r="A59" s="121"/>
      <c r="B59" s="74"/>
      <c r="C59" s="122"/>
      <c r="D59" s="123"/>
      <c r="E59" s="65">
        <f t="shared" si="3"/>
        <v>0</v>
      </c>
      <c r="F59" s="65">
        <f t="shared" si="4"/>
        <v>0</v>
      </c>
      <c r="G59" s="65">
        <f t="shared" si="17"/>
        <v>0</v>
      </c>
      <c r="H59" s="181">
        <f t="shared" si="16"/>
        <v>0</v>
      </c>
      <c r="I59" s="181">
        <f t="shared" si="0"/>
        <v>0</v>
      </c>
      <c r="J59" s="182">
        <f t="shared" si="6"/>
        <v>0</v>
      </c>
      <c r="K59" s="213">
        <f t="shared" si="7"/>
        <v>0</v>
      </c>
      <c r="L59" s="181">
        <f t="shared" si="8"/>
        <v>0</v>
      </c>
      <c r="M59" s="213">
        <f t="shared" si="9"/>
        <v>0</v>
      </c>
      <c r="N59" s="182">
        <f t="shared" si="10"/>
        <v>0</v>
      </c>
      <c r="O59" s="213">
        <f t="shared" si="11"/>
        <v>0</v>
      </c>
      <c r="P59" s="182">
        <f t="shared" si="12"/>
        <v>0</v>
      </c>
      <c r="Q59" s="182">
        <f t="shared" si="13"/>
        <v>0</v>
      </c>
      <c r="R59" s="182">
        <f t="shared" si="14"/>
        <v>0</v>
      </c>
      <c r="S59" s="182">
        <f t="shared" si="15"/>
        <v>0</v>
      </c>
      <c r="T59" s="65"/>
      <c r="U59" s="65"/>
      <c r="V59" s="65"/>
      <c r="W59" s="65"/>
      <c r="X59" s="65">
        <f t="shared" si="1"/>
        <v>0</v>
      </c>
      <c r="Y59" s="65">
        <f t="shared" si="2"/>
        <v>0</v>
      </c>
      <c r="Z59" s="64"/>
      <c r="AA59" s="64"/>
      <c r="AB59" s="64"/>
      <c r="AC59" s="191">
        <v>0.51</v>
      </c>
      <c r="AD59" s="200">
        <v>0.25</v>
      </c>
      <c r="AE59" s="184">
        <v>0.50966557377049182</v>
      </c>
      <c r="AF59" s="201">
        <v>0.15</v>
      </c>
      <c r="AG59" s="183"/>
      <c r="AH59" s="191">
        <v>0.51</v>
      </c>
      <c r="AI59" s="200">
        <v>1</v>
      </c>
      <c r="AJ59" s="184">
        <v>0.50966557377049182</v>
      </c>
      <c r="AK59" s="201">
        <v>1</v>
      </c>
      <c r="AL59" s="181"/>
      <c r="AM59" s="191">
        <v>0.51</v>
      </c>
      <c r="AN59" s="200">
        <v>1</v>
      </c>
      <c r="AO59" s="183">
        <v>0.51</v>
      </c>
      <c r="AP59" s="201">
        <v>0</v>
      </c>
      <c r="AQ59" s="181"/>
      <c r="AR59" s="191">
        <v>0.51</v>
      </c>
      <c r="AS59" s="200">
        <v>1</v>
      </c>
      <c r="AT59" s="183">
        <v>0.51</v>
      </c>
      <c r="AU59" s="201">
        <v>0.75</v>
      </c>
    </row>
    <row r="60" spans="1:47" ht="12" customHeight="1">
      <c r="A60" s="121"/>
      <c r="B60" s="74"/>
      <c r="C60" s="122"/>
      <c r="D60" s="123"/>
      <c r="E60" s="65">
        <f t="shared" si="3"/>
        <v>0</v>
      </c>
      <c r="F60" s="65">
        <f t="shared" si="4"/>
        <v>0</v>
      </c>
      <c r="G60" s="65">
        <f t="shared" si="17"/>
        <v>0</v>
      </c>
      <c r="H60" s="181">
        <f t="shared" si="16"/>
        <v>0</v>
      </c>
      <c r="I60" s="181">
        <f t="shared" si="0"/>
        <v>0</v>
      </c>
      <c r="J60" s="182">
        <f t="shared" si="6"/>
        <v>0</v>
      </c>
      <c r="K60" s="213">
        <f t="shared" si="7"/>
        <v>0</v>
      </c>
      <c r="L60" s="181">
        <f t="shared" si="8"/>
        <v>0</v>
      </c>
      <c r="M60" s="213">
        <f t="shared" si="9"/>
        <v>0</v>
      </c>
      <c r="N60" s="182">
        <f t="shared" si="10"/>
        <v>0</v>
      </c>
      <c r="O60" s="213">
        <f t="shared" si="11"/>
        <v>0</v>
      </c>
      <c r="P60" s="182">
        <f t="shared" si="12"/>
        <v>0</v>
      </c>
      <c r="Q60" s="182">
        <f t="shared" si="13"/>
        <v>0</v>
      </c>
      <c r="R60" s="182">
        <f t="shared" si="14"/>
        <v>0</v>
      </c>
      <c r="S60" s="182">
        <f t="shared" si="15"/>
        <v>0</v>
      </c>
      <c r="T60" s="65"/>
      <c r="U60" s="65"/>
      <c r="V60" s="65"/>
      <c r="W60" s="65"/>
      <c r="X60" s="65">
        <f t="shared" si="1"/>
        <v>0</v>
      </c>
      <c r="Y60" s="65">
        <f t="shared" si="2"/>
        <v>0</v>
      </c>
      <c r="Z60" s="64"/>
      <c r="AA60" s="64"/>
      <c r="AB60" s="64"/>
      <c r="AC60" s="191">
        <v>0.52</v>
      </c>
      <c r="AD60" s="200">
        <v>0.23</v>
      </c>
      <c r="AE60" s="184">
        <v>0.51965901639344259</v>
      </c>
      <c r="AF60" s="201">
        <v>0.14000000000000001</v>
      </c>
      <c r="AG60" s="183"/>
      <c r="AH60" s="191">
        <v>0.52</v>
      </c>
      <c r="AI60" s="200">
        <v>1</v>
      </c>
      <c r="AJ60" s="184">
        <v>0.51965901639344259</v>
      </c>
      <c r="AK60" s="201">
        <v>1</v>
      </c>
      <c r="AL60" s="181"/>
      <c r="AM60" s="191">
        <v>0.52</v>
      </c>
      <c r="AN60" s="200">
        <v>1</v>
      </c>
      <c r="AO60" s="183">
        <v>0.52</v>
      </c>
      <c r="AP60" s="201">
        <v>0</v>
      </c>
      <c r="AQ60" s="181"/>
      <c r="AR60" s="191">
        <v>0.52</v>
      </c>
      <c r="AS60" s="200">
        <v>1</v>
      </c>
      <c r="AT60" s="183">
        <v>0.52</v>
      </c>
      <c r="AU60" s="201">
        <v>0.73</v>
      </c>
    </row>
    <row r="61" spans="1:47" ht="12" customHeight="1">
      <c r="A61" s="121"/>
      <c r="B61" s="74"/>
      <c r="C61" s="122"/>
      <c r="D61" s="123"/>
      <c r="E61" s="65">
        <f t="shared" si="3"/>
        <v>0</v>
      </c>
      <c r="F61" s="65">
        <f t="shared" si="4"/>
        <v>0</v>
      </c>
      <c r="G61" s="65">
        <f t="shared" si="17"/>
        <v>0</v>
      </c>
      <c r="H61" s="181">
        <f t="shared" si="16"/>
        <v>0</v>
      </c>
      <c r="I61" s="181">
        <f t="shared" si="0"/>
        <v>0</v>
      </c>
      <c r="J61" s="182">
        <f t="shared" si="6"/>
        <v>0</v>
      </c>
      <c r="K61" s="213">
        <f t="shared" si="7"/>
        <v>0</v>
      </c>
      <c r="L61" s="181">
        <f t="shared" si="8"/>
        <v>0</v>
      </c>
      <c r="M61" s="213">
        <f t="shared" si="9"/>
        <v>0</v>
      </c>
      <c r="N61" s="182">
        <f t="shared" si="10"/>
        <v>0</v>
      </c>
      <c r="O61" s="213">
        <f t="shared" si="11"/>
        <v>0</v>
      </c>
      <c r="P61" s="182">
        <f t="shared" si="12"/>
        <v>0</v>
      </c>
      <c r="Q61" s="182">
        <f t="shared" si="13"/>
        <v>0</v>
      </c>
      <c r="R61" s="182">
        <f t="shared" si="14"/>
        <v>0</v>
      </c>
      <c r="S61" s="182">
        <f t="shared" si="15"/>
        <v>0</v>
      </c>
      <c r="T61" s="65"/>
      <c r="U61" s="65"/>
      <c r="V61" s="65"/>
      <c r="W61" s="65"/>
      <c r="X61" s="65">
        <f t="shared" si="1"/>
        <v>0</v>
      </c>
      <c r="Y61" s="65">
        <f t="shared" si="2"/>
        <v>0</v>
      </c>
      <c r="Z61" s="64"/>
      <c r="AA61" s="64"/>
      <c r="AB61" s="64"/>
      <c r="AC61" s="191">
        <v>0.53</v>
      </c>
      <c r="AD61" s="200">
        <v>0.22</v>
      </c>
      <c r="AE61" s="184">
        <v>0.52965245901639346</v>
      </c>
      <c r="AF61" s="201">
        <v>0.13</v>
      </c>
      <c r="AG61" s="183"/>
      <c r="AH61" s="191">
        <v>0.53</v>
      </c>
      <c r="AI61" s="200">
        <v>1</v>
      </c>
      <c r="AJ61" s="184">
        <v>0.52965245901639346</v>
      </c>
      <c r="AK61" s="201">
        <v>1</v>
      </c>
      <c r="AL61" s="181"/>
      <c r="AM61" s="191">
        <v>0.53</v>
      </c>
      <c r="AN61" s="200">
        <v>1</v>
      </c>
      <c r="AO61" s="183">
        <v>0.53</v>
      </c>
      <c r="AP61" s="201">
        <v>0</v>
      </c>
      <c r="AQ61" s="181"/>
      <c r="AR61" s="191">
        <v>0.53</v>
      </c>
      <c r="AS61" s="200">
        <v>1</v>
      </c>
      <c r="AT61" s="183">
        <v>0.53</v>
      </c>
      <c r="AU61" s="201">
        <v>0.71</v>
      </c>
    </row>
    <row r="62" spans="1:47" ht="12" customHeight="1">
      <c r="A62" s="121"/>
      <c r="B62" s="74"/>
      <c r="C62" s="122"/>
      <c r="D62" s="123"/>
      <c r="E62" s="65">
        <f t="shared" si="3"/>
        <v>0</v>
      </c>
      <c r="F62" s="65">
        <f t="shared" si="4"/>
        <v>0</v>
      </c>
      <c r="G62" s="65">
        <f t="shared" si="17"/>
        <v>0</v>
      </c>
      <c r="H62" s="181">
        <f t="shared" si="16"/>
        <v>0</v>
      </c>
      <c r="I62" s="181">
        <f t="shared" si="0"/>
        <v>0</v>
      </c>
      <c r="J62" s="182">
        <f t="shared" si="6"/>
        <v>0</v>
      </c>
      <c r="K62" s="213">
        <f t="shared" si="7"/>
        <v>0</v>
      </c>
      <c r="L62" s="181">
        <f t="shared" si="8"/>
        <v>0</v>
      </c>
      <c r="M62" s="213">
        <f t="shared" si="9"/>
        <v>0</v>
      </c>
      <c r="N62" s="182">
        <f t="shared" si="10"/>
        <v>0</v>
      </c>
      <c r="O62" s="213">
        <f t="shared" si="11"/>
        <v>0</v>
      </c>
      <c r="P62" s="182">
        <f t="shared" si="12"/>
        <v>0</v>
      </c>
      <c r="Q62" s="182">
        <f t="shared" si="13"/>
        <v>0</v>
      </c>
      <c r="R62" s="182">
        <f t="shared" si="14"/>
        <v>0</v>
      </c>
      <c r="S62" s="182">
        <f t="shared" si="15"/>
        <v>0</v>
      </c>
      <c r="T62" s="65"/>
      <c r="U62" s="65"/>
      <c r="V62" s="65"/>
      <c r="W62" s="65"/>
      <c r="X62" s="65">
        <f t="shared" si="1"/>
        <v>0</v>
      </c>
      <c r="Y62" s="65">
        <f t="shared" si="2"/>
        <v>0</v>
      </c>
      <c r="Z62" s="64"/>
      <c r="AA62" s="64"/>
      <c r="AB62" s="64"/>
      <c r="AC62" s="191">
        <v>0.54</v>
      </c>
      <c r="AD62" s="200">
        <v>0.2</v>
      </c>
      <c r="AE62" s="184">
        <v>0.53964590163934423</v>
      </c>
      <c r="AF62" s="201">
        <v>0.12</v>
      </c>
      <c r="AG62" s="183"/>
      <c r="AH62" s="191">
        <v>0.54</v>
      </c>
      <c r="AI62" s="200">
        <v>1</v>
      </c>
      <c r="AJ62" s="184">
        <v>0.53964590163934423</v>
      </c>
      <c r="AK62" s="201">
        <v>1</v>
      </c>
      <c r="AL62" s="181"/>
      <c r="AM62" s="191">
        <v>0.54</v>
      </c>
      <c r="AN62" s="200">
        <v>1</v>
      </c>
      <c r="AO62" s="183">
        <v>0.54</v>
      </c>
      <c r="AP62" s="201">
        <v>0</v>
      </c>
      <c r="AQ62" s="181"/>
      <c r="AR62" s="191">
        <v>0.54</v>
      </c>
      <c r="AS62" s="200">
        <v>1</v>
      </c>
      <c r="AT62" s="183">
        <v>0.54</v>
      </c>
      <c r="AU62" s="201">
        <v>0.69</v>
      </c>
    </row>
    <row r="63" spans="1:47" ht="12" customHeight="1">
      <c r="A63" s="121"/>
      <c r="B63" s="74"/>
      <c r="C63" s="122"/>
      <c r="D63" s="123"/>
      <c r="E63" s="65">
        <f t="shared" si="3"/>
        <v>0</v>
      </c>
      <c r="F63" s="65">
        <f t="shared" si="4"/>
        <v>0</v>
      </c>
      <c r="G63" s="65">
        <f t="shared" si="17"/>
        <v>0</v>
      </c>
      <c r="H63" s="181">
        <f t="shared" si="16"/>
        <v>0</v>
      </c>
      <c r="I63" s="181">
        <f t="shared" si="0"/>
        <v>0</v>
      </c>
      <c r="J63" s="182">
        <f t="shared" si="6"/>
        <v>0</v>
      </c>
      <c r="K63" s="213">
        <f t="shared" si="7"/>
        <v>0</v>
      </c>
      <c r="L63" s="181">
        <f t="shared" si="8"/>
        <v>0</v>
      </c>
      <c r="M63" s="213">
        <f t="shared" si="9"/>
        <v>0</v>
      </c>
      <c r="N63" s="182">
        <f t="shared" si="10"/>
        <v>0</v>
      </c>
      <c r="O63" s="213">
        <f t="shared" si="11"/>
        <v>0</v>
      </c>
      <c r="P63" s="182">
        <f t="shared" si="12"/>
        <v>0</v>
      </c>
      <c r="Q63" s="182">
        <f t="shared" si="13"/>
        <v>0</v>
      </c>
      <c r="R63" s="182">
        <f t="shared" si="14"/>
        <v>0</v>
      </c>
      <c r="S63" s="182">
        <f t="shared" si="15"/>
        <v>0</v>
      </c>
      <c r="T63" s="65"/>
      <c r="U63" s="65"/>
      <c r="V63" s="65"/>
      <c r="W63" s="65"/>
      <c r="X63" s="65">
        <f t="shared" si="1"/>
        <v>0</v>
      </c>
      <c r="Y63" s="65">
        <f t="shared" si="2"/>
        <v>0</v>
      </c>
      <c r="Z63" s="64"/>
      <c r="AA63" s="64"/>
      <c r="AB63" s="64"/>
      <c r="AC63" s="191">
        <v>0.55000000000000004</v>
      </c>
      <c r="AD63" s="200">
        <v>0.18</v>
      </c>
      <c r="AE63" s="184">
        <v>0.5496393442622951</v>
      </c>
      <c r="AF63" s="201">
        <v>0.11</v>
      </c>
      <c r="AG63" s="183"/>
      <c r="AH63" s="191">
        <v>0.55000000000000004</v>
      </c>
      <c r="AI63" s="200">
        <v>1</v>
      </c>
      <c r="AJ63" s="184">
        <v>0.5496393442622951</v>
      </c>
      <c r="AK63" s="201">
        <v>1</v>
      </c>
      <c r="AL63" s="181"/>
      <c r="AM63" s="191">
        <v>0.55000000000000004</v>
      </c>
      <c r="AN63" s="200">
        <v>1</v>
      </c>
      <c r="AO63" s="183">
        <v>0.55000000000000004</v>
      </c>
      <c r="AP63" s="201">
        <v>0</v>
      </c>
      <c r="AQ63" s="181"/>
      <c r="AR63" s="191">
        <v>0.55000000000000004</v>
      </c>
      <c r="AS63" s="200">
        <v>1</v>
      </c>
      <c r="AT63" s="183">
        <v>0.55000000000000004</v>
      </c>
      <c r="AU63" s="201">
        <v>0.68</v>
      </c>
    </row>
    <row r="64" spans="1:47" ht="12" customHeight="1">
      <c r="A64" s="121"/>
      <c r="B64" s="74"/>
      <c r="C64" s="122"/>
      <c r="D64" s="123"/>
      <c r="E64" s="65">
        <f t="shared" si="3"/>
        <v>0</v>
      </c>
      <c r="F64" s="65">
        <f t="shared" si="4"/>
        <v>0</v>
      </c>
      <c r="G64" s="65">
        <f t="shared" si="17"/>
        <v>0</v>
      </c>
      <c r="H64" s="181">
        <f t="shared" si="16"/>
        <v>0</v>
      </c>
      <c r="I64" s="181">
        <f t="shared" si="0"/>
        <v>0</v>
      </c>
      <c r="J64" s="182">
        <f t="shared" si="6"/>
        <v>0</v>
      </c>
      <c r="K64" s="213">
        <f t="shared" si="7"/>
        <v>0</v>
      </c>
      <c r="L64" s="181">
        <f t="shared" si="8"/>
        <v>0</v>
      </c>
      <c r="M64" s="213">
        <f t="shared" si="9"/>
        <v>0</v>
      </c>
      <c r="N64" s="182">
        <f t="shared" si="10"/>
        <v>0</v>
      </c>
      <c r="O64" s="213">
        <f t="shared" si="11"/>
        <v>0</v>
      </c>
      <c r="P64" s="182">
        <f t="shared" si="12"/>
        <v>0</v>
      </c>
      <c r="Q64" s="182">
        <f t="shared" si="13"/>
        <v>0</v>
      </c>
      <c r="R64" s="182">
        <f t="shared" si="14"/>
        <v>0</v>
      </c>
      <c r="S64" s="182">
        <f t="shared" si="15"/>
        <v>0</v>
      </c>
      <c r="T64" s="65"/>
      <c r="U64" s="65"/>
      <c r="V64" s="65"/>
      <c r="W64" s="65"/>
      <c r="X64" s="65">
        <f t="shared" si="1"/>
        <v>0</v>
      </c>
      <c r="Y64" s="65">
        <f t="shared" si="2"/>
        <v>0</v>
      </c>
      <c r="Z64" s="64"/>
      <c r="AA64" s="64"/>
      <c r="AB64" s="64"/>
      <c r="AC64" s="191">
        <v>0.56000000000000005</v>
      </c>
      <c r="AD64" s="200">
        <v>0.17</v>
      </c>
      <c r="AE64" s="184">
        <v>0.55963278688524598</v>
      </c>
      <c r="AF64" s="201">
        <v>0.1</v>
      </c>
      <c r="AG64" s="183"/>
      <c r="AH64" s="191">
        <v>0.56000000000000005</v>
      </c>
      <c r="AI64" s="200">
        <v>1</v>
      </c>
      <c r="AJ64" s="184">
        <v>0.55963278688524598</v>
      </c>
      <c r="AK64" s="201">
        <v>0.99</v>
      </c>
      <c r="AL64" s="181"/>
      <c r="AM64" s="191">
        <v>0.56000000000000005</v>
      </c>
      <c r="AN64" s="200">
        <v>1</v>
      </c>
      <c r="AO64" s="183">
        <v>0.56000000000000005</v>
      </c>
      <c r="AP64" s="201">
        <v>0</v>
      </c>
      <c r="AQ64" s="181"/>
      <c r="AR64" s="191">
        <v>0.56000000000000005</v>
      </c>
      <c r="AS64" s="200">
        <v>1</v>
      </c>
      <c r="AT64" s="183">
        <v>0.56000000000000005</v>
      </c>
      <c r="AU64" s="201">
        <v>0.66</v>
      </c>
    </row>
    <row r="65" spans="1:47" ht="12" customHeight="1">
      <c r="A65" s="121"/>
      <c r="B65" s="74"/>
      <c r="C65" s="122"/>
      <c r="D65" s="123"/>
      <c r="E65" s="65">
        <f t="shared" si="3"/>
        <v>0</v>
      </c>
      <c r="F65" s="65">
        <f t="shared" si="4"/>
        <v>0</v>
      </c>
      <c r="G65" s="65">
        <f t="shared" si="17"/>
        <v>0</v>
      </c>
      <c r="H65" s="181">
        <f t="shared" si="16"/>
        <v>0</v>
      </c>
      <c r="I65" s="181">
        <f t="shared" si="0"/>
        <v>0</v>
      </c>
      <c r="J65" s="182">
        <f t="shared" si="6"/>
        <v>0</v>
      </c>
      <c r="K65" s="213">
        <f t="shared" si="7"/>
        <v>0</v>
      </c>
      <c r="L65" s="181">
        <f t="shared" si="8"/>
        <v>0</v>
      </c>
      <c r="M65" s="213">
        <f t="shared" si="9"/>
        <v>0</v>
      </c>
      <c r="N65" s="182">
        <f t="shared" si="10"/>
        <v>0</v>
      </c>
      <c r="O65" s="213">
        <f t="shared" si="11"/>
        <v>0</v>
      </c>
      <c r="P65" s="182">
        <f t="shared" si="12"/>
        <v>0</v>
      </c>
      <c r="Q65" s="182">
        <f t="shared" si="13"/>
        <v>0</v>
      </c>
      <c r="R65" s="182">
        <f t="shared" si="14"/>
        <v>0</v>
      </c>
      <c r="S65" s="182">
        <f t="shared" si="15"/>
        <v>0</v>
      </c>
      <c r="T65" s="65"/>
      <c r="U65" s="65"/>
      <c r="V65" s="65"/>
      <c r="W65" s="65"/>
      <c r="X65" s="65">
        <f t="shared" si="1"/>
        <v>0</v>
      </c>
      <c r="Y65" s="65">
        <f t="shared" si="2"/>
        <v>0</v>
      </c>
      <c r="Z65" s="64"/>
      <c r="AA65" s="64"/>
      <c r="AB65" s="64"/>
      <c r="AC65" s="191">
        <v>0.56999999999999995</v>
      </c>
      <c r="AD65" s="200">
        <v>0.16</v>
      </c>
      <c r="AE65" s="184">
        <v>0.56962622950819675</v>
      </c>
      <c r="AF65" s="201">
        <v>0.09</v>
      </c>
      <c r="AG65" s="183"/>
      <c r="AH65" s="191">
        <v>0.56999999999999995</v>
      </c>
      <c r="AI65" s="200">
        <v>1</v>
      </c>
      <c r="AJ65" s="184">
        <v>0.56962622950819675</v>
      </c>
      <c r="AK65" s="201">
        <v>0.97</v>
      </c>
      <c r="AL65" s="181"/>
      <c r="AM65" s="191">
        <v>0.56999999999999995</v>
      </c>
      <c r="AN65" s="200">
        <v>1</v>
      </c>
      <c r="AO65" s="183">
        <v>0.56999999999999995</v>
      </c>
      <c r="AP65" s="201">
        <v>0</v>
      </c>
      <c r="AQ65" s="181"/>
      <c r="AR65" s="191">
        <v>0.56999999999999995</v>
      </c>
      <c r="AS65" s="200">
        <v>1</v>
      </c>
      <c r="AT65" s="183">
        <v>0.56999999999999995</v>
      </c>
      <c r="AU65" s="201">
        <v>0.64</v>
      </c>
    </row>
    <row r="66" spans="1:47" ht="12" customHeight="1">
      <c r="A66" s="121"/>
      <c r="B66" s="74"/>
      <c r="C66" s="122"/>
      <c r="D66" s="123"/>
      <c r="E66" s="65">
        <f t="shared" si="3"/>
        <v>0</v>
      </c>
      <c r="F66" s="65">
        <f t="shared" si="4"/>
        <v>0</v>
      </c>
      <c r="G66" s="65">
        <f t="shared" si="17"/>
        <v>0</v>
      </c>
      <c r="H66" s="181">
        <f t="shared" si="16"/>
        <v>0</v>
      </c>
      <c r="I66" s="181">
        <f t="shared" si="0"/>
        <v>0</v>
      </c>
      <c r="J66" s="182">
        <f t="shared" si="6"/>
        <v>0</v>
      </c>
      <c r="K66" s="213">
        <f t="shared" si="7"/>
        <v>0</v>
      </c>
      <c r="L66" s="181">
        <f t="shared" si="8"/>
        <v>0</v>
      </c>
      <c r="M66" s="213">
        <f t="shared" si="9"/>
        <v>0</v>
      </c>
      <c r="N66" s="182">
        <f t="shared" si="10"/>
        <v>0</v>
      </c>
      <c r="O66" s="213">
        <f t="shared" si="11"/>
        <v>0</v>
      </c>
      <c r="P66" s="182">
        <f t="shared" si="12"/>
        <v>0</v>
      </c>
      <c r="Q66" s="182">
        <f t="shared" si="13"/>
        <v>0</v>
      </c>
      <c r="R66" s="182">
        <f t="shared" si="14"/>
        <v>0</v>
      </c>
      <c r="S66" s="182">
        <f t="shared" si="15"/>
        <v>0</v>
      </c>
      <c r="T66" s="65"/>
      <c r="U66" s="65"/>
      <c r="V66" s="65"/>
      <c r="W66" s="65"/>
      <c r="X66" s="65">
        <f t="shared" si="1"/>
        <v>0</v>
      </c>
      <c r="Y66" s="65">
        <f t="shared" si="2"/>
        <v>0</v>
      </c>
      <c r="Z66" s="64"/>
      <c r="AA66" s="64"/>
      <c r="AB66" s="64"/>
      <c r="AC66" s="191">
        <v>0.57999999999999996</v>
      </c>
      <c r="AD66" s="200">
        <v>0.15</v>
      </c>
      <c r="AE66" s="184">
        <v>0.57961967213114751</v>
      </c>
      <c r="AF66" s="201">
        <v>0.08</v>
      </c>
      <c r="AG66" s="183"/>
      <c r="AH66" s="191">
        <v>0.57999999999999996</v>
      </c>
      <c r="AI66" s="200">
        <v>1</v>
      </c>
      <c r="AJ66" s="184">
        <v>0.57961967213114751</v>
      </c>
      <c r="AK66" s="201">
        <v>0.96</v>
      </c>
      <c r="AL66" s="181"/>
      <c r="AM66" s="191">
        <v>0.57999999999999996</v>
      </c>
      <c r="AN66" s="200">
        <v>1</v>
      </c>
      <c r="AO66" s="183">
        <v>0.57999999999999996</v>
      </c>
      <c r="AP66" s="201">
        <v>0</v>
      </c>
      <c r="AQ66" s="181"/>
      <c r="AR66" s="191">
        <v>0.57999999999999996</v>
      </c>
      <c r="AS66" s="200">
        <v>1</v>
      </c>
      <c r="AT66" s="183">
        <v>0.57999999999999996</v>
      </c>
      <c r="AU66" s="201">
        <v>0.62</v>
      </c>
    </row>
    <row r="67" spans="1:47" ht="12" customHeight="1">
      <c r="A67" s="121"/>
      <c r="B67" s="74"/>
      <c r="C67" s="122"/>
      <c r="D67" s="123"/>
      <c r="E67" s="65">
        <f t="shared" si="3"/>
        <v>0</v>
      </c>
      <c r="F67" s="65">
        <f t="shared" si="4"/>
        <v>0</v>
      </c>
      <c r="G67" s="65">
        <f t="shared" si="17"/>
        <v>0</v>
      </c>
      <c r="H67" s="181">
        <f t="shared" si="16"/>
        <v>0</v>
      </c>
      <c r="I67" s="181">
        <f t="shared" si="0"/>
        <v>0</v>
      </c>
      <c r="J67" s="182">
        <f t="shared" si="6"/>
        <v>0</v>
      </c>
      <c r="K67" s="213">
        <f t="shared" si="7"/>
        <v>0</v>
      </c>
      <c r="L67" s="181">
        <f t="shared" si="8"/>
        <v>0</v>
      </c>
      <c r="M67" s="213">
        <f t="shared" si="9"/>
        <v>0</v>
      </c>
      <c r="N67" s="182">
        <f t="shared" si="10"/>
        <v>0</v>
      </c>
      <c r="O67" s="213">
        <f t="shared" si="11"/>
        <v>0</v>
      </c>
      <c r="P67" s="182">
        <f t="shared" si="12"/>
        <v>0</v>
      </c>
      <c r="Q67" s="182">
        <f t="shared" si="13"/>
        <v>0</v>
      </c>
      <c r="R67" s="182">
        <f t="shared" si="14"/>
        <v>0</v>
      </c>
      <c r="S67" s="182">
        <f t="shared" si="15"/>
        <v>0</v>
      </c>
      <c r="T67" s="65"/>
      <c r="U67" s="65"/>
      <c r="V67" s="65"/>
      <c r="W67" s="65"/>
      <c r="X67" s="65">
        <f t="shared" si="1"/>
        <v>0</v>
      </c>
      <c r="Y67" s="65">
        <f t="shared" si="2"/>
        <v>0</v>
      </c>
      <c r="Z67" s="64"/>
      <c r="AA67" s="64"/>
      <c r="AB67" s="64"/>
      <c r="AC67" s="191">
        <v>0.59</v>
      </c>
      <c r="AD67" s="200">
        <v>0.14000000000000001</v>
      </c>
      <c r="AE67" s="184">
        <v>0.58961311475409839</v>
      </c>
      <c r="AF67" s="201">
        <v>7.0000000000000007E-2</v>
      </c>
      <c r="AG67" s="183"/>
      <c r="AH67" s="191">
        <v>0.59</v>
      </c>
      <c r="AI67" s="200">
        <v>1</v>
      </c>
      <c r="AJ67" s="184">
        <v>0.58961311475409839</v>
      </c>
      <c r="AK67" s="201">
        <v>0.94</v>
      </c>
      <c r="AL67" s="181"/>
      <c r="AM67" s="191">
        <v>0.59</v>
      </c>
      <c r="AN67" s="200">
        <v>1</v>
      </c>
      <c r="AO67" s="183">
        <v>0.59</v>
      </c>
      <c r="AP67" s="201">
        <v>0</v>
      </c>
      <c r="AQ67" s="181"/>
      <c r="AR67" s="191">
        <v>0.59</v>
      </c>
      <c r="AS67" s="200">
        <v>1</v>
      </c>
      <c r="AT67" s="183">
        <v>0.59</v>
      </c>
      <c r="AU67" s="201">
        <v>0.6</v>
      </c>
    </row>
    <row r="68" spans="1:47" ht="12" customHeight="1">
      <c r="A68" s="125"/>
      <c r="B68" s="74"/>
      <c r="C68" s="122"/>
      <c r="D68" s="123"/>
      <c r="E68" s="65">
        <f t="shared" si="3"/>
        <v>0</v>
      </c>
      <c r="F68" s="65">
        <f t="shared" si="4"/>
        <v>0</v>
      </c>
      <c r="G68" s="65">
        <f t="shared" si="17"/>
        <v>0</v>
      </c>
      <c r="H68" s="181">
        <f t="shared" si="16"/>
        <v>0</v>
      </c>
      <c r="I68" s="181">
        <f t="shared" si="0"/>
        <v>0</v>
      </c>
      <c r="J68" s="182">
        <f t="shared" si="6"/>
        <v>0</v>
      </c>
      <c r="K68" s="213">
        <f t="shared" si="7"/>
        <v>0</v>
      </c>
      <c r="L68" s="181">
        <f t="shared" si="8"/>
        <v>0</v>
      </c>
      <c r="M68" s="213">
        <f t="shared" si="9"/>
        <v>0</v>
      </c>
      <c r="N68" s="182">
        <f t="shared" si="10"/>
        <v>0</v>
      </c>
      <c r="O68" s="213">
        <f t="shared" si="11"/>
        <v>0</v>
      </c>
      <c r="P68" s="182">
        <f t="shared" si="12"/>
        <v>0</v>
      </c>
      <c r="Q68" s="182">
        <f t="shared" si="13"/>
        <v>0</v>
      </c>
      <c r="R68" s="182">
        <f t="shared" si="14"/>
        <v>0</v>
      </c>
      <c r="S68" s="182">
        <f t="shared" si="15"/>
        <v>0</v>
      </c>
      <c r="T68" s="65"/>
      <c r="U68" s="65"/>
      <c r="V68" s="65"/>
      <c r="W68" s="65"/>
      <c r="X68" s="65">
        <f t="shared" si="1"/>
        <v>0</v>
      </c>
      <c r="Y68" s="65">
        <f t="shared" si="2"/>
        <v>0</v>
      </c>
      <c r="Z68" s="66"/>
      <c r="AA68" s="66"/>
      <c r="AB68" s="66"/>
      <c r="AC68" s="202">
        <v>0.6</v>
      </c>
      <c r="AD68" s="203">
        <v>0.13</v>
      </c>
      <c r="AE68" s="204">
        <v>0.59960655737704915</v>
      </c>
      <c r="AF68" s="205">
        <v>0.06</v>
      </c>
      <c r="AG68" s="206"/>
      <c r="AH68" s="191">
        <v>0.6</v>
      </c>
      <c r="AI68" s="200">
        <v>1</v>
      </c>
      <c r="AJ68" s="184">
        <v>0.59960655737704915</v>
      </c>
      <c r="AK68" s="201">
        <v>0.93</v>
      </c>
      <c r="AL68" s="181"/>
      <c r="AM68" s="191">
        <v>0.6</v>
      </c>
      <c r="AN68" s="200">
        <v>1</v>
      </c>
      <c r="AO68" s="183">
        <v>0.6</v>
      </c>
      <c r="AP68" s="201">
        <v>0</v>
      </c>
      <c r="AQ68" s="181"/>
      <c r="AR68" s="191">
        <v>0.6</v>
      </c>
      <c r="AS68" s="200">
        <v>1</v>
      </c>
      <c r="AT68" s="183">
        <v>0.6</v>
      </c>
      <c r="AU68" s="201">
        <v>0.57999999999999996</v>
      </c>
    </row>
    <row r="69" spans="1:47" ht="12" customHeight="1">
      <c r="A69" s="125"/>
      <c r="B69" s="74"/>
      <c r="C69" s="122"/>
      <c r="D69" s="123"/>
      <c r="E69" s="65">
        <f t="shared" si="3"/>
        <v>0</v>
      </c>
      <c r="F69" s="65">
        <f t="shared" si="4"/>
        <v>0</v>
      </c>
      <c r="G69" s="65">
        <f t="shared" si="17"/>
        <v>0</v>
      </c>
      <c r="H69" s="181">
        <f t="shared" si="16"/>
        <v>0</v>
      </c>
      <c r="I69" s="181">
        <f t="shared" si="0"/>
        <v>0</v>
      </c>
      <c r="J69" s="182">
        <f t="shared" si="6"/>
        <v>0</v>
      </c>
      <c r="K69" s="213">
        <f t="shared" si="7"/>
        <v>0</v>
      </c>
      <c r="L69" s="181">
        <f t="shared" si="8"/>
        <v>0</v>
      </c>
      <c r="M69" s="213">
        <f t="shared" si="9"/>
        <v>0</v>
      </c>
      <c r="N69" s="182">
        <f t="shared" si="10"/>
        <v>0</v>
      </c>
      <c r="O69" s="213">
        <f t="shared" si="11"/>
        <v>0</v>
      </c>
      <c r="P69" s="182">
        <f t="shared" si="12"/>
        <v>0</v>
      </c>
      <c r="Q69" s="182">
        <f t="shared" si="13"/>
        <v>0</v>
      </c>
      <c r="R69" s="182">
        <f t="shared" si="14"/>
        <v>0</v>
      </c>
      <c r="S69" s="182">
        <f t="shared" si="15"/>
        <v>0</v>
      </c>
      <c r="T69" s="65"/>
      <c r="U69" s="65"/>
      <c r="V69" s="65"/>
      <c r="W69" s="65"/>
      <c r="X69" s="65">
        <f t="shared" si="1"/>
        <v>0</v>
      </c>
      <c r="Y69" s="65">
        <f t="shared" si="2"/>
        <v>0</v>
      </c>
      <c r="Z69" s="66"/>
      <c r="AA69" s="66"/>
      <c r="AB69" s="66"/>
      <c r="AC69" s="202">
        <v>0.61</v>
      </c>
      <c r="AD69" s="203">
        <v>0.12</v>
      </c>
      <c r="AE69" s="204">
        <v>0.60960000000000003</v>
      </c>
      <c r="AF69" s="205">
        <v>0.05</v>
      </c>
      <c r="AG69" s="206"/>
      <c r="AH69" s="191">
        <v>0.61</v>
      </c>
      <c r="AI69" s="200">
        <v>1</v>
      </c>
      <c r="AJ69" s="184">
        <v>0.60960000000000003</v>
      </c>
      <c r="AK69" s="201">
        <v>0.91</v>
      </c>
      <c r="AL69" s="181"/>
      <c r="AM69" s="191">
        <v>0.61</v>
      </c>
      <c r="AN69" s="200">
        <v>1</v>
      </c>
      <c r="AO69" s="183">
        <v>0.61</v>
      </c>
      <c r="AP69" s="201">
        <v>0</v>
      </c>
      <c r="AQ69" s="181"/>
      <c r="AR69" s="191">
        <v>0.61</v>
      </c>
      <c r="AS69" s="200">
        <v>1</v>
      </c>
      <c r="AT69" s="183">
        <v>0.61</v>
      </c>
      <c r="AU69" s="201">
        <v>0.56000000000000005</v>
      </c>
    </row>
    <row r="70" spans="1:47" ht="12" customHeight="1">
      <c r="A70" s="125"/>
      <c r="B70" s="74"/>
      <c r="C70" s="122"/>
      <c r="D70" s="123"/>
      <c r="E70" s="65">
        <f t="shared" si="3"/>
        <v>0</v>
      </c>
      <c r="F70" s="65">
        <f t="shared" si="4"/>
        <v>0</v>
      </c>
      <c r="G70" s="65">
        <f t="shared" si="17"/>
        <v>0</v>
      </c>
      <c r="H70" s="181">
        <f t="shared" si="16"/>
        <v>0</v>
      </c>
      <c r="I70" s="181">
        <f t="shared" si="0"/>
        <v>0</v>
      </c>
      <c r="J70" s="182">
        <f t="shared" si="6"/>
        <v>0</v>
      </c>
      <c r="K70" s="213">
        <f t="shared" si="7"/>
        <v>0</v>
      </c>
      <c r="L70" s="181">
        <f t="shared" si="8"/>
        <v>0</v>
      </c>
      <c r="M70" s="213">
        <f t="shared" si="9"/>
        <v>0</v>
      </c>
      <c r="N70" s="182">
        <f t="shared" si="10"/>
        <v>0</v>
      </c>
      <c r="O70" s="213">
        <f t="shared" si="11"/>
        <v>0</v>
      </c>
      <c r="P70" s="182">
        <f t="shared" si="12"/>
        <v>0</v>
      </c>
      <c r="Q70" s="182">
        <f t="shared" si="13"/>
        <v>0</v>
      </c>
      <c r="R70" s="182">
        <f t="shared" si="14"/>
        <v>0</v>
      </c>
      <c r="S70" s="182">
        <f t="shared" si="15"/>
        <v>0</v>
      </c>
      <c r="T70" s="65"/>
      <c r="U70" s="65"/>
      <c r="V70" s="65"/>
      <c r="W70" s="65"/>
      <c r="X70" s="65">
        <f t="shared" si="1"/>
        <v>0</v>
      </c>
      <c r="Y70" s="65">
        <f t="shared" si="2"/>
        <v>0</v>
      </c>
      <c r="Z70" s="66"/>
      <c r="AA70" s="66"/>
      <c r="AB70" s="66"/>
      <c r="AC70" s="202">
        <v>0.62</v>
      </c>
      <c r="AD70" s="203">
        <v>0.12</v>
      </c>
      <c r="AE70" s="204">
        <v>0.61959344262295091</v>
      </c>
      <c r="AF70" s="205">
        <v>0.05</v>
      </c>
      <c r="AG70" s="206"/>
      <c r="AH70" s="191">
        <v>0.62</v>
      </c>
      <c r="AI70" s="200">
        <v>1</v>
      </c>
      <c r="AJ70" s="184">
        <v>0.61959344262295091</v>
      </c>
      <c r="AK70" s="201">
        <v>0.9</v>
      </c>
      <c r="AL70" s="181"/>
      <c r="AM70" s="191">
        <v>0.62</v>
      </c>
      <c r="AN70" s="200">
        <v>1</v>
      </c>
      <c r="AO70" s="183">
        <v>0.62</v>
      </c>
      <c r="AP70" s="201">
        <v>0</v>
      </c>
      <c r="AQ70" s="181"/>
      <c r="AR70" s="191">
        <v>0.62</v>
      </c>
      <c r="AS70" s="200">
        <v>1</v>
      </c>
      <c r="AT70" s="183">
        <v>0.62</v>
      </c>
      <c r="AU70" s="201">
        <v>0.54</v>
      </c>
    </row>
    <row r="71" spans="1:47" ht="12" customHeight="1">
      <c r="A71" s="126"/>
      <c r="B71" s="127"/>
      <c r="C71" s="128"/>
      <c r="D71" s="129"/>
      <c r="E71" s="65">
        <f t="shared" si="3"/>
        <v>0</v>
      </c>
      <c r="F71" s="65">
        <f t="shared" si="4"/>
        <v>0</v>
      </c>
      <c r="G71" s="65">
        <f t="shared" si="17"/>
        <v>0</v>
      </c>
      <c r="H71" s="181">
        <f t="shared" si="16"/>
        <v>0</v>
      </c>
      <c r="I71" s="181">
        <f t="shared" si="0"/>
        <v>0</v>
      </c>
      <c r="J71" s="182">
        <f t="shared" si="6"/>
        <v>0</v>
      </c>
      <c r="K71" s="213">
        <f t="shared" si="7"/>
        <v>0</v>
      </c>
      <c r="L71" s="181">
        <f t="shared" si="8"/>
        <v>0</v>
      </c>
      <c r="M71" s="213">
        <f t="shared" si="9"/>
        <v>0</v>
      </c>
      <c r="N71" s="182">
        <f t="shared" si="10"/>
        <v>0</v>
      </c>
      <c r="O71" s="213">
        <f t="shared" si="11"/>
        <v>0</v>
      </c>
      <c r="P71" s="182">
        <f t="shared" si="12"/>
        <v>0</v>
      </c>
      <c r="Q71" s="182">
        <f t="shared" si="13"/>
        <v>0</v>
      </c>
      <c r="R71" s="182">
        <f t="shared" si="14"/>
        <v>0</v>
      </c>
      <c r="S71" s="182">
        <f t="shared" si="15"/>
        <v>0</v>
      </c>
      <c r="T71" s="65"/>
      <c r="U71" s="65"/>
      <c r="V71" s="65"/>
      <c r="W71" s="65"/>
      <c r="X71" s="65">
        <f t="shared" si="1"/>
        <v>0</v>
      </c>
      <c r="Y71" s="65">
        <f t="shared" si="2"/>
        <v>0</v>
      </c>
      <c r="Z71" s="66"/>
      <c r="AA71" s="66"/>
      <c r="AB71" s="66"/>
      <c r="AC71" s="202">
        <v>0.63</v>
      </c>
      <c r="AD71" s="203">
        <v>0.11</v>
      </c>
      <c r="AE71" s="204">
        <v>0.62958688524590167</v>
      </c>
      <c r="AF71" s="205">
        <v>0.04</v>
      </c>
      <c r="AG71" s="206"/>
      <c r="AH71" s="191">
        <v>0.63</v>
      </c>
      <c r="AI71" s="200">
        <v>1</v>
      </c>
      <c r="AJ71" s="184">
        <v>0.62958688524590167</v>
      </c>
      <c r="AK71" s="201">
        <v>0.88</v>
      </c>
      <c r="AL71" s="181"/>
      <c r="AM71" s="191">
        <v>0.63</v>
      </c>
      <c r="AN71" s="200">
        <v>1</v>
      </c>
      <c r="AO71" s="183">
        <v>0.63</v>
      </c>
      <c r="AP71" s="201">
        <v>0</v>
      </c>
      <c r="AQ71" s="181"/>
      <c r="AR71" s="191">
        <v>0.63</v>
      </c>
      <c r="AS71" s="200">
        <v>1</v>
      </c>
      <c r="AT71" s="183">
        <v>0.63</v>
      </c>
      <c r="AU71" s="201">
        <v>0.52</v>
      </c>
    </row>
    <row r="72" spans="1:47" ht="12" customHeight="1">
      <c r="Z72" s="66"/>
      <c r="AA72" s="66"/>
      <c r="AB72" s="66"/>
      <c r="AC72" s="202">
        <v>0.64</v>
      </c>
      <c r="AD72" s="203">
        <v>0.11</v>
      </c>
      <c r="AE72" s="204">
        <v>0.63958032786885255</v>
      </c>
      <c r="AF72" s="205">
        <v>0.04</v>
      </c>
      <c r="AG72" s="206"/>
      <c r="AH72" s="191">
        <v>0.64</v>
      </c>
      <c r="AI72" s="200">
        <v>1</v>
      </c>
      <c r="AJ72" s="184">
        <v>0.63958032786885255</v>
      </c>
      <c r="AK72" s="201">
        <v>0.87</v>
      </c>
      <c r="AL72" s="181"/>
      <c r="AM72" s="191">
        <v>0.64</v>
      </c>
      <c r="AN72" s="200">
        <v>1</v>
      </c>
      <c r="AO72" s="183">
        <v>0.64</v>
      </c>
      <c r="AP72" s="201">
        <v>0</v>
      </c>
      <c r="AQ72" s="181"/>
      <c r="AR72" s="191">
        <v>0.64</v>
      </c>
      <c r="AS72" s="200">
        <v>1</v>
      </c>
      <c r="AT72" s="183">
        <v>0.64</v>
      </c>
      <c r="AU72" s="201">
        <v>0.5</v>
      </c>
    </row>
    <row r="73" spans="1:47" ht="12" customHeight="1">
      <c r="A73" s="60" t="s">
        <v>121</v>
      </c>
      <c r="B73" s="78"/>
      <c r="Z73" s="66"/>
      <c r="AA73" s="66"/>
      <c r="AB73" s="66"/>
      <c r="AC73" s="202">
        <v>0.65</v>
      </c>
      <c r="AD73" s="203">
        <v>0.1</v>
      </c>
      <c r="AE73" s="204">
        <v>0.64957377049180332</v>
      </c>
      <c r="AF73" s="205">
        <v>0.02</v>
      </c>
      <c r="AG73" s="206"/>
      <c r="AH73" s="191">
        <v>0.65</v>
      </c>
      <c r="AI73" s="200">
        <v>1</v>
      </c>
      <c r="AJ73" s="184">
        <v>0.64957377049180332</v>
      </c>
      <c r="AK73" s="201">
        <v>0.85</v>
      </c>
      <c r="AL73" s="181"/>
      <c r="AM73" s="191">
        <v>0.65</v>
      </c>
      <c r="AN73" s="200">
        <v>1</v>
      </c>
      <c r="AO73" s="183">
        <v>0.65</v>
      </c>
      <c r="AP73" s="201">
        <v>0</v>
      </c>
      <c r="AQ73" s="181"/>
      <c r="AR73" s="191">
        <v>0.65</v>
      </c>
      <c r="AS73" s="200">
        <v>1</v>
      </c>
      <c r="AT73" s="183">
        <v>0.65</v>
      </c>
      <c r="AU73" s="201">
        <v>0.48</v>
      </c>
    </row>
    <row r="74" spans="1:47" ht="12" customHeight="1">
      <c r="Z74" s="66"/>
      <c r="AA74" s="66"/>
      <c r="AB74" s="66"/>
      <c r="AC74" s="202">
        <v>0.66</v>
      </c>
      <c r="AD74" s="203">
        <v>0.1</v>
      </c>
      <c r="AE74" s="204">
        <v>0.65956721311475419</v>
      </c>
      <c r="AF74" s="205">
        <v>0.02</v>
      </c>
      <c r="AG74" s="206"/>
      <c r="AH74" s="191">
        <v>0.66</v>
      </c>
      <c r="AI74" s="200">
        <v>1</v>
      </c>
      <c r="AJ74" s="184">
        <v>0.65956721311475419</v>
      </c>
      <c r="AK74" s="201">
        <v>0.83</v>
      </c>
      <c r="AL74" s="181"/>
      <c r="AM74" s="191">
        <v>0.66</v>
      </c>
      <c r="AN74" s="200">
        <v>1</v>
      </c>
      <c r="AO74" s="183">
        <v>0.66</v>
      </c>
      <c r="AP74" s="201">
        <v>0</v>
      </c>
      <c r="AQ74" s="181"/>
      <c r="AR74" s="191">
        <v>0.66</v>
      </c>
      <c r="AS74" s="200">
        <v>1</v>
      </c>
      <c r="AT74" s="183">
        <v>0.66</v>
      </c>
      <c r="AU74" s="201">
        <v>0.47</v>
      </c>
    </row>
    <row r="75" spans="1:47" ht="12" customHeight="1">
      <c r="A75" s="60">
        <f>MAX(A30:A71)</f>
        <v>0</v>
      </c>
      <c r="Z75" s="66"/>
      <c r="AA75" s="66"/>
      <c r="AB75" s="66"/>
      <c r="AC75" s="202">
        <v>0.67</v>
      </c>
      <c r="AD75" s="203">
        <v>0.1</v>
      </c>
      <c r="AE75" s="204">
        <v>0.66956065573770507</v>
      </c>
      <c r="AF75" s="205">
        <v>0.02</v>
      </c>
      <c r="AG75" s="206"/>
      <c r="AH75" s="191">
        <v>0.67</v>
      </c>
      <c r="AI75" s="200">
        <v>1</v>
      </c>
      <c r="AJ75" s="184">
        <v>0.66956065573770507</v>
      </c>
      <c r="AK75" s="201">
        <v>0.81</v>
      </c>
      <c r="AL75" s="181"/>
      <c r="AM75" s="191">
        <v>0.67</v>
      </c>
      <c r="AN75" s="200">
        <v>1</v>
      </c>
      <c r="AO75" s="183">
        <v>0.67</v>
      </c>
      <c r="AP75" s="201">
        <v>0</v>
      </c>
      <c r="AQ75" s="181"/>
      <c r="AR75" s="191">
        <v>0.67</v>
      </c>
      <c r="AS75" s="200">
        <v>1</v>
      </c>
      <c r="AT75" s="183">
        <v>0.67</v>
      </c>
      <c r="AU75" s="201">
        <v>0.45</v>
      </c>
    </row>
    <row r="76" spans="1:47" ht="12" customHeight="1">
      <c r="A76" s="60">
        <f>MIN(A30:A71)</f>
        <v>0</v>
      </c>
      <c r="AC76" s="191">
        <v>0.68</v>
      </c>
      <c r="AD76" s="200">
        <v>0.1</v>
      </c>
      <c r="AE76" s="184">
        <v>0.67955409836065572</v>
      </c>
      <c r="AF76" s="201">
        <v>0.01</v>
      </c>
      <c r="AG76" s="181"/>
      <c r="AH76" s="191">
        <v>0.68</v>
      </c>
      <c r="AI76" s="200">
        <v>1</v>
      </c>
      <c r="AJ76" s="184">
        <v>0.67955409836065572</v>
      </c>
      <c r="AK76" s="201">
        <v>0.8</v>
      </c>
      <c r="AL76" s="181"/>
      <c r="AM76" s="191">
        <v>0.68</v>
      </c>
      <c r="AN76" s="200">
        <v>1</v>
      </c>
      <c r="AO76" s="183">
        <v>0.68</v>
      </c>
      <c r="AP76" s="201">
        <v>0</v>
      </c>
      <c r="AQ76" s="181"/>
      <c r="AR76" s="191">
        <v>0.68</v>
      </c>
      <c r="AS76" s="200">
        <v>1</v>
      </c>
      <c r="AT76" s="183">
        <v>0.68</v>
      </c>
      <c r="AU76" s="201">
        <v>0.43</v>
      </c>
    </row>
    <row r="77" spans="1:47" ht="12" customHeight="1">
      <c r="A77" s="60">
        <f>$A$75-$A$76</f>
        <v>0</v>
      </c>
      <c r="AC77" s="191">
        <v>0.69</v>
      </c>
      <c r="AD77" s="200">
        <v>0.1</v>
      </c>
      <c r="AE77" s="184">
        <v>0.6895475409836066</v>
      </c>
      <c r="AF77" s="201">
        <v>6.0000000000000001E-3</v>
      </c>
      <c r="AG77" s="181"/>
      <c r="AH77" s="191">
        <v>0.69</v>
      </c>
      <c r="AI77" s="200">
        <v>1</v>
      </c>
      <c r="AJ77" s="184">
        <v>0.6895475409836066</v>
      </c>
      <c r="AK77" s="201">
        <v>0.78</v>
      </c>
      <c r="AL77" s="181"/>
      <c r="AM77" s="191">
        <v>0.69</v>
      </c>
      <c r="AN77" s="200">
        <v>1</v>
      </c>
      <c r="AO77" s="183">
        <v>0.69</v>
      </c>
      <c r="AP77" s="201">
        <v>0</v>
      </c>
      <c r="AQ77" s="181"/>
      <c r="AR77" s="191">
        <v>0.69</v>
      </c>
      <c r="AS77" s="200">
        <v>1</v>
      </c>
      <c r="AT77" s="183">
        <v>0.69</v>
      </c>
      <c r="AU77" s="201">
        <v>0.41</v>
      </c>
    </row>
    <row r="78" spans="1:47" ht="12" customHeight="1">
      <c r="AC78" s="191">
        <v>0.7</v>
      </c>
      <c r="AD78" s="200">
        <v>0.1</v>
      </c>
      <c r="AE78" s="184">
        <v>0.69954098360655736</v>
      </c>
      <c r="AF78" s="201">
        <v>0</v>
      </c>
      <c r="AG78" s="181"/>
      <c r="AH78" s="191">
        <v>0.7</v>
      </c>
      <c r="AI78" s="200">
        <v>1</v>
      </c>
      <c r="AJ78" s="184">
        <v>0.69954098360655736</v>
      </c>
      <c r="AK78" s="201">
        <v>0.76</v>
      </c>
      <c r="AL78" s="181"/>
      <c r="AM78" s="191">
        <v>0.7</v>
      </c>
      <c r="AN78" s="200">
        <v>1</v>
      </c>
      <c r="AO78" s="183">
        <v>0.7</v>
      </c>
      <c r="AP78" s="201">
        <v>0</v>
      </c>
      <c r="AQ78" s="181"/>
      <c r="AR78" s="191">
        <v>0.7</v>
      </c>
      <c r="AS78" s="200">
        <v>1</v>
      </c>
      <c r="AT78" s="183">
        <v>0.7</v>
      </c>
      <c r="AU78" s="201">
        <v>0.39</v>
      </c>
    </row>
    <row r="79" spans="1:47" ht="12" customHeight="1">
      <c r="AC79" s="191">
        <v>0.71</v>
      </c>
      <c r="AD79" s="200">
        <v>0.1</v>
      </c>
      <c r="AE79" s="184">
        <v>0.70953442622950824</v>
      </c>
      <c r="AF79" s="201">
        <v>0</v>
      </c>
      <c r="AG79" s="181"/>
      <c r="AH79" s="191">
        <v>0.71</v>
      </c>
      <c r="AI79" s="200">
        <v>1</v>
      </c>
      <c r="AJ79" s="184">
        <v>0.70953442622950824</v>
      </c>
      <c r="AK79" s="201">
        <v>0.74</v>
      </c>
      <c r="AL79" s="181"/>
      <c r="AM79" s="191">
        <v>0.71</v>
      </c>
      <c r="AN79" s="200">
        <v>1</v>
      </c>
      <c r="AO79" s="183">
        <v>0.71</v>
      </c>
      <c r="AP79" s="201">
        <v>0</v>
      </c>
      <c r="AQ79" s="181"/>
      <c r="AR79" s="191">
        <v>0.71</v>
      </c>
      <c r="AS79" s="200">
        <v>1</v>
      </c>
      <c r="AT79" s="183">
        <v>0.71</v>
      </c>
      <c r="AU79" s="201">
        <v>0.38</v>
      </c>
    </row>
    <row r="80" spans="1:47" ht="12" customHeight="1">
      <c r="AC80" s="191">
        <v>0.72</v>
      </c>
      <c r="AD80" s="200">
        <v>0.1</v>
      </c>
      <c r="AE80" s="184">
        <v>0.71952786885245901</v>
      </c>
      <c r="AF80" s="201">
        <v>0</v>
      </c>
      <c r="AG80" s="181"/>
      <c r="AH80" s="191">
        <v>0.72</v>
      </c>
      <c r="AI80" s="200">
        <v>1</v>
      </c>
      <c r="AJ80" s="184">
        <v>0.71952786885245901</v>
      </c>
      <c r="AK80" s="201">
        <v>0.73</v>
      </c>
      <c r="AL80" s="181"/>
      <c r="AM80" s="191">
        <v>0.72</v>
      </c>
      <c r="AN80" s="200">
        <v>1</v>
      </c>
      <c r="AO80" s="183">
        <v>0.72</v>
      </c>
      <c r="AP80" s="201">
        <v>0</v>
      </c>
      <c r="AQ80" s="181"/>
      <c r="AR80" s="191">
        <v>0.72</v>
      </c>
      <c r="AS80" s="200">
        <v>1</v>
      </c>
      <c r="AT80" s="183">
        <v>0.72</v>
      </c>
      <c r="AU80" s="201">
        <v>0.36</v>
      </c>
    </row>
    <row r="81" spans="29:47" ht="12" customHeight="1">
      <c r="AC81" s="191">
        <v>0.73</v>
      </c>
      <c r="AD81" s="200">
        <v>0.1</v>
      </c>
      <c r="AE81" s="184">
        <v>0.72952131147540988</v>
      </c>
      <c r="AF81" s="201">
        <v>0</v>
      </c>
      <c r="AG81" s="181"/>
      <c r="AH81" s="191">
        <v>0.73</v>
      </c>
      <c r="AI81" s="200">
        <v>1</v>
      </c>
      <c r="AJ81" s="184">
        <v>0.72952131147540988</v>
      </c>
      <c r="AK81" s="201">
        <v>0.71</v>
      </c>
      <c r="AL81" s="181"/>
      <c r="AM81" s="191">
        <v>0.73</v>
      </c>
      <c r="AN81" s="200">
        <v>1</v>
      </c>
      <c r="AO81" s="183">
        <v>0.73</v>
      </c>
      <c r="AP81" s="201">
        <v>0</v>
      </c>
      <c r="AQ81" s="181"/>
      <c r="AR81" s="191">
        <v>0.73</v>
      </c>
      <c r="AS81" s="200">
        <v>1</v>
      </c>
      <c r="AT81" s="183">
        <v>0.73</v>
      </c>
      <c r="AU81" s="201">
        <v>0.35</v>
      </c>
    </row>
    <row r="82" spans="29:47" ht="12" customHeight="1">
      <c r="AC82" s="191">
        <v>0.74</v>
      </c>
      <c r="AD82" s="200">
        <v>0.1</v>
      </c>
      <c r="AE82" s="184">
        <v>0.73951475409836065</v>
      </c>
      <c r="AF82" s="201">
        <v>0</v>
      </c>
      <c r="AG82" s="181"/>
      <c r="AH82" s="191">
        <v>0.74</v>
      </c>
      <c r="AI82" s="200">
        <v>1</v>
      </c>
      <c r="AJ82" s="184">
        <v>0.73951475409836065</v>
      </c>
      <c r="AK82" s="201">
        <v>0.7</v>
      </c>
      <c r="AL82" s="181"/>
      <c r="AM82" s="191">
        <v>0.74</v>
      </c>
      <c r="AN82" s="200">
        <v>1</v>
      </c>
      <c r="AO82" s="183">
        <v>0.74</v>
      </c>
      <c r="AP82" s="201">
        <v>0</v>
      </c>
      <c r="AQ82" s="181"/>
      <c r="AR82" s="191">
        <v>0.74</v>
      </c>
      <c r="AS82" s="200">
        <v>1</v>
      </c>
      <c r="AT82" s="183">
        <v>0.74</v>
      </c>
      <c r="AU82" s="201">
        <v>0.33</v>
      </c>
    </row>
    <row r="83" spans="29:47" ht="12" customHeight="1">
      <c r="AC83" s="191">
        <v>0.75</v>
      </c>
      <c r="AD83" s="200">
        <v>0.1</v>
      </c>
      <c r="AE83" s="184">
        <v>0.74950819672131153</v>
      </c>
      <c r="AF83" s="201">
        <v>0</v>
      </c>
      <c r="AG83" s="181"/>
      <c r="AH83" s="191">
        <v>0.75</v>
      </c>
      <c r="AI83" s="200">
        <v>1</v>
      </c>
      <c r="AJ83" s="184">
        <v>0.74950819672131153</v>
      </c>
      <c r="AK83" s="201">
        <v>0.68</v>
      </c>
      <c r="AL83" s="181"/>
      <c r="AM83" s="191">
        <v>0.75</v>
      </c>
      <c r="AN83" s="200">
        <v>1</v>
      </c>
      <c r="AO83" s="183">
        <v>0.75</v>
      </c>
      <c r="AP83" s="201">
        <v>0</v>
      </c>
      <c r="AQ83" s="181"/>
      <c r="AR83" s="191">
        <v>0.75</v>
      </c>
      <c r="AS83" s="200">
        <v>1</v>
      </c>
      <c r="AT83" s="183">
        <v>0.75</v>
      </c>
      <c r="AU83" s="201">
        <v>0.32</v>
      </c>
    </row>
    <row r="84" spans="29:47" ht="12" customHeight="1">
      <c r="AC84" s="191">
        <v>0.76</v>
      </c>
      <c r="AD84" s="200">
        <v>0.1</v>
      </c>
      <c r="AE84" s="184">
        <v>0.7595016393442624</v>
      </c>
      <c r="AF84" s="201">
        <v>0</v>
      </c>
      <c r="AG84" s="181"/>
      <c r="AH84" s="191">
        <v>0.76</v>
      </c>
      <c r="AI84" s="200">
        <v>1</v>
      </c>
      <c r="AJ84" s="184">
        <v>0.7595016393442624</v>
      </c>
      <c r="AK84" s="201">
        <v>0.66</v>
      </c>
      <c r="AL84" s="181"/>
      <c r="AM84" s="191">
        <v>0.76</v>
      </c>
      <c r="AN84" s="200">
        <v>1</v>
      </c>
      <c r="AO84" s="183">
        <v>0.76</v>
      </c>
      <c r="AP84" s="201">
        <v>0</v>
      </c>
      <c r="AQ84" s="181"/>
      <c r="AR84" s="191">
        <v>0.76</v>
      </c>
      <c r="AS84" s="200">
        <v>1</v>
      </c>
      <c r="AT84" s="183">
        <v>0.76</v>
      </c>
      <c r="AU84" s="201">
        <v>0.31</v>
      </c>
    </row>
    <row r="85" spans="29:47" ht="12" customHeight="1">
      <c r="AC85" s="191">
        <v>0.77</v>
      </c>
      <c r="AD85" s="200">
        <v>0.1</v>
      </c>
      <c r="AE85" s="184">
        <v>0.76949508196721317</v>
      </c>
      <c r="AF85" s="201">
        <v>0</v>
      </c>
      <c r="AG85" s="181"/>
      <c r="AH85" s="191">
        <v>0.77</v>
      </c>
      <c r="AI85" s="200">
        <v>1</v>
      </c>
      <c r="AJ85" s="184">
        <v>0.76949508196721317</v>
      </c>
      <c r="AK85" s="201">
        <v>0.64</v>
      </c>
      <c r="AL85" s="181"/>
      <c r="AM85" s="191">
        <v>0.77</v>
      </c>
      <c r="AN85" s="200">
        <v>1</v>
      </c>
      <c r="AO85" s="183">
        <v>0.77</v>
      </c>
      <c r="AP85" s="201">
        <v>0</v>
      </c>
      <c r="AQ85" s="181"/>
      <c r="AR85" s="191">
        <v>0.77</v>
      </c>
      <c r="AS85" s="200">
        <v>1</v>
      </c>
      <c r="AT85" s="183">
        <v>0.77</v>
      </c>
      <c r="AU85" s="201">
        <v>0.28999999999999998</v>
      </c>
    </row>
    <row r="86" spans="29:47" ht="12" customHeight="1">
      <c r="AC86" s="191">
        <v>0.78</v>
      </c>
      <c r="AD86" s="200">
        <v>0.1</v>
      </c>
      <c r="AE86" s="184">
        <v>0.77948852459016404</v>
      </c>
      <c r="AF86" s="201">
        <v>0</v>
      </c>
      <c r="AG86" s="181"/>
      <c r="AH86" s="191">
        <v>0.78</v>
      </c>
      <c r="AI86" s="200">
        <v>1</v>
      </c>
      <c r="AJ86" s="184">
        <v>0.77948852459016404</v>
      </c>
      <c r="AK86" s="201">
        <v>0.63</v>
      </c>
      <c r="AL86" s="181"/>
      <c r="AM86" s="191">
        <v>0.78</v>
      </c>
      <c r="AN86" s="200">
        <v>1</v>
      </c>
      <c r="AO86" s="183">
        <v>0.78</v>
      </c>
      <c r="AP86" s="201">
        <v>0</v>
      </c>
      <c r="AQ86" s="181"/>
      <c r="AR86" s="191">
        <v>0.78</v>
      </c>
      <c r="AS86" s="200">
        <v>1</v>
      </c>
      <c r="AT86" s="183">
        <v>0.78</v>
      </c>
      <c r="AU86" s="201">
        <v>0.28000000000000003</v>
      </c>
    </row>
    <row r="87" spans="29:47" ht="12" customHeight="1">
      <c r="AC87" s="191">
        <v>0.79</v>
      </c>
      <c r="AD87" s="200">
        <v>0.1</v>
      </c>
      <c r="AE87" s="184">
        <v>0.78948196721311481</v>
      </c>
      <c r="AF87" s="201">
        <v>0</v>
      </c>
      <c r="AG87" s="181"/>
      <c r="AH87" s="191">
        <v>0.79</v>
      </c>
      <c r="AI87" s="200">
        <v>1</v>
      </c>
      <c r="AJ87" s="184">
        <v>0.78948196721311481</v>
      </c>
      <c r="AK87" s="201">
        <v>0.61</v>
      </c>
      <c r="AL87" s="181"/>
      <c r="AM87" s="191">
        <v>0.79</v>
      </c>
      <c r="AN87" s="200">
        <v>1</v>
      </c>
      <c r="AO87" s="183">
        <v>0.79</v>
      </c>
      <c r="AP87" s="201">
        <v>0</v>
      </c>
      <c r="AQ87" s="181"/>
      <c r="AR87" s="191">
        <v>0.79</v>
      </c>
      <c r="AS87" s="200">
        <v>1</v>
      </c>
      <c r="AT87" s="183">
        <v>0.79</v>
      </c>
      <c r="AU87" s="201">
        <v>0.26</v>
      </c>
    </row>
    <row r="88" spans="29:47" ht="12" customHeight="1">
      <c r="AC88" s="191">
        <v>0.8</v>
      </c>
      <c r="AD88" s="200">
        <v>0.1</v>
      </c>
      <c r="AE88" s="184">
        <v>0.79947540983606558</v>
      </c>
      <c r="AF88" s="201">
        <v>0</v>
      </c>
      <c r="AG88" s="181"/>
      <c r="AH88" s="191">
        <v>0.8</v>
      </c>
      <c r="AI88" s="200">
        <v>1</v>
      </c>
      <c r="AJ88" s="184">
        <v>0.79947540983606558</v>
      </c>
      <c r="AK88" s="201">
        <v>0.59</v>
      </c>
      <c r="AL88" s="181"/>
      <c r="AM88" s="191">
        <v>0.8</v>
      </c>
      <c r="AN88" s="200">
        <v>1</v>
      </c>
      <c r="AO88" s="183">
        <v>0.8</v>
      </c>
      <c r="AP88" s="201">
        <v>0</v>
      </c>
      <c r="AQ88" s="181"/>
      <c r="AR88" s="191">
        <v>0.8</v>
      </c>
      <c r="AS88" s="200">
        <v>1</v>
      </c>
      <c r="AT88" s="183">
        <v>0.8</v>
      </c>
      <c r="AU88" s="201">
        <v>0.25</v>
      </c>
    </row>
    <row r="89" spans="29:47" ht="12" customHeight="1">
      <c r="AC89" s="191">
        <v>0.81</v>
      </c>
      <c r="AD89" s="200">
        <v>0.1</v>
      </c>
      <c r="AE89" s="184">
        <v>0.80946885245901634</v>
      </c>
      <c r="AF89" s="201">
        <v>0</v>
      </c>
      <c r="AG89" s="181"/>
      <c r="AH89" s="191">
        <v>0.81</v>
      </c>
      <c r="AI89" s="200">
        <v>1</v>
      </c>
      <c r="AJ89" s="184">
        <v>0.80946885245901634</v>
      </c>
      <c r="AK89" s="201">
        <v>0.56999999999999995</v>
      </c>
      <c r="AL89" s="181"/>
      <c r="AM89" s="191">
        <v>0.81</v>
      </c>
      <c r="AN89" s="200">
        <v>1</v>
      </c>
      <c r="AO89" s="183">
        <v>0.81</v>
      </c>
      <c r="AP89" s="201">
        <v>0</v>
      </c>
      <c r="AQ89" s="181"/>
      <c r="AR89" s="191">
        <v>0.81</v>
      </c>
      <c r="AS89" s="200">
        <v>1</v>
      </c>
      <c r="AT89" s="183">
        <v>0.81</v>
      </c>
      <c r="AU89" s="201">
        <v>0.24</v>
      </c>
    </row>
    <row r="90" spans="29:47" ht="12" customHeight="1">
      <c r="AC90" s="191">
        <v>0.82</v>
      </c>
      <c r="AD90" s="200">
        <v>0.1</v>
      </c>
      <c r="AE90" s="184">
        <v>0.81946229508196722</v>
      </c>
      <c r="AF90" s="201">
        <v>0</v>
      </c>
      <c r="AG90" s="181"/>
      <c r="AH90" s="191">
        <v>0.82</v>
      </c>
      <c r="AI90" s="200">
        <v>1</v>
      </c>
      <c r="AJ90" s="184">
        <v>0.81946229508196722</v>
      </c>
      <c r="AK90" s="201">
        <v>0.55000000000000004</v>
      </c>
      <c r="AL90" s="181"/>
      <c r="AM90" s="191">
        <v>0.82</v>
      </c>
      <c r="AN90" s="200">
        <v>1</v>
      </c>
      <c r="AO90" s="183">
        <v>0.82</v>
      </c>
      <c r="AP90" s="201">
        <v>0</v>
      </c>
      <c r="AQ90" s="181"/>
      <c r="AR90" s="191">
        <v>0.82</v>
      </c>
      <c r="AS90" s="200">
        <v>1</v>
      </c>
      <c r="AT90" s="183">
        <v>0.82</v>
      </c>
      <c r="AU90" s="201">
        <v>0.23</v>
      </c>
    </row>
    <row r="91" spans="29:47" ht="12" customHeight="1">
      <c r="AC91" s="191">
        <v>0.83</v>
      </c>
      <c r="AD91" s="200">
        <v>0.1</v>
      </c>
      <c r="AE91" s="184">
        <v>0.82945573770491809</v>
      </c>
      <c r="AF91" s="201">
        <v>0</v>
      </c>
      <c r="AG91" s="181"/>
      <c r="AH91" s="191">
        <v>0.83</v>
      </c>
      <c r="AI91" s="200">
        <v>1</v>
      </c>
      <c r="AJ91" s="184">
        <v>0.82945573770491809</v>
      </c>
      <c r="AK91" s="201">
        <v>0.54</v>
      </c>
      <c r="AL91" s="181"/>
      <c r="AM91" s="191">
        <v>0.83</v>
      </c>
      <c r="AN91" s="200">
        <v>1</v>
      </c>
      <c r="AO91" s="183">
        <v>0.83</v>
      </c>
      <c r="AP91" s="201">
        <v>0</v>
      </c>
      <c r="AQ91" s="181"/>
      <c r="AR91" s="191">
        <v>0.83</v>
      </c>
      <c r="AS91" s="200">
        <v>1</v>
      </c>
      <c r="AT91" s="183">
        <v>0.83</v>
      </c>
      <c r="AU91" s="201">
        <v>0.22</v>
      </c>
    </row>
    <row r="92" spans="29:47" ht="12" customHeight="1">
      <c r="AC92" s="191">
        <v>0.84</v>
      </c>
      <c r="AD92" s="200">
        <v>0.1</v>
      </c>
      <c r="AE92" s="184">
        <v>0.83944918032786886</v>
      </c>
      <c r="AF92" s="201">
        <v>0</v>
      </c>
      <c r="AG92" s="181"/>
      <c r="AH92" s="191">
        <v>0.84</v>
      </c>
      <c r="AI92" s="200">
        <v>1</v>
      </c>
      <c r="AJ92" s="184">
        <v>0.83944918032786886</v>
      </c>
      <c r="AK92" s="201">
        <v>0.52</v>
      </c>
      <c r="AL92" s="181"/>
      <c r="AM92" s="191">
        <v>0.84</v>
      </c>
      <c r="AN92" s="200">
        <v>1</v>
      </c>
      <c r="AO92" s="183">
        <v>0.84</v>
      </c>
      <c r="AP92" s="201">
        <v>0</v>
      </c>
      <c r="AQ92" s="181"/>
      <c r="AR92" s="191">
        <v>0.84</v>
      </c>
      <c r="AS92" s="200">
        <v>1</v>
      </c>
      <c r="AT92" s="183">
        <v>0.84</v>
      </c>
      <c r="AU92" s="201">
        <v>0.21</v>
      </c>
    </row>
    <row r="93" spans="29:47" ht="12" customHeight="1">
      <c r="AC93" s="191">
        <v>0.85</v>
      </c>
      <c r="AD93" s="200">
        <v>0.1</v>
      </c>
      <c r="AE93" s="184">
        <v>0.84944262295081974</v>
      </c>
      <c r="AF93" s="201">
        <v>0</v>
      </c>
      <c r="AG93" s="181"/>
      <c r="AH93" s="191">
        <v>0.85</v>
      </c>
      <c r="AI93" s="200">
        <v>1</v>
      </c>
      <c r="AJ93" s="184">
        <v>0.84944262295081974</v>
      </c>
      <c r="AK93" s="201">
        <v>0.5</v>
      </c>
      <c r="AL93" s="181"/>
      <c r="AM93" s="191">
        <v>0.85</v>
      </c>
      <c r="AN93" s="200">
        <v>1</v>
      </c>
      <c r="AO93" s="183">
        <v>0.85</v>
      </c>
      <c r="AP93" s="201">
        <v>0</v>
      </c>
      <c r="AQ93" s="181"/>
      <c r="AR93" s="191">
        <v>0.85</v>
      </c>
      <c r="AS93" s="200">
        <v>1</v>
      </c>
      <c r="AT93" s="183">
        <v>0.85</v>
      </c>
      <c r="AU93" s="201">
        <v>0.2</v>
      </c>
    </row>
    <row r="94" spans="29:47" ht="12" customHeight="1">
      <c r="AC94" s="191">
        <v>0.86</v>
      </c>
      <c r="AD94" s="200">
        <v>0.1</v>
      </c>
      <c r="AE94" s="184">
        <v>0.8594360655737705</v>
      </c>
      <c r="AF94" s="201">
        <v>0</v>
      </c>
      <c r="AG94" s="181"/>
      <c r="AH94" s="191">
        <v>0.86</v>
      </c>
      <c r="AI94" s="200">
        <v>1</v>
      </c>
      <c r="AJ94" s="184">
        <v>0.8594360655737705</v>
      </c>
      <c r="AK94" s="201">
        <v>0.48</v>
      </c>
      <c r="AL94" s="181"/>
      <c r="AM94" s="191">
        <v>0.86</v>
      </c>
      <c r="AN94" s="200">
        <v>1</v>
      </c>
      <c r="AO94" s="183">
        <v>0.86</v>
      </c>
      <c r="AP94" s="201">
        <v>0</v>
      </c>
      <c r="AQ94" s="181"/>
      <c r="AR94" s="191">
        <v>0.86</v>
      </c>
      <c r="AS94" s="200">
        <v>1</v>
      </c>
      <c r="AT94" s="183">
        <v>0.86</v>
      </c>
      <c r="AU94" s="201">
        <v>0.19</v>
      </c>
    </row>
    <row r="95" spans="29:47" ht="12" customHeight="1">
      <c r="AC95" s="191">
        <v>0.87</v>
      </c>
      <c r="AD95" s="200">
        <v>0.1</v>
      </c>
      <c r="AE95" s="184">
        <v>0.86942950819672138</v>
      </c>
      <c r="AF95" s="201">
        <v>0</v>
      </c>
      <c r="AG95" s="181"/>
      <c r="AH95" s="191">
        <v>0.87</v>
      </c>
      <c r="AI95" s="200">
        <v>1</v>
      </c>
      <c r="AJ95" s="184">
        <v>0.86942950819672138</v>
      </c>
      <c r="AK95" s="201">
        <v>0.47</v>
      </c>
      <c r="AL95" s="181"/>
      <c r="AM95" s="191">
        <v>0.87</v>
      </c>
      <c r="AN95" s="200">
        <v>1</v>
      </c>
      <c r="AO95" s="183">
        <v>0.87</v>
      </c>
      <c r="AP95" s="201">
        <v>0</v>
      </c>
      <c r="AQ95" s="181"/>
      <c r="AR95" s="191">
        <v>0.87</v>
      </c>
      <c r="AS95" s="200">
        <v>1</v>
      </c>
      <c r="AT95" s="183">
        <v>0.87</v>
      </c>
      <c r="AU95" s="201">
        <v>0.18</v>
      </c>
    </row>
    <row r="96" spans="29:47" ht="12" customHeight="1">
      <c r="AC96" s="191">
        <v>0.88</v>
      </c>
      <c r="AD96" s="200">
        <v>0.1</v>
      </c>
      <c r="AE96" s="184">
        <v>0.87942295081967226</v>
      </c>
      <c r="AF96" s="201">
        <v>0</v>
      </c>
      <c r="AG96" s="181"/>
      <c r="AH96" s="191">
        <v>0.88</v>
      </c>
      <c r="AI96" s="200">
        <v>1</v>
      </c>
      <c r="AJ96" s="184">
        <v>0.87942295081967226</v>
      </c>
      <c r="AK96" s="201">
        <v>0.45</v>
      </c>
      <c r="AL96" s="181"/>
      <c r="AM96" s="191">
        <v>0.88</v>
      </c>
      <c r="AN96" s="200">
        <v>1</v>
      </c>
      <c r="AO96" s="183">
        <v>0.88</v>
      </c>
      <c r="AP96" s="201">
        <v>0</v>
      </c>
      <c r="AQ96" s="181"/>
      <c r="AR96" s="191">
        <v>0.88</v>
      </c>
      <c r="AS96" s="200">
        <v>1</v>
      </c>
      <c r="AT96" s="183">
        <v>0.88</v>
      </c>
      <c r="AU96" s="201">
        <v>0.17</v>
      </c>
    </row>
    <row r="97" spans="29:47" ht="12" customHeight="1">
      <c r="AC97" s="191">
        <v>0.89</v>
      </c>
      <c r="AD97" s="200">
        <v>0.1</v>
      </c>
      <c r="AE97" s="184">
        <v>0.88941639344262302</v>
      </c>
      <c r="AF97" s="201">
        <v>0</v>
      </c>
      <c r="AG97" s="181"/>
      <c r="AH97" s="191">
        <v>0.89</v>
      </c>
      <c r="AI97" s="200">
        <v>1</v>
      </c>
      <c r="AJ97" s="184">
        <v>0.88941639344262302</v>
      </c>
      <c r="AK97" s="201">
        <v>0.44</v>
      </c>
      <c r="AL97" s="181"/>
      <c r="AM97" s="191">
        <v>0.89</v>
      </c>
      <c r="AN97" s="200">
        <v>1</v>
      </c>
      <c r="AO97" s="183">
        <v>0.89</v>
      </c>
      <c r="AP97" s="201">
        <v>0</v>
      </c>
      <c r="AQ97" s="181"/>
      <c r="AR97" s="191">
        <v>0.89</v>
      </c>
      <c r="AS97" s="200">
        <v>1</v>
      </c>
      <c r="AT97" s="183">
        <v>0.89</v>
      </c>
      <c r="AU97" s="201">
        <v>0.16</v>
      </c>
    </row>
    <row r="98" spans="29:47" ht="12" customHeight="1">
      <c r="AC98" s="191">
        <v>0.9</v>
      </c>
      <c r="AD98" s="200">
        <v>0.1</v>
      </c>
      <c r="AE98" s="184">
        <v>0.8994098360655739</v>
      </c>
      <c r="AF98" s="201">
        <v>0</v>
      </c>
      <c r="AG98" s="181"/>
      <c r="AH98" s="191">
        <v>0.9</v>
      </c>
      <c r="AI98" s="200">
        <v>1</v>
      </c>
      <c r="AJ98" s="184">
        <v>0.8994098360655739</v>
      </c>
      <c r="AK98" s="201">
        <v>0.42</v>
      </c>
      <c r="AL98" s="181"/>
      <c r="AM98" s="191">
        <v>0.9</v>
      </c>
      <c r="AN98" s="200">
        <v>1</v>
      </c>
      <c r="AO98" s="183">
        <v>0.9</v>
      </c>
      <c r="AP98" s="201">
        <v>0</v>
      </c>
      <c r="AQ98" s="181"/>
      <c r="AR98" s="191">
        <v>0.9</v>
      </c>
      <c r="AS98" s="200">
        <v>1</v>
      </c>
      <c r="AT98" s="183">
        <v>0.9</v>
      </c>
      <c r="AU98" s="201">
        <v>0.15</v>
      </c>
    </row>
    <row r="99" spans="29:47" ht="12" customHeight="1">
      <c r="AC99" s="191">
        <v>0.91</v>
      </c>
      <c r="AD99" s="200">
        <v>0.1</v>
      </c>
      <c r="AE99" s="184">
        <v>0.90940327868852466</v>
      </c>
      <c r="AF99" s="201">
        <v>0</v>
      </c>
      <c r="AG99" s="181"/>
      <c r="AH99" s="191">
        <v>0.91</v>
      </c>
      <c r="AI99" s="200">
        <v>1</v>
      </c>
      <c r="AJ99" s="184">
        <v>0.90940327868852466</v>
      </c>
      <c r="AK99" s="201">
        <v>0.41</v>
      </c>
      <c r="AL99" s="181"/>
      <c r="AM99" s="191">
        <v>0.91</v>
      </c>
      <c r="AN99" s="200">
        <v>1</v>
      </c>
      <c r="AO99" s="183">
        <v>0.91</v>
      </c>
      <c r="AP99" s="201">
        <v>0</v>
      </c>
      <c r="AQ99" s="181"/>
      <c r="AR99" s="191">
        <v>0.91</v>
      </c>
      <c r="AS99" s="200">
        <v>1</v>
      </c>
      <c r="AT99" s="183">
        <v>0.91</v>
      </c>
      <c r="AU99" s="201">
        <v>0.14000000000000001</v>
      </c>
    </row>
    <row r="100" spans="29:47" ht="12" customHeight="1">
      <c r="AC100" s="191">
        <v>0.92</v>
      </c>
      <c r="AD100" s="200">
        <v>0.1</v>
      </c>
      <c r="AE100" s="184">
        <v>0.91939672131147543</v>
      </c>
      <c r="AF100" s="201">
        <v>0</v>
      </c>
      <c r="AG100" s="181"/>
      <c r="AH100" s="191">
        <v>0.92</v>
      </c>
      <c r="AI100" s="200">
        <v>1</v>
      </c>
      <c r="AJ100" s="184">
        <v>0.91939672131147543</v>
      </c>
      <c r="AK100" s="201">
        <v>0.39</v>
      </c>
      <c r="AL100" s="181"/>
      <c r="AM100" s="191">
        <v>0.92</v>
      </c>
      <c r="AN100" s="200">
        <v>1</v>
      </c>
      <c r="AO100" s="183">
        <v>0.92</v>
      </c>
      <c r="AP100" s="201">
        <v>0</v>
      </c>
      <c r="AQ100" s="181"/>
      <c r="AR100" s="191">
        <v>0.92</v>
      </c>
      <c r="AS100" s="200">
        <v>1</v>
      </c>
      <c r="AT100" s="183">
        <v>0.92</v>
      </c>
      <c r="AU100" s="201">
        <v>0.14000000000000001</v>
      </c>
    </row>
    <row r="101" spans="29:47" ht="12" customHeight="1">
      <c r="AC101" s="191">
        <v>0.93</v>
      </c>
      <c r="AD101" s="200">
        <v>0.1</v>
      </c>
      <c r="AE101" s="184">
        <v>0.92939016393442619</v>
      </c>
      <c r="AF101" s="201">
        <v>0</v>
      </c>
      <c r="AG101" s="181"/>
      <c r="AH101" s="191">
        <v>0.93</v>
      </c>
      <c r="AI101" s="200">
        <v>1</v>
      </c>
      <c r="AJ101" s="184">
        <v>0.92939016393442619</v>
      </c>
      <c r="AK101" s="201">
        <v>0.38</v>
      </c>
      <c r="AL101" s="181"/>
      <c r="AM101" s="191">
        <v>0.93</v>
      </c>
      <c r="AN101" s="200">
        <v>1</v>
      </c>
      <c r="AO101" s="183">
        <v>0.93</v>
      </c>
      <c r="AP101" s="201">
        <v>0</v>
      </c>
      <c r="AQ101" s="181"/>
      <c r="AR101" s="191">
        <v>0.93</v>
      </c>
      <c r="AS101" s="200">
        <v>1</v>
      </c>
      <c r="AT101" s="183">
        <v>0.93</v>
      </c>
      <c r="AU101" s="201">
        <v>0.14000000000000001</v>
      </c>
    </row>
    <row r="102" spans="29:47" ht="12" customHeight="1">
      <c r="AC102" s="191">
        <v>0.94</v>
      </c>
      <c r="AD102" s="200">
        <v>0.1</v>
      </c>
      <c r="AE102" s="184">
        <v>0.93938360655737707</v>
      </c>
      <c r="AF102" s="201">
        <v>0</v>
      </c>
      <c r="AG102" s="181"/>
      <c r="AH102" s="191">
        <v>0.94</v>
      </c>
      <c r="AI102" s="200">
        <v>1</v>
      </c>
      <c r="AJ102" s="184">
        <v>0.93938360655737707</v>
      </c>
      <c r="AK102" s="201">
        <v>0.36</v>
      </c>
      <c r="AL102" s="181"/>
      <c r="AM102" s="191">
        <v>0.94</v>
      </c>
      <c r="AN102" s="200">
        <v>1</v>
      </c>
      <c r="AO102" s="183">
        <v>0.94</v>
      </c>
      <c r="AP102" s="201">
        <v>0</v>
      </c>
      <c r="AQ102" s="181"/>
      <c r="AR102" s="191">
        <v>0.94</v>
      </c>
      <c r="AS102" s="200">
        <v>1</v>
      </c>
      <c r="AT102" s="183">
        <v>0.94</v>
      </c>
      <c r="AU102" s="201">
        <v>0.13</v>
      </c>
    </row>
    <row r="103" spans="29:47" ht="12" customHeight="1">
      <c r="AC103" s="191">
        <v>0.95</v>
      </c>
      <c r="AD103" s="200">
        <v>0.1</v>
      </c>
      <c r="AE103" s="184">
        <v>0.94937704918032784</v>
      </c>
      <c r="AF103" s="201">
        <v>0</v>
      </c>
      <c r="AG103" s="181"/>
      <c r="AH103" s="191">
        <v>0.95</v>
      </c>
      <c r="AI103" s="200">
        <v>1</v>
      </c>
      <c r="AJ103" s="184">
        <v>0.94937704918032784</v>
      </c>
      <c r="AK103" s="201">
        <v>0.35</v>
      </c>
      <c r="AL103" s="181"/>
      <c r="AM103" s="191">
        <v>0.95</v>
      </c>
      <c r="AN103" s="200">
        <v>1</v>
      </c>
      <c r="AO103" s="183">
        <v>0.95</v>
      </c>
      <c r="AP103" s="201">
        <v>0</v>
      </c>
      <c r="AQ103" s="181"/>
      <c r="AR103" s="191">
        <v>0.95</v>
      </c>
      <c r="AS103" s="200">
        <v>1</v>
      </c>
      <c r="AT103" s="183">
        <v>0.95</v>
      </c>
      <c r="AU103" s="201">
        <v>0.12</v>
      </c>
    </row>
    <row r="104" spans="29:47" ht="12" customHeight="1">
      <c r="AC104" s="191">
        <v>0.96</v>
      </c>
      <c r="AD104" s="200">
        <v>0.1</v>
      </c>
      <c r="AE104" s="184">
        <v>0.95937049180327871</v>
      </c>
      <c r="AF104" s="201">
        <v>0</v>
      </c>
      <c r="AG104" s="181"/>
      <c r="AH104" s="191">
        <v>0.96</v>
      </c>
      <c r="AI104" s="200">
        <v>1</v>
      </c>
      <c r="AJ104" s="184">
        <v>0.95937049180327871</v>
      </c>
      <c r="AK104" s="201">
        <v>0.34</v>
      </c>
      <c r="AL104" s="181"/>
      <c r="AM104" s="191">
        <v>0.96</v>
      </c>
      <c r="AN104" s="200">
        <v>1</v>
      </c>
      <c r="AO104" s="183">
        <v>0.96</v>
      </c>
      <c r="AP104" s="201">
        <v>0</v>
      </c>
      <c r="AQ104" s="181"/>
      <c r="AR104" s="191">
        <v>0.96</v>
      </c>
      <c r="AS104" s="200">
        <v>1</v>
      </c>
      <c r="AT104" s="183">
        <v>0.96</v>
      </c>
      <c r="AU104" s="201">
        <v>0.12</v>
      </c>
    </row>
    <row r="105" spans="29:47" ht="12" customHeight="1">
      <c r="AC105" s="191">
        <v>0.97</v>
      </c>
      <c r="AD105" s="200">
        <v>0.1</v>
      </c>
      <c r="AE105" s="184">
        <v>0.96936393442622959</v>
      </c>
      <c r="AF105" s="201">
        <v>0</v>
      </c>
      <c r="AG105" s="181"/>
      <c r="AH105" s="191">
        <v>0.97</v>
      </c>
      <c r="AI105" s="200">
        <v>1</v>
      </c>
      <c r="AJ105" s="184">
        <v>0.96936393442622959</v>
      </c>
      <c r="AK105" s="201">
        <v>0.32</v>
      </c>
      <c r="AL105" s="181"/>
      <c r="AM105" s="191">
        <v>0.97</v>
      </c>
      <c r="AN105" s="200">
        <v>1</v>
      </c>
      <c r="AO105" s="183">
        <v>0.97</v>
      </c>
      <c r="AP105" s="201">
        <v>0</v>
      </c>
      <c r="AQ105" s="181"/>
      <c r="AR105" s="191">
        <v>0.97</v>
      </c>
      <c r="AS105" s="200">
        <v>1</v>
      </c>
      <c r="AT105" s="183">
        <v>0.97</v>
      </c>
      <c r="AU105" s="201">
        <v>0.12</v>
      </c>
    </row>
    <row r="106" spans="29:47" ht="12" customHeight="1">
      <c r="AC106" s="191">
        <v>0.98</v>
      </c>
      <c r="AD106" s="200">
        <v>0.1</v>
      </c>
      <c r="AE106" s="184">
        <v>0.97935737704918036</v>
      </c>
      <c r="AF106" s="201">
        <v>0</v>
      </c>
      <c r="AG106" s="181"/>
      <c r="AH106" s="191">
        <v>0.98</v>
      </c>
      <c r="AI106" s="200">
        <v>1</v>
      </c>
      <c r="AJ106" s="184">
        <v>0.97935737704918036</v>
      </c>
      <c r="AK106" s="201">
        <v>0.31</v>
      </c>
      <c r="AL106" s="181"/>
      <c r="AM106" s="191">
        <v>0.98</v>
      </c>
      <c r="AN106" s="200">
        <v>1</v>
      </c>
      <c r="AO106" s="183">
        <v>0.98</v>
      </c>
      <c r="AP106" s="201">
        <v>0</v>
      </c>
      <c r="AQ106" s="181"/>
      <c r="AR106" s="191">
        <v>0.98</v>
      </c>
      <c r="AS106" s="200">
        <v>1</v>
      </c>
      <c r="AT106" s="183">
        <v>0.98</v>
      </c>
      <c r="AU106" s="201">
        <v>0.11</v>
      </c>
    </row>
    <row r="107" spans="29:47" ht="12" customHeight="1">
      <c r="AC107" s="191">
        <v>0.99</v>
      </c>
      <c r="AD107" s="200">
        <v>0.1</v>
      </c>
      <c r="AE107" s="184">
        <v>0.98935081967213123</v>
      </c>
      <c r="AF107" s="201">
        <v>0</v>
      </c>
      <c r="AG107" s="181"/>
      <c r="AH107" s="191">
        <v>0.99</v>
      </c>
      <c r="AI107" s="200">
        <v>1</v>
      </c>
      <c r="AJ107" s="184">
        <v>0.98935081967213123</v>
      </c>
      <c r="AK107" s="201">
        <v>0.28999999999999998</v>
      </c>
      <c r="AL107" s="181"/>
      <c r="AM107" s="191">
        <v>0.99</v>
      </c>
      <c r="AN107" s="200">
        <v>1</v>
      </c>
      <c r="AO107" s="183">
        <v>0.99</v>
      </c>
      <c r="AP107" s="201">
        <v>0</v>
      </c>
      <c r="AQ107" s="181"/>
      <c r="AR107" s="191">
        <v>0.99</v>
      </c>
      <c r="AS107" s="200">
        <v>1</v>
      </c>
      <c r="AT107" s="183">
        <v>0.99</v>
      </c>
      <c r="AU107" s="201">
        <v>0.1</v>
      </c>
    </row>
    <row r="108" spans="29:47" ht="12" customHeight="1">
      <c r="AC108" s="191">
        <v>1</v>
      </c>
      <c r="AD108" s="200">
        <v>0.1</v>
      </c>
      <c r="AE108" s="184">
        <v>0.999344262295082</v>
      </c>
      <c r="AF108" s="201">
        <v>0</v>
      </c>
      <c r="AG108" s="181"/>
      <c r="AH108" s="191">
        <v>1</v>
      </c>
      <c r="AI108" s="200">
        <v>1</v>
      </c>
      <c r="AJ108" s="184">
        <v>0.999344262295082</v>
      </c>
      <c r="AK108" s="201">
        <v>0.28000000000000003</v>
      </c>
      <c r="AL108" s="181"/>
      <c r="AM108" s="191">
        <v>1</v>
      </c>
      <c r="AN108" s="200">
        <v>1</v>
      </c>
      <c r="AO108" s="183">
        <v>1</v>
      </c>
      <c r="AP108" s="201">
        <v>0</v>
      </c>
      <c r="AQ108" s="181"/>
      <c r="AR108" s="191">
        <v>1</v>
      </c>
      <c r="AS108" s="200">
        <v>1</v>
      </c>
      <c r="AT108" s="183">
        <v>1</v>
      </c>
      <c r="AU108" s="201">
        <v>0.1</v>
      </c>
    </row>
    <row r="109" spans="29:47" ht="12" customHeight="1">
      <c r="AC109" s="191">
        <v>1.01</v>
      </c>
      <c r="AD109" s="200">
        <v>0.1</v>
      </c>
      <c r="AE109" s="184">
        <v>0.999344262295082</v>
      </c>
      <c r="AF109" s="201">
        <v>0</v>
      </c>
      <c r="AG109" s="181"/>
      <c r="AH109" s="191">
        <v>1.01</v>
      </c>
      <c r="AI109" s="200">
        <v>1</v>
      </c>
      <c r="AJ109" s="184">
        <v>0.999344262295082</v>
      </c>
      <c r="AK109" s="201">
        <v>0.27</v>
      </c>
      <c r="AL109" s="181"/>
      <c r="AM109" s="191">
        <v>1.01</v>
      </c>
      <c r="AN109" s="200">
        <v>1</v>
      </c>
      <c r="AO109" s="183">
        <v>1.01</v>
      </c>
      <c r="AP109" s="201">
        <v>0</v>
      </c>
      <c r="AQ109" s="181"/>
      <c r="AR109" s="191">
        <v>1.01</v>
      </c>
      <c r="AS109" s="200">
        <v>1</v>
      </c>
      <c r="AT109" s="183">
        <v>1.01</v>
      </c>
      <c r="AU109" s="201">
        <v>0.1</v>
      </c>
    </row>
    <row r="110" spans="29:47" ht="12" customHeight="1">
      <c r="AC110" s="191">
        <v>1.02</v>
      </c>
      <c r="AD110" s="200">
        <v>0.1</v>
      </c>
      <c r="AE110" s="184">
        <v>0.999344262295082</v>
      </c>
      <c r="AF110" s="201">
        <v>0</v>
      </c>
      <c r="AG110" s="181"/>
      <c r="AH110" s="191">
        <v>1.02</v>
      </c>
      <c r="AI110" s="200">
        <v>1</v>
      </c>
      <c r="AJ110" s="184">
        <v>0.999344262295082</v>
      </c>
      <c r="AK110" s="201">
        <v>0.25</v>
      </c>
      <c r="AL110" s="181"/>
      <c r="AM110" s="191">
        <v>1.02</v>
      </c>
      <c r="AN110" s="200">
        <v>1</v>
      </c>
      <c r="AO110" s="183">
        <v>1.02</v>
      </c>
      <c r="AP110" s="201">
        <v>0</v>
      </c>
      <c r="AQ110" s="181"/>
      <c r="AR110" s="191">
        <v>1.02</v>
      </c>
      <c r="AS110" s="200">
        <v>1</v>
      </c>
      <c r="AT110" s="183">
        <v>1.02</v>
      </c>
      <c r="AU110" s="201">
        <v>0.1</v>
      </c>
    </row>
    <row r="111" spans="29:47" ht="12" customHeight="1">
      <c r="AC111" s="191">
        <v>1.03</v>
      </c>
      <c r="AD111" s="200">
        <v>0.1</v>
      </c>
      <c r="AE111" s="184">
        <v>0.999344262295082</v>
      </c>
      <c r="AF111" s="201">
        <v>0</v>
      </c>
      <c r="AG111" s="181"/>
      <c r="AH111" s="191">
        <v>1.03</v>
      </c>
      <c r="AI111" s="200">
        <v>1</v>
      </c>
      <c r="AJ111" s="184">
        <v>0.999344262295082</v>
      </c>
      <c r="AK111" s="201">
        <v>0.24</v>
      </c>
      <c r="AL111" s="181"/>
      <c r="AM111" s="191">
        <v>1.03</v>
      </c>
      <c r="AN111" s="200">
        <v>1</v>
      </c>
      <c r="AO111" s="183">
        <v>1.03</v>
      </c>
      <c r="AP111" s="201">
        <v>0</v>
      </c>
      <c r="AQ111" s="181"/>
      <c r="AR111" s="191">
        <v>1.03</v>
      </c>
      <c r="AS111" s="200">
        <v>1</v>
      </c>
      <c r="AT111" s="183">
        <v>1.03</v>
      </c>
      <c r="AU111" s="201">
        <v>0.09</v>
      </c>
    </row>
    <row r="112" spans="29:47" ht="12" customHeight="1">
      <c r="AC112" s="191">
        <v>1.04</v>
      </c>
      <c r="AD112" s="200">
        <v>0.1</v>
      </c>
      <c r="AE112" s="184">
        <v>0.999344262295082</v>
      </c>
      <c r="AF112" s="201">
        <v>0</v>
      </c>
      <c r="AG112" s="181"/>
      <c r="AH112" s="191">
        <v>1.04</v>
      </c>
      <c r="AI112" s="200">
        <v>1</v>
      </c>
      <c r="AJ112" s="184">
        <v>0.999344262295082</v>
      </c>
      <c r="AK112" s="201">
        <v>0.22</v>
      </c>
      <c r="AL112" s="181"/>
      <c r="AM112" s="191">
        <v>1.04</v>
      </c>
      <c r="AN112" s="200">
        <v>1</v>
      </c>
      <c r="AO112" s="183">
        <v>1.04</v>
      </c>
      <c r="AP112" s="201">
        <v>0</v>
      </c>
      <c r="AQ112" s="181"/>
      <c r="AR112" s="191">
        <v>1.04</v>
      </c>
      <c r="AS112" s="200">
        <v>1</v>
      </c>
      <c r="AT112" s="183">
        <v>1.04</v>
      </c>
      <c r="AU112" s="201">
        <v>0.09</v>
      </c>
    </row>
    <row r="113" spans="29:47" ht="12" customHeight="1">
      <c r="AC113" s="191">
        <v>1.05</v>
      </c>
      <c r="AD113" s="200">
        <v>0.1</v>
      </c>
      <c r="AE113" s="184">
        <v>0.999344262295082</v>
      </c>
      <c r="AF113" s="201">
        <v>0</v>
      </c>
      <c r="AG113" s="181"/>
      <c r="AH113" s="191">
        <v>1.05</v>
      </c>
      <c r="AI113" s="200">
        <v>1</v>
      </c>
      <c r="AJ113" s="184">
        <v>0.999344262295082</v>
      </c>
      <c r="AK113" s="201">
        <v>0.21</v>
      </c>
      <c r="AL113" s="181"/>
      <c r="AM113" s="191">
        <v>1.05</v>
      </c>
      <c r="AN113" s="200">
        <v>1</v>
      </c>
      <c r="AO113" s="183">
        <v>1.05</v>
      </c>
      <c r="AP113" s="201">
        <v>0</v>
      </c>
      <c r="AQ113" s="181"/>
      <c r="AR113" s="191">
        <v>1.05</v>
      </c>
      <c r="AS113" s="200">
        <v>1</v>
      </c>
      <c r="AT113" s="183">
        <v>1.05</v>
      </c>
      <c r="AU113" s="201">
        <v>0.09</v>
      </c>
    </row>
    <row r="114" spans="29:47" ht="12" customHeight="1">
      <c r="AC114" s="191">
        <v>1.06</v>
      </c>
      <c r="AD114" s="200">
        <v>0.1</v>
      </c>
      <c r="AE114" s="184">
        <v>0.999344262295082</v>
      </c>
      <c r="AF114" s="201">
        <v>0</v>
      </c>
      <c r="AG114" s="181"/>
      <c r="AH114" s="191">
        <v>1.06</v>
      </c>
      <c r="AI114" s="200">
        <v>1</v>
      </c>
      <c r="AJ114" s="184">
        <v>0.999344262295082</v>
      </c>
      <c r="AK114" s="201">
        <v>0.2</v>
      </c>
      <c r="AL114" s="181"/>
      <c r="AM114" s="191">
        <v>1.06</v>
      </c>
      <c r="AN114" s="200">
        <v>1</v>
      </c>
      <c r="AO114" s="183">
        <v>1.06</v>
      </c>
      <c r="AP114" s="201">
        <v>0</v>
      </c>
      <c r="AQ114" s="181"/>
      <c r="AR114" s="191">
        <v>1.06</v>
      </c>
      <c r="AS114" s="200">
        <v>1</v>
      </c>
      <c r="AT114" s="183">
        <v>1.06</v>
      </c>
      <c r="AU114" s="201">
        <v>0.09</v>
      </c>
    </row>
    <row r="115" spans="29:47" ht="12" customHeight="1">
      <c r="AC115" s="191">
        <v>1.07</v>
      </c>
      <c r="AD115" s="200">
        <v>0.1</v>
      </c>
      <c r="AE115" s="184">
        <v>0.999344262295082</v>
      </c>
      <c r="AF115" s="201">
        <v>0</v>
      </c>
      <c r="AG115" s="181"/>
      <c r="AH115" s="191">
        <v>1.07</v>
      </c>
      <c r="AI115" s="200">
        <v>1</v>
      </c>
      <c r="AJ115" s="184">
        <v>0.999344262295082</v>
      </c>
      <c r="AK115" s="201">
        <v>0.19</v>
      </c>
      <c r="AL115" s="181"/>
      <c r="AM115" s="191">
        <v>1.07</v>
      </c>
      <c r="AN115" s="200">
        <v>1</v>
      </c>
      <c r="AO115" s="183">
        <v>1.07</v>
      </c>
      <c r="AP115" s="201">
        <v>0</v>
      </c>
      <c r="AQ115" s="181"/>
      <c r="AR115" s="191">
        <v>1.07</v>
      </c>
      <c r="AS115" s="200">
        <v>1</v>
      </c>
      <c r="AT115" s="183">
        <v>1.07</v>
      </c>
      <c r="AU115" s="201">
        <v>0.09</v>
      </c>
    </row>
    <row r="116" spans="29:47" ht="12" customHeight="1">
      <c r="AC116" s="191">
        <v>1.08</v>
      </c>
      <c r="AD116" s="200">
        <v>0.1</v>
      </c>
      <c r="AE116" s="184">
        <v>0.999344262295082</v>
      </c>
      <c r="AF116" s="201">
        <v>0</v>
      </c>
      <c r="AG116" s="181"/>
      <c r="AH116" s="191">
        <v>1.08</v>
      </c>
      <c r="AI116" s="200">
        <v>1</v>
      </c>
      <c r="AJ116" s="184">
        <v>0.999344262295082</v>
      </c>
      <c r="AK116" s="201">
        <v>0.18</v>
      </c>
      <c r="AL116" s="181"/>
      <c r="AM116" s="191">
        <v>1.08</v>
      </c>
      <c r="AN116" s="200">
        <v>1</v>
      </c>
      <c r="AO116" s="183">
        <v>1.08</v>
      </c>
      <c r="AP116" s="201">
        <v>0</v>
      </c>
      <c r="AQ116" s="181"/>
      <c r="AR116" s="191">
        <v>1.08</v>
      </c>
      <c r="AS116" s="200">
        <v>1</v>
      </c>
      <c r="AT116" s="183">
        <v>1.08</v>
      </c>
      <c r="AU116" s="201">
        <v>0.08</v>
      </c>
    </row>
    <row r="117" spans="29:47" ht="12" customHeight="1">
      <c r="AC117" s="191">
        <v>1.0900000000000001</v>
      </c>
      <c r="AD117" s="200">
        <v>0.1</v>
      </c>
      <c r="AE117" s="184">
        <v>0.999344262295082</v>
      </c>
      <c r="AF117" s="201">
        <v>0</v>
      </c>
      <c r="AG117" s="181"/>
      <c r="AH117" s="191">
        <v>1.0900000000000001</v>
      </c>
      <c r="AI117" s="200">
        <v>1</v>
      </c>
      <c r="AJ117" s="184">
        <v>0.999344262295082</v>
      </c>
      <c r="AK117" s="201">
        <v>0.17</v>
      </c>
      <c r="AL117" s="181"/>
      <c r="AM117" s="191">
        <v>1.0900000000000001</v>
      </c>
      <c r="AN117" s="200">
        <v>1</v>
      </c>
      <c r="AO117" s="183">
        <v>1.0900000000000001</v>
      </c>
      <c r="AP117" s="201">
        <v>0</v>
      </c>
      <c r="AQ117" s="181"/>
      <c r="AR117" s="191">
        <v>1.0900000000000001</v>
      </c>
      <c r="AS117" s="200">
        <v>1</v>
      </c>
      <c r="AT117" s="183">
        <v>1.0900000000000001</v>
      </c>
      <c r="AU117" s="201">
        <v>0.08</v>
      </c>
    </row>
    <row r="118" spans="29:47" ht="12" customHeight="1">
      <c r="AC118" s="191">
        <v>1.1000000000000001</v>
      </c>
      <c r="AD118" s="200">
        <v>0.1</v>
      </c>
      <c r="AE118" s="184">
        <v>0.999344262295082</v>
      </c>
      <c r="AF118" s="201">
        <v>0</v>
      </c>
      <c r="AG118" s="181"/>
      <c r="AH118" s="191">
        <v>1.1000000000000001</v>
      </c>
      <c r="AI118" s="200">
        <v>1</v>
      </c>
      <c r="AJ118" s="184">
        <v>0.999344262295082</v>
      </c>
      <c r="AK118" s="201">
        <v>0.16</v>
      </c>
      <c r="AL118" s="181"/>
      <c r="AM118" s="191">
        <v>1.1000000000000001</v>
      </c>
      <c r="AN118" s="200">
        <v>1</v>
      </c>
      <c r="AO118" s="183">
        <v>1.1000000000000001</v>
      </c>
      <c r="AP118" s="201">
        <v>0</v>
      </c>
      <c r="AQ118" s="181"/>
      <c r="AR118" s="191">
        <v>1.1000000000000001</v>
      </c>
      <c r="AS118" s="200">
        <v>1</v>
      </c>
      <c r="AT118" s="183">
        <v>1.1000000000000001</v>
      </c>
      <c r="AU118" s="201">
        <v>0.08</v>
      </c>
    </row>
    <row r="119" spans="29:47" ht="12" customHeight="1">
      <c r="AC119" s="191">
        <v>1.1100000000000001</v>
      </c>
      <c r="AD119" s="200">
        <v>0.1</v>
      </c>
      <c r="AE119" s="184">
        <v>0.999344262295082</v>
      </c>
      <c r="AF119" s="201">
        <v>0</v>
      </c>
      <c r="AG119" s="181"/>
      <c r="AH119" s="191">
        <v>1.1100000000000001</v>
      </c>
      <c r="AI119" s="200">
        <v>1</v>
      </c>
      <c r="AJ119" s="184">
        <v>0.999344262295082</v>
      </c>
      <c r="AK119" s="201">
        <v>0.15</v>
      </c>
      <c r="AL119" s="181"/>
      <c r="AM119" s="191">
        <v>1.1100000000000001</v>
      </c>
      <c r="AN119" s="200">
        <v>1</v>
      </c>
      <c r="AO119" s="183">
        <v>1.1100000000000001</v>
      </c>
      <c r="AP119" s="201">
        <v>0</v>
      </c>
      <c r="AQ119" s="181"/>
      <c r="AR119" s="191">
        <v>1.1100000000000001</v>
      </c>
      <c r="AS119" s="200">
        <v>1</v>
      </c>
      <c r="AT119" s="183">
        <v>1.1100000000000001</v>
      </c>
      <c r="AU119" s="201">
        <v>0.08</v>
      </c>
    </row>
    <row r="120" spans="29:47" ht="12" customHeight="1">
      <c r="AC120" s="191">
        <v>1.1200000000000001</v>
      </c>
      <c r="AD120" s="200">
        <v>0.1</v>
      </c>
      <c r="AE120" s="184">
        <v>0.999344262295082</v>
      </c>
      <c r="AF120" s="201">
        <v>0</v>
      </c>
      <c r="AG120" s="181"/>
      <c r="AH120" s="191">
        <v>1.1200000000000001</v>
      </c>
      <c r="AI120" s="200">
        <v>1</v>
      </c>
      <c r="AJ120" s="184">
        <v>0.999344262295082</v>
      </c>
      <c r="AK120" s="201">
        <v>0.14000000000000001</v>
      </c>
      <c r="AL120" s="181"/>
      <c r="AM120" s="191">
        <v>1.1200000000000001</v>
      </c>
      <c r="AN120" s="200">
        <v>1</v>
      </c>
      <c r="AO120" s="183">
        <v>1.1200000000000001</v>
      </c>
      <c r="AP120" s="201">
        <v>0</v>
      </c>
      <c r="AQ120" s="181"/>
      <c r="AR120" s="191">
        <v>1.1200000000000001</v>
      </c>
      <c r="AS120" s="200">
        <v>1</v>
      </c>
      <c r="AT120" s="183">
        <v>1.1200000000000001</v>
      </c>
      <c r="AU120" s="201">
        <v>0.08</v>
      </c>
    </row>
    <row r="121" spans="29:47" ht="12" customHeight="1">
      <c r="AC121" s="191">
        <v>1.1299999999999999</v>
      </c>
      <c r="AD121" s="200">
        <v>0.1</v>
      </c>
      <c r="AE121" s="184">
        <v>0.999344262295082</v>
      </c>
      <c r="AF121" s="201">
        <v>0</v>
      </c>
      <c r="AG121" s="181"/>
      <c r="AH121" s="191">
        <v>1.1299999999999999</v>
      </c>
      <c r="AI121" s="200">
        <v>1</v>
      </c>
      <c r="AJ121" s="184">
        <v>0.999344262295082</v>
      </c>
      <c r="AK121" s="201">
        <v>0.13</v>
      </c>
      <c r="AL121" s="181"/>
      <c r="AM121" s="191">
        <v>1.1299999999999999</v>
      </c>
      <c r="AN121" s="200">
        <v>1</v>
      </c>
      <c r="AO121" s="183">
        <v>1.1299999999999999</v>
      </c>
      <c r="AP121" s="201">
        <v>0</v>
      </c>
      <c r="AQ121" s="181"/>
      <c r="AR121" s="191">
        <v>1.1299999999999999</v>
      </c>
      <c r="AS121" s="200">
        <v>1</v>
      </c>
      <c r="AT121" s="183">
        <v>1.1299999999999999</v>
      </c>
      <c r="AU121" s="201">
        <v>7.0000000000000007E-2</v>
      </c>
    </row>
    <row r="122" spans="29:47" ht="12" customHeight="1">
      <c r="AC122" s="191">
        <v>1.1399999999999999</v>
      </c>
      <c r="AD122" s="200">
        <v>0.1</v>
      </c>
      <c r="AE122" s="184">
        <v>0.999344262295082</v>
      </c>
      <c r="AF122" s="201">
        <v>0</v>
      </c>
      <c r="AG122" s="181"/>
      <c r="AH122" s="191">
        <v>1.1399999999999999</v>
      </c>
      <c r="AI122" s="200">
        <v>1</v>
      </c>
      <c r="AJ122" s="184">
        <v>0.999344262295082</v>
      </c>
      <c r="AK122" s="201">
        <v>0.12</v>
      </c>
      <c r="AL122" s="181"/>
      <c r="AM122" s="191">
        <v>1.1399999999999999</v>
      </c>
      <c r="AN122" s="200">
        <v>1</v>
      </c>
      <c r="AO122" s="183">
        <v>1.1399999999999999</v>
      </c>
      <c r="AP122" s="201">
        <v>0</v>
      </c>
      <c r="AQ122" s="181"/>
      <c r="AR122" s="191">
        <v>1.1399999999999999</v>
      </c>
      <c r="AS122" s="200">
        <v>1</v>
      </c>
      <c r="AT122" s="183">
        <v>1.1399999999999999</v>
      </c>
      <c r="AU122" s="201">
        <v>7.0000000000000007E-2</v>
      </c>
    </row>
    <row r="123" spans="29:47" ht="12" customHeight="1">
      <c r="AC123" s="191">
        <v>1.1499999999999999</v>
      </c>
      <c r="AD123" s="200">
        <v>0.1</v>
      </c>
      <c r="AE123" s="184">
        <v>0.999344262295082</v>
      </c>
      <c r="AF123" s="201">
        <v>0</v>
      </c>
      <c r="AG123" s="181"/>
      <c r="AH123" s="191">
        <v>1.1499999999999999</v>
      </c>
      <c r="AI123" s="200">
        <v>1</v>
      </c>
      <c r="AJ123" s="184">
        <v>0.999344262295082</v>
      </c>
      <c r="AK123" s="201">
        <v>0.11</v>
      </c>
      <c r="AL123" s="181"/>
      <c r="AM123" s="191">
        <v>1.1499999999999999</v>
      </c>
      <c r="AN123" s="200">
        <v>1</v>
      </c>
      <c r="AO123" s="183">
        <v>1.1499999999999999</v>
      </c>
      <c r="AP123" s="201">
        <v>0</v>
      </c>
      <c r="AQ123" s="181"/>
      <c r="AR123" s="191">
        <v>1.1499999999999999</v>
      </c>
      <c r="AS123" s="200">
        <v>1</v>
      </c>
      <c r="AT123" s="183">
        <v>1.1499999999999999</v>
      </c>
      <c r="AU123" s="201">
        <v>7.0000000000000007E-2</v>
      </c>
    </row>
    <row r="124" spans="29:47" ht="12" customHeight="1">
      <c r="AC124" s="191">
        <v>1.1599999999999999</v>
      </c>
      <c r="AD124" s="200">
        <v>0.1</v>
      </c>
      <c r="AE124" s="184">
        <v>0.999344262295082</v>
      </c>
      <c r="AF124" s="201">
        <v>0</v>
      </c>
      <c r="AG124" s="181"/>
      <c r="AH124" s="191">
        <v>1.1599999999999999</v>
      </c>
      <c r="AI124" s="200">
        <v>1</v>
      </c>
      <c r="AJ124" s="184">
        <v>0.999344262295082</v>
      </c>
      <c r="AK124" s="201">
        <v>0.1</v>
      </c>
      <c r="AL124" s="181"/>
      <c r="AM124" s="191">
        <v>1.1599999999999999</v>
      </c>
      <c r="AN124" s="200">
        <v>1</v>
      </c>
      <c r="AO124" s="183">
        <v>1.1599999999999999</v>
      </c>
      <c r="AP124" s="201">
        <v>0</v>
      </c>
      <c r="AQ124" s="181"/>
      <c r="AR124" s="191">
        <v>1.1599999999999999</v>
      </c>
      <c r="AS124" s="200">
        <v>1</v>
      </c>
      <c r="AT124" s="183">
        <v>1.1599999999999999</v>
      </c>
      <c r="AU124" s="201">
        <v>7.0000000000000007E-2</v>
      </c>
    </row>
    <row r="125" spans="29:47" ht="12" customHeight="1">
      <c r="AC125" s="191">
        <v>1.17</v>
      </c>
      <c r="AD125" s="200">
        <v>0.1</v>
      </c>
      <c r="AE125" s="184">
        <v>0.999344262295082</v>
      </c>
      <c r="AF125" s="201">
        <v>0</v>
      </c>
      <c r="AG125" s="181"/>
      <c r="AH125" s="191">
        <v>1.17</v>
      </c>
      <c r="AI125" s="200">
        <v>1</v>
      </c>
      <c r="AJ125" s="184">
        <v>0.999344262295082</v>
      </c>
      <c r="AK125" s="201">
        <v>0.09</v>
      </c>
      <c r="AL125" s="181"/>
      <c r="AM125" s="191">
        <v>1.17</v>
      </c>
      <c r="AN125" s="200">
        <v>1</v>
      </c>
      <c r="AO125" s="183">
        <v>1.17</v>
      </c>
      <c r="AP125" s="201">
        <v>0</v>
      </c>
      <c r="AQ125" s="181"/>
      <c r="AR125" s="191">
        <v>1.17</v>
      </c>
      <c r="AS125" s="200">
        <v>1</v>
      </c>
      <c r="AT125" s="183">
        <v>1.17</v>
      </c>
      <c r="AU125" s="201">
        <v>7.0000000000000007E-2</v>
      </c>
    </row>
    <row r="126" spans="29:47" ht="12" customHeight="1">
      <c r="AC126" s="191">
        <v>1.18</v>
      </c>
      <c r="AD126" s="200">
        <v>0.1</v>
      </c>
      <c r="AE126" s="184">
        <v>0.999344262295082</v>
      </c>
      <c r="AF126" s="201">
        <v>0</v>
      </c>
      <c r="AG126" s="181"/>
      <c r="AH126" s="191">
        <v>1.18</v>
      </c>
      <c r="AI126" s="200">
        <v>1</v>
      </c>
      <c r="AJ126" s="184">
        <v>0.999344262295082</v>
      </c>
      <c r="AK126" s="201">
        <v>0.09</v>
      </c>
      <c r="AL126" s="181"/>
      <c r="AM126" s="191">
        <v>1.18</v>
      </c>
      <c r="AN126" s="200">
        <v>1</v>
      </c>
      <c r="AO126" s="183">
        <v>1.18</v>
      </c>
      <c r="AP126" s="201">
        <v>0</v>
      </c>
      <c r="AQ126" s="181"/>
      <c r="AR126" s="191">
        <v>1.18</v>
      </c>
      <c r="AS126" s="200">
        <v>1</v>
      </c>
      <c r="AT126" s="183">
        <v>1.18</v>
      </c>
      <c r="AU126" s="201">
        <v>0.06</v>
      </c>
    </row>
    <row r="127" spans="29:47" ht="12" customHeight="1">
      <c r="AC127" s="191">
        <v>1.19</v>
      </c>
      <c r="AD127" s="200">
        <v>0.1</v>
      </c>
      <c r="AE127" s="184">
        <v>0.999344262295082</v>
      </c>
      <c r="AF127" s="201">
        <v>0</v>
      </c>
      <c r="AG127" s="181"/>
      <c r="AH127" s="191">
        <v>1.19</v>
      </c>
      <c r="AI127" s="200">
        <v>1</v>
      </c>
      <c r="AJ127" s="184">
        <v>0.999344262295082</v>
      </c>
      <c r="AK127" s="201">
        <v>0.09</v>
      </c>
      <c r="AL127" s="181"/>
      <c r="AM127" s="191">
        <v>1.19</v>
      </c>
      <c r="AN127" s="200">
        <v>1</v>
      </c>
      <c r="AO127" s="183">
        <v>1.19</v>
      </c>
      <c r="AP127" s="201">
        <v>0</v>
      </c>
      <c r="AQ127" s="181"/>
      <c r="AR127" s="191">
        <v>1.19</v>
      </c>
      <c r="AS127" s="200">
        <v>1</v>
      </c>
      <c r="AT127" s="183">
        <v>1.19</v>
      </c>
      <c r="AU127" s="201">
        <v>0.06</v>
      </c>
    </row>
    <row r="128" spans="29:47" ht="12" customHeight="1">
      <c r="AC128" s="191">
        <v>1.2</v>
      </c>
      <c r="AD128" s="200">
        <v>0.1</v>
      </c>
      <c r="AE128" s="184">
        <v>0.999344262295082</v>
      </c>
      <c r="AF128" s="201">
        <v>0</v>
      </c>
      <c r="AG128" s="181"/>
      <c r="AH128" s="191">
        <v>1.2</v>
      </c>
      <c r="AI128" s="200">
        <v>1</v>
      </c>
      <c r="AJ128" s="184">
        <v>0.999344262295082</v>
      </c>
      <c r="AK128" s="201">
        <v>0.08</v>
      </c>
      <c r="AL128" s="181"/>
      <c r="AM128" s="191">
        <v>1.2</v>
      </c>
      <c r="AN128" s="200">
        <v>1</v>
      </c>
      <c r="AO128" s="183">
        <v>1.2</v>
      </c>
      <c r="AP128" s="201">
        <v>0</v>
      </c>
      <c r="AQ128" s="181"/>
      <c r="AR128" s="191">
        <v>1.2</v>
      </c>
      <c r="AS128" s="200">
        <v>1</v>
      </c>
      <c r="AT128" s="183">
        <v>1.2</v>
      </c>
      <c r="AU128" s="201">
        <v>0.06</v>
      </c>
    </row>
    <row r="129" spans="29:47" ht="12" customHeight="1">
      <c r="AC129" s="191">
        <v>1.21</v>
      </c>
      <c r="AD129" s="200">
        <v>0.1</v>
      </c>
      <c r="AE129" s="184">
        <v>0.999344262295082</v>
      </c>
      <c r="AF129" s="201">
        <v>0</v>
      </c>
      <c r="AG129" s="181"/>
      <c r="AH129" s="191">
        <v>1.21</v>
      </c>
      <c r="AI129" s="200">
        <v>1</v>
      </c>
      <c r="AJ129" s="184">
        <v>0.999344262295082</v>
      </c>
      <c r="AK129" s="201">
        <v>7.0000000000000007E-2</v>
      </c>
      <c r="AL129" s="181"/>
      <c r="AM129" s="191">
        <v>1.21</v>
      </c>
      <c r="AN129" s="200">
        <v>1</v>
      </c>
      <c r="AO129" s="183">
        <v>1.21</v>
      </c>
      <c r="AP129" s="201">
        <v>0</v>
      </c>
      <c r="AQ129" s="181"/>
      <c r="AR129" s="191">
        <v>1.21</v>
      </c>
      <c r="AS129" s="200">
        <v>1</v>
      </c>
      <c r="AT129" s="183">
        <v>1.21</v>
      </c>
      <c r="AU129" s="201">
        <v>0.06</v>
      </c>
    </row>
    <row r="130" spans="29:47" ht="12" customHeight="1">
      <c r="AC130" s="191">
        <v>1.22</v>
      </c>
      <c r="AD130" s="200">
        <v>0.1</v>
      </c>
      <c r="AE130" s="184">
        <v>0.999344262295082</v>
      </c>
      <c r="AF130" s="201">
        <v>0</v>
      </c>
      <c r="AG130" s="181"/>
      <c r="AH130" s="191">
        <v>1.22</v>
      </c>
      <c r="AI130" s="200">
        <v>1</v>
      </c>
      <c r="AJ130" s="184">
        <v>0.999344262295082</v>
      </c>
      <c r="AK130" s="201">
        <v>7.0000000000000007E-2</v>
      </c>
      <c r="AL130" s="181"/>
      <c r="AM130" s="191">
        <v>1.22</v>
      </c>
      <c r="AN130" s="200">
        <v>1</v>
      </c>
      <c r="AO130" s="183">
        <v>1.22</v>
      </c>
      <c r="AP130" s="201">
        <v>0</v>
      </c>
      <c r="AQ130" s="181"/>
      <c r="AR130" s="191">
        <v>1.22</v>
      </c>
      <c r="AS130" s="200">
        <v>1</v>
      </c>
      <c r="AT130" s="183">
        <v>1.22</v>
      </c>
      <c r="AU130" s="201">
        <v>0.05</v>
      </c>
    </row>
    <row r="131" spans="29:47" ht="12" customHeight="1">
      <c r="AC131" s="191">
        <v>1.23</v>
      </c>
      <c r="AD131" s="200">
        <v>0.1</v>
      </c>
      <c r="AE131" s="184">
        <v>0.999344262295082</v>
      </c>
      <c r="AF131" s="201">
        <v>0</v>
      </c>
      <c r="AG131" s="181"/>
      <c r="AH131" s="191">
        <v>1.23</v>
      </c>
      <c r="AI131" s="200">
        <v>1</v>
      </c>
      <c r="AJ131" s="184">
        <v>0.999344262295082</v>
      </c>
      <c r="AK131" s="201">
        <v>0.06</v>
      </c>
      <c r="AL131" s="181"/>
      <c r="AM131" s="191">
        <v>1.23</v>
      </c>
      <c r="AN131" s="200">
        <v>1</v>
      </c>
      <c r="AO131" s="183">
        <v>1.23</v>
      </c>
      <c r="AP131" s="201">
        <v>0</v>
      </c>
      <c r="AQ131" s="181"/>
      <c r="AR131" s="191">
        <v>1.23</v>
      </c>
      <c r="AS131" s="200">
        <v>1</v>
      </c>
      <c r="AT131" s="183">
        <v>1.23</v>
      </c>
      <c r="AU131" s="201">
        <v>0.05</v>
      </c>
    </row>
    <row r="132" spans="29:47" ht="12" customHeight="1">
      <c r="AC132" s="191">
        <v>1.24</v>
      </c>
      <c r="AD132" s="200">
        <v>0.1</v>
      </c>
      <c r="AE132" s="184">
        <v>0.999344262295082</v>
      </c>
      <c r="AF132" s="201">
        <v>0</v>
      </c>
      <c r="AG132" s="181"/>
      <c r="AH132" s="191">
        <v>1.24</v>
      </c>
      <c r="AI132" s="200">
        <v>1</v>
      </c>
      <c r="AJ132" s="184">
        <v>0.999344262295082</v>
      </c>
      <c r="AK132" s="201">
        <v>0.06</v>
      </c>
      <c r="AL132" s="181"/>
      <c r="AM132" s="191">
        <v>1.24</v>
      </c>
      <c r="AN132" s="200">
        <v>1</v>
      </c>
      <c r="AO132" s="183">
        <v>1.24</v>
      </c>
      <c r="AP132" s="201">
        <v>0</v>
      </c>
      <c r="AQ132" s="181"/>
      <c r="AR132" s="191">
        <v>1.24</v>
      </c>
      <c r="AS132" s="200">
        <v>1</v>
      </c>
      <c r="AT132" s="183">
        <v>1.24</v>
      </c>
      <c r="AU132" s="201">
        <v>0.05</v>
      </c>
    </row>
    <row r="133" spans="29:47" ht="12" customHeight="1">
      <c r="AC133" s="191">
        <v>1.25</v>
      </c>
      <c r="AD133" s="200">
        <v>0.1</v>
      </c>
      <c r="AE133" s="184">
        <v>0.999344262295082</v>
      </c>
      <c r="AF133" s="201">
        <v>0</v>
      </c>
      <c r="AG133" s="181"/>
      <c r="AH133" s="191">
        <v>1.25</v>
      </c>
      <c r="AI133" s="200">
        <v>1</v>
      </c>
      <c r="AJ133" s="184">
        <v>0.999344262295082</v>
      </c>
      <c r="AK133" s="201">
        <v>0.05</v>
      </c>
      <c r="AL133" s="181"/>
      <c r="AM133" s="191">
        <v>1.25</v>
      </c>
      <c r="AN133" s="200">
        <v>1</v>
      </c>
      <c r="AO133" s="183">
        <v>1.25</v>
      </c>
      <c r="AP133" s="201">
        <v>0</v>
      </c>
      <c r="AQ133" s="181"/>
      <c r="AR133" s="191">
        <v>1.25</v>
      </c>
      <c r="AS133" s="200">
        <v>1</v>
      </c>
      <c r="AT133" s="183">
        <v>1.25</v>
      </c>
      <c r="AU133" s="201">
        <v>0.04</v>
      </c>
    </row>
    <row r="134" spans="29:47" ht="12" customHeight="1">
      <c r="AC134" s="191">
        <v>1.26</v>
      </c>
      <c r="AD134" s="200">
        <v>0.1</v>
      </c>
      <c r="AE134" s="184">
        <v>0.999344262295082</v>
      </c>
      <c r="AF134" s="201">
        <v>0</v>
      </c>
      <c r="AG134" s="181"/>
      <c r="AH134" s="191">
        <v>1.26</v>
      </c>
      <c r="AI134" s="200">
        <v>1</v>
      </c>
      <c r="AJ134" s="184">
        <v>0.999344262295082</v>
      </c>
      <c r="AK134" s="201">
        <v>0.05</v>
      </c>
      <c r="AL134" s="181"/>
      <c r="AM134" s="191">
        <v>1.26</v>
      </c>
      <c r="AN134" s="200">
        <v>1</v>
      </c>
      <c r="AO134" s="183">
        <v>1.26</v>
      </c>
      <c r="AP134" s="201">
        <v>0</v>
      </c>
      <c r="AQ134" s="181"/>
      <c r="AR134" s="191">
        <v>1.26</v>
      </c>
      <c r="AS134" s="200">
        <v>1</v>
      </c>
      <c r="AT134" s="183">
        <v>1.26</v>
      </c>
      <c r="AU134" s="201">
        <v>0.04</v>
      </c>
    </row>
    <row r="135" spans="29:47" ht="12" customHeight="1">
      <c r="AC135" s="191">
        <v>1.27</v>
      </c>
      <c r="AD135" s="200">
        <v>0.1</v>
      </c>
      <c r="AE135" s="184">
        <v>0.999344262295082</v>
      </c>
      <c r="AF135" s="201">
        <v>0</v>
      </c>
      <c r="AG135" s="181"/>
      <c r="AH135" s="191">
        <v>1.27</v>
      </c>
      <c r="AI135" s="200">
        <v>1</v>
      </c>
      <c r="AJ135" s="184">
        <v>0.999344262295082</v>
      </c>
      <c r="AK135" s="201">
        <v>0.04</v>
      </c>
      <c r="AL135" s="181"/>
      <c r="AM135" s="191">
        <v>1.27</v>
      </c>
      <c r="AN135" s="200">
        <v>1</v>
      </c>
      <c r="AO135" s="183">
        <v>1.27</v>
      </c>
      <c r="AP135" s="201">
        <v>0</v>
      </c>
      <c r="AQ135" s="181"/>
      <c r="AR135" s="191">
        <v>1.27</v>
      </c>
      <c r="AS135" s="200">
        <v>1</v>
      </c>
      <c r="AT135" s="183">
        <v>1.27</v>
      </c>
      <c r="AU135" s="201">
        <v>0.04</v>
      </c>
    </row>
    <row r="136" spans="29:47" ht="12" customHeight="1">
      <c r="AC136" s="191">
        <v>1.28</v>
      </c>
      <c r="AD136" s="200">
        <v>0.1</v>
      </c>
      <c r="AE136" s="184">
        <v>0.999344262295082</v>
      </c>
      <c r="AF136" s="201">
        <v>0</v>
      </c>
      <c r="AG136" s="181"/>
      <c r="AH136" s="191">
        <v>1.28</v>
      </c>
      <c r="AI136" s="200">
        <v>1</v>
      </c>
      <c r="AJ136" s="184">
        <v>0.999344262295082</v>
      </c>
      <c r="AK136" s="201">
        <v>0.04</v>
      </c>
      <c r="AL136" s="181"/>
      <c r="AM136" s="191">
        <v>1.28</v>
      </c>
      <c r="AN136" s="200">
        <v>1</v>
      </c>
      <c r="AO136" s="183">
        <v>1.28</v>
      </c>
      <c r="AP136" s="201">
        <v>0</v>
      </c>
      <c r="AQ136" s="181"/>
      <c r="AR136" s="191">
        <v>1.28</v>
      </c>
      <c r="AS136" s="200">
        <v>1</v>
      </c>
      <c r="AT136" s="183">
        <v>1.28</v>
      </c>
      <c r="AU136" s="201">
        <v>0.04</v>
      </c>
    </row>
    <row r="137" spans="29:47" ht="12" customHeight="1">
      <c r="AC137" s="191">
        <v>1.29</v>
      </c>
      <c r="AD137" s="200">
        <v>0.1</v>
      </c>
      <c r="AE137" s="184">
        <v>0.999344262295082</v>
      </c>
      <c r="AF137" s="201">
        <v>0</v>
      </c>
      <c r="AG137" s="181"/>
      <c r="AH137" s="191">
        <v>1.29</v>
      </c>
      <c r="AI137" s="200">
        <v>1</v>
      </c>
      <c r="AJ137" s="184">
        <v>0.999344262295082</v>
      </c>
      <c r="AK137" s="201">
        <v>0.03</v>
      </c>
      <c r="AL137" s="181"/>
      <c r="AM137" s="191">
        <v>1.29</v>
      </c>
      <c r="AN137" s="200">
        <v>1</v>
      </c>
      <c r="AO137" s="183">
        <v>1.29</v>
      </c>
      <c r="AP137" s="201">
        <v>0</v>
      </c>
      <c r="AQ137" s="181"/>
      <c r="AR137" s="191">
        <v>1.29</v>
      </c>
      <c r="AS137" s="200">
        <v>1</v>
      </c>
      <c r="AT137" s="183">
        <v>1.29</v>
      </c>
      <c r="AU137" s="201">
        <v>0.03</v>
      </c>
    </row>
    <row r="138" spans="29:47" ht="12" customHeight="1">
      <c r="AC138" s="191">
        <v>1.3</v>
      </c>
      <c r="AD138" s="200">
        <v>0.1</v>
      </c>
      <c r="AE138" s="184">
        <v>0.999344262295082</v>
      </c>
      <c r="AF138" s="201">
        <v>0</v>
      </c>
      <c r="AG138" s="181"/>
      <c r="AH138" s="191">
        <v>1.3</v>
      </c>
      <c r="AI138" s="200">
        <v>1</v>
      </c>
      <c r="AJ138" s="184">
        <v>0.999344262295082</v>
      </c>
      <c r="AK138" s="201">
        <v>0.03</v>
      </c>
      <c r="AL138" s="181"/>
      <c r="AM138" s="191">
        <v>1.3</v>
      </c>
      <c r="AN138" s="200">
        <v>1</v>
      </c>
      <c r="AO138" s="183">
        <v>1.3</v>
      </c>
      <c r="AP138" s="201">
        <v>0</v>
      </c>
      <c r="AQ138" s="181"/>
      <c r="AR138" s="191">
        <v>1.3</v>
      </c>
      <c r="AS138" s="200">
        <v>1</v>
      </c>
      <c r="AT138" s="183">
        <v>1.3</v>
      </c>
      <c r="AU138" s="201">
        <v>0.01</v>
      </c>
    </row>
    <row r="139" spans="29:47" ht="12" customHeight="1">
      <c r="AC139" s="191">
        <v>1.31</v>
      </c>
      <c r="AD139" s="200">
        <v>0.1</v>
      </c>
      <c r="AE139" s="184">
        <v>0.999344262295082</v>
      </c>
      <c r="AF139" s="201">
        <v>0</v>
      </c>
      <c r="AG139" s="181"/>
      <c r="AH139" s="191">
        <v>1.31</v>
      </c>
      <c r="AI139" s="200">
        <v>1</v>
      </c>
      <c r="AJ139" s="184">
        <v>0.999344262295082</v>
      </c>
      <c r="AK139" s="201">
        <v>0.03</v>
      </c>
      <c r="AL139" s="181"/>
      <c r="AM139" s="191">
        <v>1.31</v>
      </c>
      <c r="AN139" s="200">
        <v>1</v>
      </c>
      <c r="AO139" s="183">
        <v>1.31</v>
      </c>
      <c r="AP139" s="201">
        <v>0</v>
      </c>
      <c r="AQ139" s="181"/>
      <c r="AR139" s="191">
        <v>1.31</v>
      </c>
      <c r="AS139" s="200">
        <v>1</v>
      </c>
      <c r="AT139" s="183">
        <v>1.31</v>
      </c>
      <c r="AU139" s="201">
        <v>8.0000000000000002E-3</v>
      </c>
    </row>
    <row r="140" spans="29:47" ht="12" customHeight="1">
      <c r="AC140" s="191">
        <v>1.32</v>
      </c>
      <c r="AD140" s="200">
        <v>0.1</v>
      </c>
      <c r="AE140" s="184">
        <v>0.999344262295082</v>
      </c>
      <c r="AF140" s="201">
        <v>0</v>
      </c>
      <c r="AG140" s="181"/>
      <c r="AH140" s="191">
        <v>1.32</v>
      </c>
      <c r="AI140" s="200">
        <v>1</v>
      </c>
      <c r="AJ140" s="184">
        <v>0.999344262295082</v>
      </c>
      <c r="AK140" s="201">
        <v>0.03</v>
      </c>
      <c r="AL140" s="181"/>
      <c r="AM140" s="191">
        <v>1.32</v>
      </c>
      <c r="AN140" s="200">
        <v>1</v>
      </c>
      <c r="AO140" s="183">
        <v>1.32</v>
      </c>
      <c r="AP140" s="201">
        <v>0</v>
      </c>
      <c r="AQ140" s="181"/>
      <c r="AR140" s="191">
        <v>1.32</v>
      </c>
      <c r="AS140" s="200">
        <v>1</v>
      </c>
      <c r="AT140" s="183">
        <v>1.32</v>
      </c>
      <c r="AU140" s="201">
        <v>6.0000000000000001E-3</v>
      </c>
    </row>
    <row r="141" spans="29:47" ht="12" customHeight="1">
      <c r="AC141" s="191">
        <v>1.33</v>
      </c>
      <c r="AD141" s="200">
        <v>0.1</v>
      </c>
      <c r="AE141" s="184">
        <v>0.999344262295082</v>
      </c>
      <c r="AF141" s="201">
        <v>0</v>
      </c>
      <c r="AG141" s="181"/>
      <c r="AH141" s="191">
        <v>1.33</v>
      </c>
      <c r="AI141" s="200">
        <v>1</v>
      </c>
      <c r="AJ141" s="184">
        <v>0.999344262295082</v>
      </c>
      <c r="AK141" s="201">
        <v>0.02</v>
      </c>
      <c r="AL141" s="181"/>
      <c r="AM141" s="191">
        <v>1.33</v>
      </c>
      <c r="AN141" s="200">
        <v>1</v>
      </c>
      <c r="AO141" s="183">
        <v>1.33</v>
      </c>
      <c r="AP141" s="201">
        <v>0</v>
      </c>
      <c r="AQ141" s="181"/>
      <c r="AR141" s="191">
        <v>1.33</v>
      </c>
      <c r="AS141" s="200">
        <v>1</v>
      </c>
      <c r="AT141" s="183">
        <v>1.33</v>
      </c>
      <c r="AU141" s="201">
        <v>4.0000000000000001E-3</v>
      </c>
    </row>
    <row r="142" spans="29:47" ht="12" customHeight="1">
      <c r="AC142" s="191">
        <v>1.34</v>
      </c>
      <c r="AD142" s="200">
        <v>0.1</v>
      </c>
      <c r="AE142" s="184">
        <v>0.999344262295082</v>
      </c>
      <c r="AF142" s="201">
        <v>0</v>
      </c>
      <c r="AG142" s="181"/>
      <c r="AH142" s="191">
        <v>1.34</v>
      </c>
      <c r="AI142" s="200">
        <v>1</v>
      </c>
      <c r="AJ142" s="184">
        <v>0.999344262295082</v>
      </c>
      <c r="AK142" s="201">
        <v>0.02</v>
      </c>
      <c r="AL142" s="181"/>
      <c r="AM142" s="191">
        <v>1.34</v>
      </c>
      <c r="AN142" s="200">
        <v>1</v>
      </c>
      <c r="AO142" s="183">
        <v>1.34</v>
      </c>
      <c r="AP142" s="201">
        <v>0</v>
      </c>
      <c r="AQ142" s="181"/>
      <c r="AR142" s="191">
        <v>1.34</v>
      </c>
      <c r="AS142" s="200">
        <v>1</v>
      </c>
      <c r="AT142" s="183">
        <v>1.34</v>
      </c>
      <c r="AU142" s="201">
        <v>2E-3</v>
      </c>
    </row>
    <row r="143" spans="29:47" ht="12" customHeight="1">
      <c r="AC143" s="191">
        <v>1.35</v>
      </c>
      <c r="AD143" s="200">
        <v>0.1</v>
      </c>
      <c r="AE143" s="184">
        <v>0.999344262295082</v>
      </c>
      <c r="AF143" s="201">
        <v>0</v>
      </c>
      <c r="AG143" s="181"/>
      <c r="AH143" s="191">
        <v>1.35</v>
      </c>
      <c r="AI143" s="200">
        <v>1</v>
      </c>
      <c r="AJ143" s="184">
        <v>0.999344262295082</v>
      </c>
      <c r="AK143" s="201">
        <v>0.02</v>
      </c>
      <c r="AL143" s="181"/>
      <c r="AM143" s="191">
        <v>1.35</v>
      </c>
      <c r="AN143" s="200">
        <v>1</v>
      </c>
      <c r="AO143" s="183">
        <v>1.35</v>
      </c>
      <c r="AP143" s="201">
        <v>0</v>
      </c>
      <c r="AQ143" s="181"/>
      <c r="AR143" s="191">
        <v>1.35</v>
      </c>
      <c r="AS143" s="200">
        <v>1</v>
      </c>
      <c r="AT143" s="183">
        <v>1.35</v>
      </c>
      <c r="AU143" s="201">
        <v>0</v>
      </c>
    </row>
    <row r="144" spans="29:47" ht="12" customHeight="1">
      <c r="AC144" s="191">
        <v>1.36</v>
      </c>
      <c r="AD144" s="200">
        <v>0.1</v>
      </c>
      <c r="AE144" s="184">
        <v>0.999344262295082</v>
      </c>
      <c r="AF144" s="201">
        <v>0</v>
      </c>
      <c r="AG144" s="181"/>
      <c r="AH144" s="191">
        <v>1.36</v>
      </c>
      <c r="AI144" s="200">
        <v>1</v>
      </c>
      <c r="AJ144" s="184">
        <v>0.999344262295082</v>
      </c>
      <c r="AK144" s="201">
        <v>0.02</v>
      </c>
      <c r="AL144" s="181"/>
      <c r="AM144" s="191">
        <v>1.36</v>
      </c>
      <c r="AN144" s="200">
        <v>1</v>
      </c>
      <c r="AO144" s="183">
        <v>1.36</v>
      </c>
      <c r="AP144" s="201">
        <v>0</v>
      </c>
      <c r="AQ144" s="181"/>
      <c r="AR144" s="191">
        <v>1.36</v>
      </c>
      <c r="AS144" s="200">
        <v>1</v>
      </c>
      <c r="AT144" s="183">
        <v>1.36</v>
      </c>
      <c r="AU144" s="201">
        <v>0</v>
      </c>
    </row>
    <row r="145" spans="29:47" ht="12" customHeight="1">
      <c r="AC145" s="191">
        <v>1.37</v>
      </c>
      <c r="AD145" s="200">
        <v>0.1</v>
      </c>
      <c r="AE145" s="184">
        <v>0.999344262295082</v>
      </c>
      <c r="AF145" s="201">
        <v>0</v>
      </c>
      <c r="AG145" s="181"/>
      <c r="AH145" s="191">
        <v>1.37</v>
      </c>
      <c r="AI145" s="200">
        <v>1</v>
      </c>
      <c r="AJ145" s="184">
        <v>0.999344262295082</v>
      </c>
      <c r="AK145" s="201">
        <v>0.02</v>
      </c>
      <c r="AL145" s="181"/>
      <c r="AM145" s="191">
        <v>1.37</v>
      </c>
      <c r="AN145" s="200">
        <v>1</v>
      </c>
      <c r="AO145" s="183">
        <v>1.37</v>
      </c>
      <c r="AP145" s="201">
        <v>0</v>
      </c>
      <c r="AQ145" s="181"/>
      <c r="AR145" s="191">
        <v>1.37</v>
      </c>
      <c r="AS145" s="200">
        <v>1</v>
      </c>
      <c r="AT145" s="183">
        <v>1.37</v>
      </c>
      <c r="AU145" s="201">
        <v>0</v>
      </c>
    </row>
    <row r="146" spans="29:47" ht="12" customHeight="1">
      <c r="AC146" s="191">
        <v>1.38</v>
      </c>
      <c r="AD146" s="200">
        <v>0.1</v>
      </c>
      <c r="AE146" s="184">
        <v>0.999344262295082</v>
      </c>
      <c r="AF146" s="201">
        <v>0</v>
      </c>
      <c r="AG146" s="181"/>
      <c r="AH146" s="191">
        <v>1.38</v>
      </c>
      <c r="AI146" s="200">
        <v>1</v>
      </c>
      <c r="AJ146" s="184">
        <v>0.999344262295082</v>
      </c>
      <c r="AK146" s="201">
        <v>0.01</v>
      </c>
      <c r="AL146" s="181"/>
      <c r="AM146" s="191">
        <v>1.38</v>
      </c>
      <c r="AN146" s="200">
        <v>1</v>
      </c>
      <c r="AO146" s="183">
        <v>1.38</v>
      </c>
      <c r="AP146" s="201">
        <v>0</v>
      </c>
      <c r="AQ146" s="181"/>
      <c r="AR146" s="191">
        <v>1.38</v>
      </c>
      <c r="AS146" s="200">
        <v>1</v>
      </c>
      <c r="AT146" s="183">
        <v>1.38</v>
      </c>
      <c r="AU146" s="201">
        <v>0</v>
      </c>
    </row>
    <row r="147" spans="29:47" ht="12" customHeight="1">
      <c r="AC147" s="191">
        <v>1.39</v>
      </c>
      <c r="AD147" s="200">
        <v>0.1</v>
      </c>
      <c r="AE147" s="184">
        <v>0.999344262295082</v>
      </c>
      <c r="AF147" s="201">
        <v>0</v>
      </c>
      <c r="AG147" s="181"/>
      <c r="AH147" s="191">
        <v>1.39</v>
      </c>
      <c r="AI147" s="200">
        <v>1</v>
      </c>
      <c r="AJ147" s="184">
        <v>0.999344262295082</v>
      </c>
      <c r="AK147" s="201">
        <v>0.01</v>
      </c>
      <c r="AL147" s="181"/>
      <c r="AM147" s="191">
        <v>1.39</v>
      </c>
      <c r="AN147" s="200">
        <v>1</v>
      </c>
      <c r="AO147" s="183">
        <v>1.39</v>
      </c>
      <c r="AP147" s="201">
        <v>0</v>
      </c>
      <c r="AQ147" s="181"/>
      <c r="AR147" s="191">
        <v>1.39</v>
      </c>
      <c r="AS147" s="200">
        <v>1</v>
      </c>
      <c r="AT147" s="183">
        <v>1.39</v>
      </c>
      <c r="AU147" s="201">
        <v>0</v>
      </c>
    </row>
    <row r="148" spans="29:47" ht="12" customHeight="1">
      <c r="AC148" s="191">
        <v>1.4</v>
      </c>
      <c r="AD148" s="200">
        <v>0.1</v>
      </c>
      <c r="AE148" s="184">
        <v>0.999344262295082</v>
      </c>
      <c r="AF148" s="201">
        <v>0</v>
      </c>
      <c r="AG148" s="181"/>
      <c r="AH148" s="191">
        <v>1.4</v>
      </c>
      <c r="AI148" s="200">
        <v>1</v>
      </c>
      <c r="AJ148" s="184">
        <v>0.999344262295082</v>
      </c>
      <c r="AK148" s="201">
        <v>0.01</v>
      </c>
      <c r="AL148" s="181"/>
      <c r="AM148" s="191">
        <v>1.4</v>
      </c>
      <c r="AN148" s="200">
        <v>1</v>
      </c>
      <c r="AO148" s="183">
        <v>1.4</v>
      </c>
      <c r="AP148" s="201">
        <v>0</v>
      </c>
      <c r="AQ148" s="181"/>
      <c r="AR148" s="191">
        <v>1.4</v>
      </c>
      <c r="AS148" s="200">
        <v>1</v>
      </c>
      <c r="AT148" s="183">
        <v>1.4</v>
      </c>
      <c r="AU148" s="201">
        <v>0</v>
      </c>
    </row>
    <row r="149" spans="29:47" ht="12" customHeight="1">
      <c r="AC149" s="191">
        <v>1.41</v>
      </c>
      <c r="AD149" s="200">
        <v>0.1</v>
      </c>
      <c r="AE149" s="184">
        <v>0.999344262295082</v>
      </c>
      <c r="AF149" s="201">
        <v>0</v>
      </c>
      <c r="AG149" s="181"/>
      <c r="AH149" s="191">
        <v>1.41</v>
      </c>
      <c r="AI149" s="200">
        <v>1</v>
      </c>
      <c r="AJ149" s="184">
        <v>0.999344262295082</v>
      </c>
      <c r="AK149" s="201">
        <v>0.01</v>
      </c>
      <c r="AL149" s="181"/>
      <c r="AM149" s="191">
        <v>1.41</v>
      </c>
      <c r="AN149" s="200">
        <v>1</v>
      </c>
      <c r="AO149" s="183">
        <v>1.41</v>
      </c>
      <c r="AP149" s="201">
        <v>0</v>
      </c>
      <c r="AQ149" s="181"/>
      <c r="AR149" s="191">
        <v>1.41</v>
      </c>
      <c r="AS149" s="200">
        <v>1</v>
      </c>
      <c r="AT149" s="183">
        <v>1.41</v>
      </c>
      <c r="AU149" s="201">
        <v>0</v>
      </c>
    </row>
    <row r="150" spans="29:47" ht="12" customHeight="1">
      <c r="AC150" s="191">
        <v>1.42</v>
      </c>
      <c r="AD150" s="200">
        <v>0.1</v>
      </c>
      <c r="AE150" s="184">
        <v>0.999344262295082</v>
      </c>
      <c r="AF150" s="201">
        <v>0</v>
      </c>
      <c r="AG150" s="181"/>
      <c r="AH150" s="191">
        <v>1.42</v>
      </c>
      <c r="AI150" s="200">
        <v>1</v>
      </c>
      <c r="AJ150" s="184">
        <v>0.999344262295082</v>
      </c>
      <c r="AK150" s="201">
        <v>0.01</v>
      </c>
      <c r="AL150" s="181"/>
      <c r="AM150" s="191">
        <v>1.42</v>
      </c>
      <c r="AN150" s="200">
        <v>1</v>
      </c>
      <c r="AO150" s="183">
        <v>1.42</v>
      </c>
      <c r="AP150" s="201">
        <v>0</v>
      </c>
      <c r="AQ150" s="181"/>
      <c r="AR150" s="191">
        <v>1.42</v>
      </c>
      <c r="AS150" s="200">
        <v>1</v>
      </c>
      <c r="AT150" s="183">
        <v>1.42</v>
      </c>
      <c r="AU150" s="201">
        <v>0</v>
      </c>
    </row>
    <row r="151" spans="29:47" ht="12" customHeight="1">
      <c r="AC151" s="191">
        <v>1.43</v>
      </c>
      <c r="AD151" s="200">
        <v>0.1</v>
      </c>
      <c r="AE151" s="184">
        <v>0.999344262295082</v>
      </c>
      <c r="AF151" s="201">
        <v>0</v>
      </c>
      <c r="AG151" s="181"/>
      <c r="AH151" s="191">
        <v>1.43</v>
      </c>
      <c r="AI151" s="200">
        <v>1</v>
      </c>
      <c r="AJ151" s="184">
        <v>0.999344262295082</v>
      </c>
      <c r="AK151" s="201">
        <v>0.01</v>
      </c>
      <c r="AL151" s="181"/>
      <c r="AM151" s="191">
        <v>1.43</v>
      </c>
      <c r="AN151" s="200">
        <v>1</v>
      </c>
      <c r="AO151" s="183">
        <v>1.43</v>
      </c>
      <c r="AP151" s="201">
        <v>0</v>
      </c>
      <c r="AQ151" s="181"/>
      <c r="AR151" s="191">
        <v>1.43</v>
      </c>
      <c r="AS151" s="200">
        <v>1</v>
      </c>
      <c r="AT151" s="183">
        <v>1.43</v>
      </c>
      <c r="AU151" s="201">
        <v>0</v>
      </c>
    </row>
    <row r="152" spans="29:47" ht="12" customHeight="1">
      <c r="AC152" s="191">
        <v>1.44</v>
      </c>
      <c r="AD152" s="200">
        <v>0.1</v>
      </c>
      <c r="AE152" s="184">
        <v>0.999344262295082</v>
      </c>
      <c r="AF152" s="201">
        <v>0</v>
      </c>
      <c r="AG152" s="181"/>
      <c r="AH152" s="191">
        <v>1.44</v>
      </c>
      <c r="AI152" s="200">
        <v>1</v>
      </c>
      <c r="AJ152" s="184">
        <v>0.999344262295082</v>
      </c>
      <c r="AK152" s="201">
        <v>0.01</v>
      </c>
      <c r="AL152" s="181"/>
      <c r="AM152" s="191">
        <v>1.44</v>
      </c>
      <c r="AN152" s="200">
        <v>1</v>
      </c>
      <c r="AO152" s="183">
        <v>1.44</v>
      </c>
      <c r="AP152" s="201">
        <v>0</v>
      </c>
      <c r="AQ152" s="181"/>
      <c r="AR152" s="191">
        <v>1.44</v>
      </c>
      <c r="AS152" s="200">
        <v>1</v>
      </c>
      <c r="AT152" s="183">
        <v>1.44</v>
      </c>
      <c r="AU152" s="201">
        <v>0</v>
      </c>
    </row>
    <row r="153" spans="29:47" ht="12" customHeight="1">
      <c r="AC153" s="191">
        <v>1.45</v>
      </c>
      <c r="AD153" s="200">
        <v>0.1</v>
      </c>
      <c r="AE153" s="184">
        <v>0.999344262295082</v>
      </c>
      <c r="AF153" s="201">
        <v>0</v>
      </c>
      <c r="AG153" s="181"/>
      <c r="AH153" s="191">
        <v>1.45</v>
      </c>
      <c r="AI153" s="200">
        <v>1</v>
      </c>
      <c r="AJ153" s="184">
        <v>0.999344262295082</v>
      </c>
      <c r="AK153" s="201">
        <v>5.0000000000000001E-3</v>
      </c>
      <c r="AL153" s="181"/>
      <c r="AM153" s="191">
        <v>1.45</v>
      </c>
      <c r="AN153" s="200">
        <v>1</v>
      </c>
      <c r="AO153" s="183">
        <v>1.45</v>
      </c>
      <c r="AP153" s="201">
        <v>0</v>
      </c>
      <c r="AQ153" s="181"/>
      <c r="AR153" s="191">
        <v>1.45</v>
      </c>
      <c r="AS153" s="200">
        <v>1</v>
      </c>
      <c r="AT153" s="183">
        <v>1.45</v>
      </c>
      <c r="AU153" s="201">
        <v>0</v>
      </c>
    </row>
    <row r="154" spans="29:47" ht="12" customHeight="1">
      <c r="AC154" s="191">
        <v>1.46</v>
      </c>
      <c r="AD154" s="200">
        <v>0.1</v>
      </c>
      <c r="AE154" s="184">
        <v>0.999344262295082</v>
      </c>
      <c r="AF154" s="201">
        <v>0</v>
      </c>
      <c r="AG154" s="181"/>
      <c r="AH154" s="191">
        <v>1.46</v>
      </c>
      <c r="AI154" s="200">
        <v>1</v>
      </c>
      <c r="AJ154" s="184">
        <v>0.999344262295082</v>
      </c>
      <c r="AK154" s="201">
        <v>4.0000000000000001E-3</v>
      </c>
      <c r="AL154" s="181"/>
      <c r="AM154" s="191">
        <v>1.46</v>
      </c>
      <c r="AN154" s="200">
        <v>1</v>
      </c>
      <c r="AO154" s="183">
        <v>1.46</v>
      </c>
      <c r="AP154" s="201">
        <v>0</v>
      </c>
      <c r="AQ154" s="181"/>
      <c r="AR154" s="191">
        <v>1.46</v>
      </c>
      <c r="AS154" s="200">
        <v>1</v>
      </c>
      <c r="AT154" s="183">
        <v>1.46</v>
      </c>
      <c r="AU154" s="201">
        <v>0</v>
      </c>
    </row>
    <row r="155" spans="29:47" ht="12" customHeight="1">
      <c r="AC155" s="191">
        <v>1.47</v>
      </c>
      <c r="AD155" s="200">
        <v>0.1</v>
      </c>
      <c r="AE155" s="184">
        <v>0.999344262295082</v>
      </c>
      <c r="AF155" s="201">
        <v>0</v>
      </c>
      <c r="AG155" s="181"/>
      <c r="AH155" s="191">
        <v>1.47</v>
      </c>
      <c r="AI155" s="200">
        <v>1</v>
      </c>
      <c r="AJ155" s="184">
        <v>0.999344262295082</v>
      </c>
      <c r="AK155" s="201">
        <v>3.0000000000000001E-3</v>
      </c>
      <c r="AL155" s="181"/>
      <c r="AM155" s="191">
        <v>1.47</v>
      </c>
      <c r="AN155" s="200">
        <v>1</v>
      </c>
      <c r="AO155" s="183">
        <v>1.47</v>
      </c>
      <c r="AP155" s="201">
        <v>0</v>
      </c>
      <c r="AQ155" s="181"/>
      <c r="AR155" s="191">
        <v>1.47</v>
      </c>
      <c r="AS155" s="200">
        <v>1</v>
      </c>
      <c r="AT155" s="183">
        <v>1.47</v>
      </c>
      <c r="AU155" s="201">
        <v>0</v>
      </c>
    </row>
    <row r="156" spans="29:47" ht="12" customHeight="1">
      <c r="AC156" s="191">
        <v>1.48</v>
      </c>
      <c r="AD156" s="200">
        <v>0.1</v>
      </c>
      <c r="AE156" s="184">
        <v>0.999344262295082</v>
      </c>
      <c r="AF156" s="201">
        <v>0</v>
      </c>
      <c r="AG156" s="181"/>
      <c r="AH156" s="191">
        <v>1.48</v>
      </c>
      <c r="AI156" s="200">
        <v>1</v>
      </c>
      <c r="AJ156" s="184">
        <v>0.999344262295082</v>
      </c>
      <c r="AK156" s="201">
        <v>2E-3</v>
      </c>
      <c r="AL156" s="181"/>
      <c r="AM156" s="191">
        <v>1.48</v>
      </c>
      <c r="AN156" s="200">
        <v>1</v>
      </c>
      <c r="AO156" s="183">
        <v>1.48</v>
      </c>
      <c r="AP156" s="201">
        <v>0</v>
      </c>
      <c r="AQ156" s="181"/>
      <c r="AR156" s="191">
        <v>1.48</v>
      </c>
      <c r="AS156" s="200">
        <v>1</v>
      </c>
      <c r="AT156" s="183">
        <v>1.48</v>
      </c>
      <c r="AU156" s="201">
        <v>0</v>
      </c>
    </row>
    <row r="157" spans="29:47" ht="12" customHeight="1">
      <c r="AC157" s="191">
        <v>1.49</v>
      </c>
      <c r="AD157" s="200">
        <v>0.1</v>
      </c>
      <c r="AE157" s="184">
        <v>0.999344262295082</v>
      </c>
      <c r="AF157" s="201">
        <v>0</v>
      </c>
      <c r="AG157" s="181"/>
      <c r="AH157" s="191">
        <v>1.49</v>
      </c>
      <c r="AI157" s="200">
        <v>1</v>
      </c>
      <c r="AJ157" s="184">
        <v>0.999344262295082</v>
      </c>
      <c r="AK157" s="201">
        <v>1E-3</v>
      </c>
      <c r="AL157" s="181"/>
      <c r="AM157" s="191">
        <v>1.49</v>
      </c>
      <c r="AN157" s="200">
        <v>1</v>
      </c>
      <c r="AO157" s="183">
        <v>1.49</v>
      </c>
      <c r="AP157" s="201">
        <v>0</v>
      </c>
      <c r="AQ157" s="181"/>
      <c r="AR157" s="191">
        <v>1.49</v>
      </c>
      <c r="AS157" s="200">
        <v>1</v>
      </c>
      <c r="AT157" s="183">
        <v>1.49</v>
      </c>
      <c r="AU157" s="201">
        <v>0</v>
      </c>
    </row>
    <row r="158" spans="29:47" ht="12" customHeight="1">
      <c r="AC158" s="191">
        <v>1.5</v>
      </c>
      <c r="AD158" s="200">
        <v>0.1</v>
      </c>
      <c r="AE158" s="184">
        <v>0.999344262295082</v>
      </c>
      <c r="AF158" s="201">
        <v>0</v>
      </c>
      <c r="AG158" s="181"/>
      <c r="AH158" s="191">
        <v>1.5</v>
      </c>
      <c r="AI158" s="200">
        <v>1</v>
      </c>
      <c r="AJ158" s="184">
        <v>0.999344262295082</v>
      </c>
      <c r="AK158" s="201">
        <v>0</v>
      </c>
      <c r="AL158" s="181"/>
      <c r="AM158" s="191">
        <v>1.5</v>
      </c>
      <c r="AN158" s="200">
        <v>1</v>
      </c>
      <c r="AO158" s="183">
        <v>1.5</v>
      </c>
      <c r="AP158" s="201">
        <v>0</v>
      </c>
      <c r="AQ158" s="181"/>
      <c r="AR158" s="191">
        <v>1.5</v>
      </c>
      <c r="AS158" s="200">
        <v>1</v>
      </c>
      <c r="AT158" s="183">
        <v>1.5</v>
      </c>
      <c r="AU158" s="201">
        <v>0</v>
      </c>
    </row>
    <row r="159" spans="29:47" ht="12" customHeight="1">
      <c r="AC159" s="191">
        <v>1.51</v>
      </c>
      <c r="AD159" s="200">
        <v>0.1</v>
      </c>
      <c r="AE159" s="184">
        <v>0.999344262295082</v>
      </c>
      <c r="AF159" s="201">
        <v>0</v>
      </c>
      <c r="AG159" s="181"/>
      <c r="AH159" s="191">
        <v>1.51</v>
      </c>
      <c r="AI159" s="200">
        <v>1</v>
      </c>
      <c r="AJ159" s="184">
        <v>0.999344262295082</v>
      </c>
      <c r="AK159" s="201">
        <v>0</v>
      </c>
      <c r="AL159" s="181"/>
      <c r="AM159" s="191">
        <v>1.51</v>
      </c>
      <c r="AN159" s="200">
        <v>1</v>
      </c>
      <c r="AO159" s="183">
        <v>1.51</v>
      </c>
      <c r="AP159" s="201">
        <v>0</v>
      </c>
      <c r="AQ159" s="181"/>
      <c r="AR159" s="191">
        <v>1.51</v>
      </c>
      <c r="AS159" s="200">
        <v>1</v>
      </c>
      <c r="AT159" s="183">
        <v>1.51</v>
      </c>
      <c r="AU159" s="201">
        <v>0</v>
      </c>
    </row>
    <row r="160" spans="29:47" ht="12" customHeight="1">
      <c r="AC160" s="191">
        <v>1.52</v>
      </c>
      <c r="AD160" s="200">
        <v>0.1</v>
      </c>
      <c r="AE160" s="184">
        <v>0.999344262295082</v>
      </c>
      <c r="AF160" s="201">
        <v>0</v>
      </c>
      <c r="AG160" s="181"/>
      <c r="AH160" s="191">
        <v>1.52</v>
      </c>
      <c r="AI160" s="200">
        <v>1</v>
      </c>
      <c r="AJ160" s="184">
        <v>0.999344262295082</v>
      </c>
      <c r="AK160" s="201">
        <v>0</v>
      </c>
      <c r="AL160" s="181"/>
      <c r="AM160" s="191">
        <v>1.52</v>
      </c>
      <c r="AN160" s="200">
        <v>1</v>
      </c>
      <c r="AO160" s="183">
        <v>1.52</v>
      </c>
      <c r="AP160" s="201">
        <v>0</v>
      </c>
      <c r="AQ160" s="181"/>
      <c r="AR160" s="191">
        <v>1.52</v>
      </c>
      <c r="AS160" s="200">
        <v>1</v>
      </c>
      <c r="AT160" s="183">
        <v>1.52</v>
      </c>
      <c r="AU160" s="201">
        <v>0</v>
      </c>
    </row>
    <row r="161" spans="29:47" ht="12" customHeight="1">
      <c r="AC161" s="191">
        <v>1.53</v>
      </c>
      <c r="AD161" s="200">
        <v>0.1</v>
      </c>
      <c r="AE161" s="184">
        <v>0.999344262295082</v>
      </c>
      <c r="AF161" s="201">
        <v>0</v>
      </c>
      <c r="AG161" s="181"/>
      <c r="AH161" s="191">
        <v>1.53</v>
      </c>
      <c r="AI161" s="200">
        <v>1</v>
      </c>
      <c r="AJ161" s="184">
        <v>0.999344262295082</v>
      </c>
      <c r="AK161" s="201">
        <v>0</v>
      </c>
      <c r="AL161" s="181"/>
      <c r="AM161" s="191">
        <v>1.53</v>
      </c>
      <c r="AN161" s="200">
        <v>1</v>
      </c>
      <c r="AO161" s="183">
        <v>1.53</v>
      </c>
      <c r="AP161" s="201">
        <v>0</v>
      </c>
      <c r="AQ161" s="181"/>
      <c r="AR161" s="191">
        <v>1.53</v>
      </c>
      <c r="AS161" s="200">
        <v>1</v>
      </c>
      <c r="AT161" s="183">
        <v>1.53</v>
      </c>
      <c r="AU161" s="201">
        <v>0</v>
      </c>
    </row>
    <row r="162" spans="29:47" ht="12" customHeight="1">
      <c r="AC162" s="191">
        <v>1.54</v>
      </c>
      <c r="AD162" s="200">
        <v>0.1</v>
      </c>
      <c r="AE162" s="184">
        <v>0.999344262295082</v>
      </c>
      <c r="AF162" s="201">
        <v>0</v>
      </c>
      <c r="AG162" s="181"/>
      <c r="AH162" s="191">
        <v>1.54</v>
      </c>
      <c r="AI162" s="200">
        <v>1</v>
      </c>
      <c r="AJ162" s="184">
        <v>0.999344262295082</v>
      </c>
      <c r="AK162" s="201">
        <v>0</v>
      </c>
      <c r="AL162" s="181"/>
      <c r="AM162" s="191">
        <v>1.54</v>
      </c>
      <c r="AN162" s="200">
        <v>1</v>
      </c>
      <c r="AO162" s="183">
        <v>1.54</v>
      </c>
      <c r="AP162" s="201">
        <v>0</v>
      </c>
      <c r="AQ162" s="181"/>
      <c r="AR162" s="191">
        <v>1.54</v>
      </c>
      <c r="AS162" s="200">
        <v>1</v>
      </c>
      <c r="AT162" s="183">
        <v>1.54</v>
      </c>
      <c r="AU162" s="201">
        <v>0</v>
      </c>
    </row>
    <row r="163" spans="29:47" ht="12" customHeight="1">
      <c r="AC163" s="191">
        <v>1.55</v>
      </c>
      <c r="AD163" s="200">
        <v>0.1</v>
      </c>
      <c r="AE163" s="184">
        <v>0.999344262295082</v>
      </c>
      <c r="AF163" s="201">
        <v>0</v>
      </c>
      <c r="AG163" s="181"/>
      <c r="AH163" s="191">
        <v>1.55</v>
      </c>
      <c r="AI163" s="200">
        <v>1</v>
      </c>
      <c r="AJ163" s="184">
        <v>0.999344262295082</v>
      </c>
      <c r="AK163" s="201">
        <v>0</v>
      </c>
      <c r="AL163" s="181"/>
      <c r="AM163" s="191">
        <v>1.55</v>
      </c>
      <c r="AN163" s="200">
        <v>1</v>
      </c>
      <c r="AO163" s="183">
        <v>1.55</v>
      </c>
      <c r="AP163" s="201">
        <v>0</v>
      </c>
      <c r="AQ163" s="181"/>
      <c r="AR163" s="191">
        <v>1.55</v>
      </c>
      <c r="AS163" s="200">
        <v>1</v>
      </c>
      <c r="AT163" s="183">
        <v>1.55</v>
      </c>
      <c r="AU163" s="201">
        <v>0</v>
      </c>
    </row>
    <row r="164" spans="29:47" ht="12" customHeight="1">
      <c r="AC164" s="191">
        <v>1.56</v>
      </c>
      <c r="AD164" s="200">
        <v>0.1</v>
      </c>
      <c r="AE164" s="184">
        <v>0.999344262295082</v>
      </c>
      <c r="AF164" s="201">
        <v>0</v>
      </c>
      <c r="AG164" s="181"/>
      <c r="AH164" s="191">
        <v>1.56</v>
      </c>
      <c r="AI164" s="200">
        <v>1</v>
      </c>
      <c r="AJ164" s="184">
        <v>0.999344262295082</v>
      </c>
      <c r="AK164" s="201">
        <v>0</v>
      </c>
      <c r="AL164" s="181"/>
      <c r="AM164" s="191">
        <v>1.56</v>
      </c>
      <c r="AN164" s="200">
        <v>1</v>
      </c>
      <c r="AO164" s="183">
        <v>1.56</v>
      </c>
      <c r="AP164" s="201">
        <v>0</v>
      </c>
      <c r="AQ164" s="181"/>
      <c r="AR164" s="191">
        <v>1.56</v>
      </c>
      <c r="AS164" s="200">
        <v>1</v>
      </c>
      <c r="AT164" s="183">
        <v>1.56</v>
      </c>
      <c r="AU164" s="201">
        <v>0</v>
      </c>
    </row>
    <row r="165" spans="29:47" ht="12" customHeight="1">
      <c r="AC165" s="191">
        <v>1.57</v>
      </c>
      <c r="AD165" s="200">
        <v>0.1</v>
      </c>
      <c r="AE165" s="184">
        <v>0.999344262295082</v>
      </c>
      <c r="AF165" s="201">
        <v>0</v>
      </c>
      <c r="AG165" s="181"/>
      <c r="AH165" s="191">
        <v>1.57</v>
      </c>
      <c r="AI165" s="200">
        <v>1</v>
      </c>
      <c r="AJ165" s="184">
        <v>0.999344262295082</v>
      </c>
      <c r="AK165" s="201">
        <v>0</v>
      </c>
      <c r="AL165" s="181"/>
      <c r="AM165" s="191">
        <v>1.57</v>
      </c>
      <c r="AN165" s="200">
        <v>1</v>
      </c>
      <c r="AO165" s="183">
        <v>1.57</v>
      </c>
      <c r="AP165" s="201">
        <v>0</v>
      </c>
      <c r="AQ165" s="181"/>
      <c r="AR165" s="191">
        <v>1.57</v>
      </c>
      <c r="AS165" s="200">
        <v>1</v>
      </c>
      <c r="AT165" s="183">
        <v>1.57</v>
      </c>
      <c r="AU165" s="201">
        <v>0</v>
      </c>
    </row>
    <row r="166" spans="29:47" ht="12" customHeight="1">
      <c r="AC166" s="191">
        <v>1.58</v>
      </c>
      <c r="AD166" s="200">
        <v>0.1</v>
      </c>
      <c r="AE166" s="184">
        <v>0.999344262295082</v>
      </c>
      <c r="AF166" s="201">
        <v>0</v>
      </c>
      <c r="AG166" s="181"/>
      <c r="AH166" s="191">
        <v>1.58</v>
      </c>
      <c r="AI166" s="200">
        <v>1</v>
      </c>
      <c r="AJ166" s="184">
        <v>0.999344262295082</v>
      </c>
      <c r="AK166" s="201">
        <v>0</v>
      </c>
      <c r="AL166" s="181"/>
      <c r="AM166" s="191">
        <v>1.58</v>
      </c>
      <c r="AN166" s="200">
        <v>1</v>
      </c>
      <c r="AO166" s="183">
        <v>1.58</v>
      </c>
      <c r="AP166" s="201">
        <v>0</v>
      </c>
      <c r="AQ166" s="181"/>
      <c r="AR166" s="191">
        <v>1.58</v>
      </c>
      <c r="AS166" s="200">
        <v>1</v>
      </c>
      <c r="AT166" s="183">
        <v>1.58</v>
      </c>
      <c r="AU166" s="201">
        <v>0</v>
      </c>
    </row>
    <row r="167" spans="29:47" ht="12" customHeight="1">
      <c r="AC167" s="191">
        <v>1.59</v>
      </c>
      <c r="AD167" s="200">
        <v>0.1</v>
      </c>
      <c r="AE167" s="184">
        <v>0.999344262295082</v>
      </c>
      <c r="AF167" s="201">
        <v>0</v>
      </c>
      <c r="AG167" s="181"/>
      <c r="AH167" s="191">
        <v>1.59</v>
      </c>
      <c r="AI167" s="200">
        <v>1</v>
      </c>
      <c r="AJ167" s="184">
        <v>0.999344262295082</v>
      </c>
      <c r="AK167" s="201">
        <v>0</v>
      </c>
      <c r="AL167" s="181"/>
      <c r="AM167" s="191">
        <v>1.59</v>
      </c>
      <c r="AN167" s="200">
        <v>1</v>
      </c>
      <c r="AO167" s="183">
        <v>1.59</v>
      </c>
      <c r="AP167" s="201">
        <v>0</v>
      </c>
      <c r="AQ167" s="181"/>
      <c r="AR167" s="191">
        <v>1.59</v>
      </c>
      <c r="AS167" s="200">
        <v>1</v>
      </c>
      <c r="AT167" s="183">
        <v>1.59</v>
      </c>
      <c r="AU167" s="201">
        <v>0</v>
      </c>
    </row>
    <row r="168" spans="29:47" ht="12" customHeight="1">
      <c r="AC168" s="191">
        <v>1.6</v>
      </c>
      <c r="AD168" s="200">
        <v>0.1</v>
      </c>
      <c r="AE168" s="184">
        <v>0.999344262295082</v>
      </c>
      <c r="AF168" s="201">
        <v>0</v>
      </c>
      <c r="AG168" s="181"/>
      <c r="AH168" s="191">
        <v>1.6</v>
      </c>
      <c r="AI168" s="200">
        <v>1</v>
      </c>
      <c r="AJ168" s="184">
        <v>0.999344262295082</v>
      </c>
      <c r="AK168" s="201">
        <v>0</v>
      </c>
      <c r="AL168" s="181"/>
      <c r="AM168" s="191">
        <v>1.6</v>
      </c>
      <c r="AN168" s="200">
        <v>1</v>
      </c>
      <c r="AO168" s="183">
        <v>1.6</v>
      </c>
      <c r="AP168" s="201">
        <v>0</v>
      </c>
      <c r="AQ168" s="181"/>
      <c r="AR168" s="191">
        <v>1.6</v>
      </c>
      <c r="AS168" s="200">
        <v>1</v>
      </c>
      <c r="AT168" s="183">
        <v>1.6</v>
      </c>
      <c r="AU168" s="201">
        <v>0</v>
      </c>
    </row>
    <row r="169" spans="29:47" ht="12" customHeight="1">
      <c r="AC169" s="191">
        <v>1.61</v>
      </c>
      <c r="AD169" s="200">
        <v>0.1</v>
      </c>
      <c r="AE169" s="184">
        <v>0.999344262295082</v>
      </c>
      <c r="AF169" s="201">
        <v>0</v>
      </c>
      <c r="AG169" s="181"/>
      <c r="AH169" s="191">
        <v>1.61</v>
      </c>
      <c r="AI169" s="200">
        <v>1</v>
      </c>
      <c r="AJ169" s="184">
        <v>0.999344262295082</v>
      </c>
      <c r="AK169" s="201">
        <v>0</v>
      </c>
      <c r="AL169" s="181"/>
      <c r="AM169" s="191">
        <v>1.61</v>
      </c>
      <c r="AN169" s="200">
        <v>1</v>
      </c>
      <c r="AO169" s="183">
        <v>1.61</v>
      </c>
      <c r="AP169" s="201">
        <v>0</v>
      </c>
      <c r="AQ169" s="181"/>
      <c r="AR169" s="191">
        <v>1.61</v>
      </c>
      <c r="AS169" s="200">
        <v>1</v>
      </c>
      <c r="AT169" s="183">
        <v>1.61</v>
      </c>
      <c r="AU169" s="201">
        <v>0</v>
      </c>
    </row>
    <row r="170" spans="29:47" ht="12" customHeight="1">
      <c r="AC170" s="191">
        <v>1.62</v>
      </c>
      <c r="AD170" s="200">
        <v>0.1</v>
      </c>
      <c r="AE170" s="184">
        <v>0.999344262295082</v>
      </c>
      <c r="AF170" s="201">
        <v>0</v>
      </c>
      <c r="AG170" s="181"/>
      <c r="AH170" s="191">
        <v>1.62</v>
      </c>
      <c r="AI170" s="200">
        <v>1</v>
      </c>
      <c r="AJ170" s="184">
        <v>0.999344262295082</v>
      </c>
      <c r="AK170" s="201">
        <v>0</v>
      </c>
      <c r="AL170" s="181"/>
      <c r="AM170" s="191">
        <v>1.62</v>
      </c>
      <c r="AN170" s="200">
        <v>1</v>
      </c>
      <c r="AO170" s="183">
        <v>1.62</v>
      </c>
      <c r="AP170" s="201">
        <v>0</v>
      </c>
      <c r="AQ170" s="181"/>
      <c r="AR170" s="191">
        <v>1.62</v>
      </c>
      <c r="AS170" s="200">
        <v>1</v>
      </c>
      <c r="AT170" s="183">
        <v>1.62</v>
      </c>
      <c r="AU170" s="201">
        <v>0</v>
      </c>
    </row>
    <row r="171" spans="29:47" ht="12" customHeight="1">
      <c r="AC171" s="191">
        <v>1.63</v>
      </c>
      <c r="AD171" s="200">
        <v>0.1</v>
      </c>
      <c r="AE171" s="184">
        <v>0.999344262295082</v>
      </c>
      <c r="AF171" s="201">
        <v>0</v>
      </c>
      <c r="AG171" s="181"/>
      <c r="AH171" s="191">
        <v>1.63</v>
      </c>
      <c r="AI171" s="200">
        <v>1</v>
      </c>
      <c r="AJ171" s="184">
        <v>0.999344262295082</v>
      </c>
      <c r="AK171" s="201">
        <v>0</v>
      </c>
      <c r="AL171" s="181"/>
      <c r="AM171" s="191">
        <v>1.63</v>
      </c>
      <c r="AN171" s="200">
        <v>1</v>
      </c>
      <c r="AO171" s="183">
        <v>1.63</v>
      </c>
      <c r="AP171" s="201">
        <v>0</v>
      </c>
      <c r="AQ171" s="181"/>
      <c r="AR171" s="191">
        <v>1.63</v>
      </c>
      <c r="AS171" s="200">
        <v>1</v>
      </c>
      <c r="AT171" s="183">
        <v>1.63</v>
      </c>
      <c r="AU171" s="201">
        <v>0</v>
      </c>
    </row>
    <row r="172" spans="29:47" ht="12" customHeight="1">
      <c r="AC172" s="191">
        <v>1.64</v>
      </c>
      <c r="AD172" s="200">
        <v>0.1</v>
      </c>
      <c r="AE172" s="184">
        <v>0.999344262295082</v>
      </c>
      <c r="AF172" s="201">
        <v>0</v>
      </c>
      <c r="AG172" s="181"/>
      <c r="AH172" s="191">
        <v>1.64</v>
      </c>
      <c r="AI172" s="200">
        <v>1</v>
      </c>
      <c r="AJ172" s="184">
        <v>0.999344262295082</v>
      </c>
      <c r="AK172" s="201">
        <v>0</v>
      </c>
      <c r="AL172" s="181"/>
      <c r="AM172" s="191">
        <v>1.64</v>
      </c>
      <c r="AN172" s="200">
        <v>1</v>
      </c>
      <c r="AO172" s="183">
        <v>1.64</v>
      </c>
      <c r="AP172" s="201">
        <v>0</v>
      </c>
      <c r="AQ172" s="181"/>
      <c r="AR172" s="191">
        <v>1.64</v>
      </c>
      <c r="AS172" s="200">
        <v>1</v>
      </c>
      <c r="AT172" s="183">
        <v>1.64</v>
      </c>
      <c r="AU172" s="201">
        <v>0</v>
      </c>
    </row>
    <row r="173" spans="29:47" ht="12" customHeight="1">
      <c r="AC173" s="191">
        <v>1.65</v>
      </c>
      <c r="AD173" s="200">
        <v>0.1</v>
      </c>
      <c r="AE173" s="184">
        <v>0.999344262295082</v>
      </c>
      <c r="AF173" s="201">
        <v>0</v>
      </c>
      <c r="AG173" s="181"/>
      <c r="AH173" s="191">
        <v>1.65</v>
      </c>
      <c r="AI173" s="200">
        <v>1</v>
      </c>
      <c r="AJ173" s="184">
        <v>0.999344262295082</v>
      </c>
      <c r="AK173" s="201">
        <v>0</v>
      </c>
      <c r="AL173" s="181"/>
      <c r="AM173" s="191">
        <v>1.65</v>
      </c>
      <c r="AN173" s="200">
        <v>1</v>
      </c>
      <c r="AO173" s="183">
        <v>1.65</v>
      </c>
      <c r="AP173" s="201">
        <v>0</v>
      </c>
      <c r="AQ173" s="181"/>
      <c r="AR173" s="191">
        <v>1.65</v>
      </c>
      <c r="AS173" s="200">
        <v>1</v>
      </c>
      <c r="AT173" s="183">
        <v>1.65</v>
      </c>
      <c r="AU173" s="201">
        <v>0</v>
      </c>
    </row>
    <row r="174" spans="29:47" ht="12" customHeight="1">
      <c r="AC174" s="191">
        <v>1.66</v>
      </c>
      <c r="AD174" s="200">
        <v>0.1</v>
      </c>
      <c r="AE174" s="184">
        <v>0.999344262295082</v>
      </c>
      <c r="AF174" s="201">
        <v>0</v>
      </c>
      <c r="AG174" s="181"/>
      <c r="AH174" s="191">
        <v>1.66</v>
      </c>
      <c r="AI174" s="200">
        <v>1</v>
      </c>
      <c r="AJ174" s="184">
        <v>0.999344262295082</v>
      </c>
      <c r="AK174" s="201">
        <v>0</v>
      </c>
      <c r="AL174" s="181"/>
      <c r="AM174" s="191">
        <v>1.66</v>
      </c>
      <c r="AN174" s="200">
        <v>1</v>
      </c>
      <c r="AO174" s="183">
        <v>1.66</v>
      </c>
      <c r="AP174" s="201">
        <v>0</v>
      </c>
      <c r="AQ174" s="181"/>
      <c r="AR174" s="191">
        <v>1.66</v>
      </c>
      <c r="AS174" s="200">
        <v>1</v>
      </c>
      <c r="AT174" s="183">
        <v>1.66</v>
      </c>
      <c r="AU174" s="201">
        <v>0</v>
      </c>
    </row>
    <row r="175" spans="29:47" ht="12" customHeight="1">
      <c r="AC175" s="191">
        <v>1.67</v>
      </c>
      <c r="AD175" s="200">
        <v>0.1</v>
      </c>
      <c r="AE175" s="184">
        <v>0.999344262295082</v>
      </c>
      <c r="AF175" s="201">
        <v>0</v>
      </c>
      <c r="AG175" s="181"/>
      <c r="AH175" s="191">
        <v>1.67</v>
      </c>
      <c r="AI175" s="200">
        <v>1</v>
      </c>
      <c r="AJ175" s="184">
        <v>0.999344262295082</v>
      </c>
      <c r="AK175" s="201">
        <v>0</v>
      </c>
      <c r="AL175" s="181"/>
      <c r="AM175" s="191">
        <v>1.67</v>
      </c>
      <c r="AN175" s="200">
        <v>1</v>
      </c>
      <c r="AO175" s="183">
        <v>1.67</v>
      </c>
      <c r="AP175" s="201">
        <v>0</v>
      </c>
      <c r="AQ175" s="181"/>
      <c r="AR175" s="191">
        <v>1.67</v>
      </c>
      <c r="AS175" s="200">
        <v>1</v>
      </c>
      <c r="AT175" s="183">
        <v>1.67</v>
      </c>
      <c r="AU175" s="201">
        <v>0</v>
      </c>
    </row>
    <row r="176" spans="29:47" ht="12" customHeight="1">
      <c r="AC176" s="191">
        <v>1.68</v>
      </c>
      <c r="AD176" s="200">
        <v>0.1</v>
      </c>
      <c r="AE176" s="184">
        <v>0.999344262295082</v>
      </c>
      <c r="AF176" s="201">
        <v>0</v>
      </c>
      <c r="AG176" s="181"/>
      <c r="AH176" s="191">
        <v>1.68</v>
      </c>
      <c r="AI176" s="200">
        <v>1</v>
      </c>
      <c r="AJ176" s="184">
        <v>0.999344262295082</v>
      </c>
      <c r="AK176" s="201">
        <v>0</v>
      </c>
      <c r="AL176" s="181"/>
      <c r="AM176" s="191">
        <v>1.68</v>
      </c>
      <c r="AN176" s="200">
        <v>1</v>
      </c>
      <c r="AO176" s="183">
        <v>1.68</v>
      </c>
      <c r="AP176" s="201">
        <v>0</v>
      </c>
      <c r="AQ176" s="181"/>
      <c r="AR176" s="191">
        <v>1.68</v>
      </c>
      <c r="AS176" s="200">
        <v>1</v>
      </c>
      <c r="AT176" s="183">
        <v>1.68</v>
      </c>
      <c r="AU176" s="201">
        <v>0</v>
      </c>
    </row>
    <row r="177" spans="29:47" ht="12" customHeight="1">
      <c r="AC177" s="191">
        <v>1.69</v>
      </c>
      <c r="AD177" s="200">
        <v>0.1</v>
      </c>
      <c r="AE177" s="184">
        <v>0.999344262295082</v>
      </c>
      <c r="AF177" s="201">
        <v>0</v>
      </c>
      <c r="AG177" s="181"/>
      <c r="AH177" s="191">
        <v>1.69</v>
      </c>
      <c r="AI177" s="200">
        <v>1</v>
      </c>
      <c r="AJ177" s="184">
        <v>0.999344262295082</v>
      </c>
      <c r="AK177" s="201">
        <v>0</v>
      </c>
      <c r="AL177" s="181"/>
      <c r="AM177" s="191">
        <v>1.69</v>
      </c>
      <c r="AN177" s="200">
        <v>1</v>
      </c>
      <c r="AO177" s="183">
        <v>1.69</v>
      </c>
      <c r="AP177" s="201">
        <v>0</v>
      </c>
      <c r="AQ177" s="181"/>
      <c r="AR177" s="191">
        <v>1.69</v>
      </c>
      <c r="AS177" s="200">
        <v>1</v>
      </c>
      <c r="AT177" s="183">
        <v>1.69</v>
      </c>
      <c r="AU177" s="201">
        <v>0</v>
      </c>
    </row>
    <row r="178" spans="29:47" ht="12" customHeight="1">
      <c r="AC178" s="191">
        <v>1.7</v>
      </c>
      <c r="AD178" s="200">
        <v>0.1</v>
      </c>
      <c r="AE178" s="184">
        <v>0.999344262295082</v>
      </c>
      <c r="AF178" s="201">
        <v>0</v>
      </c>
      <c r="AG178" s="181"/>
      <c r="AH178" s="191">
        <v>1.7</v>
      </c>
      <c r="AI178" s="200">
        <v>1</v>
      </c>
      <c r="AJ178" s="184">
        <v>0.999344262295082</v>
      </c>
      <c r="AK178" s="201">
        <v>0</v>
      </c>
      <c r="AL178" s="181"/>
      <c r="AM178" s="191">
        <v>1.7</v>
      </c>
      <c r="AN178" s="200">
        <v>1</v>
      </c>
      <c r="AO178" s="183">
        <v>1.7</v>
      </c>
      <c r="AP178" s="201">
        <v>0</v>
      </c>
      <c r="AQ178" s="181"/>
      <c r="AR178" s="191">
        <v>1.7</v>
      </c>
      <c r="AS178" s="200">
        <v>1</v>
      </c>
      <c r="AT178" s="183">
        <v>1.7</v>
      </c>
      <c r="AU178" s="201">
        <v>0</v>
      </c>
    </row>
    <row r="179" spans="29:47" ht="12" customHeight="1">
      <c r="AC179" s="191">
        <v>1.71</v>
      </c>
      <c r="AD179" s="200">
        <v>0.1</v>
      </c>
      <c r="AE179" s="184">
        <v>0.999344262295082</v>
      </c>
      <c r="AF179" s="201">
        <v>0</v>
      </c>
      <c r="AG179" s="181"/>
      <c r="AH179" s="191">
        <v>1.71</v>
      </c>
      <c r="AI179" s="200">
        <v>1</v>
      </c>
      <c r="AJ179" s="184">
        <v>0.999344262295082</v>
      </c>
      <c r="AK179" s="201">
        <v>0</v>
      </c>
      <c r="AL179" s="181"/>
      <c r="AM179" s="191">
        <v>1.71</v>
      </c>
      <c r="AN179" s="200">
        <v>1</v>
      </c>
      <c r="AO179" s="183">
        <v>1.71</v>
      </c>
      <c r="AP179" s="201">
        <v>0</v>
      </c>
      <c r="AQ179" s="181"/>
      <c r="AR179" s="191">
        <v>1.71</v>
      </c>
      <c r="AS179" s="200">
        <v>1</v>
      </c>
      <c r="AT179" s="183">
        <v>1.71</v>
      </c>
      <c r="AU179" s="201">
        <v>0</v>
      </c>
    </row>
    <row r="180" spans="29:47" ht="12" customHeight="1">
      <c r="AC180" s="191">
        <v>1.72</v>
      </c>
      <c r="AD180" s="200">
        <v>0.1</v>
      </c>
      <c r="AE180" s="184">
        <v>0.999344262295082</v>
      </c>
      <c r="AF180" s="201">
        <v>0</v>
      </c>
      <c r="AG180" s="181"/>
      <c r="AH180" s="191">
        <v>1.72</v>
      </c>
      <c r="AI180" s="200">
        <v>1</v>
      </c>
      <c r="AJ180" s="184">
        <v>0.999344262295082</v>
      </c>
      <c r="AK180" s="201">
        <v>0</v>
      </c>
      <c r="AL180" s="181"/>
      <c r="AM180" s="191">
        <v>1.72</v>
      </c>
      <c r="AN180" s="200">
        <v>1</v>
      </c>
      <c r="AO180" s="183">
        <v>1.72</v>
      </c>
      <c r="AP180" s="201">
        <v>0</v>
      </c>
      <c r="AQ180" s="181"/>
      <c r="AR180" s="191">
        <v>1.72</v>
      </c>
      <c r="AS180" s="200">
        <v>1</v>
      </c>
      <c r="AT180" s="183">
        <v>1.72</v>
      </c>
      <c r="AU180" s="201">
        <v>0</v>
      </c>
    </row>
    <row r="181" spans="29:47" ht="12" customHeight="1">
      <c r="AC181" s="191">
        <v>1.73</v>
      </c>
      <c r="AD181" s="200">
        <v>0.1</v>
      </c>
      <c r="AE181" s="184">
        <v>0.999344262295082</v>
      </c>
      <c r="AF181" s="201">
        <v>0</v>
      </c>
      <c r="AG181" s="181"/>
      <c r="AH181" s="191">
        <v>1.73</v>
      </c>
      <c r="AI181" s="200">
        <v>1</v>
      </c>
      <c r="AJ181" s="184">
        <v>0.999344262295082</v>
      </c>
      <c r="AK181" s="201">
        <v>0</v>
      </c>
      <c r="AL181" s="181"/>
      <c r="AM181" s="191">
        <v>1.73</v>
      </c>
      <c r="AN181" s="200">
        <v>1</v>
      </c>
      <c r="AO181" s="183">
        <v>1.73</v>
      </c>
      <c r="AP181" s="201">
        <v>0</v>
      </c>
      <c r="AQ181" s="181"/>
      <c r="AR181" s="191">
        <v>1.73</v>
      </c>
      <c r="AS181" s="200">
        <v>1</v>
      </c>
      <c r="AT181" s="183">
        <v>1.73</v>
      </c>
      <c r="AU181" s="201">
        <v>0</v>
      </c>
    </row>
    <row r="182" spans="29:47" ht="12" customHeight="1">
      <c r="AC182" s="191">
        <v>1.74</v>
      </c>
      <c r="AD182" s="200">
        <v>0.1</v>
      </c>
      <c r="AE182" s="184">
        <v>0.999344262295082</v>
      </c>
      <c r="AF182" s="201">
        <v>0</v>
      </c>
      <c r="AG182" s="181"/>
      <c r="AH182" s="191">
        <v>1.74</v>
      </c>
      <c r="AI182" s="200">
        <v>1</v>
      </c>
      <c r="AJ182" s="184">
        <v>0.999344262295082</v>
      </c>
      <c r="AK182" s="201">
        <v>0</v>
      </c>
      <c r="AL182" s="181"/>
      <c r="AM182" s="191">
        <v>1.74</v>
      </c>
      <c r="AN182" s="200">
        <v>1</v>
      </c>
      <c r="AO182" s="183">
        <v>1.74</v>
      </c>
      <c r="AP182" s="201">
        <v>0</v>
      </c>
      <c r="AQ182" s="181"/>
      <c r="AR182" s="191">
        <v>1.74</v>
      </c>
      <c r="AS182" s="200">
        <v>1</v>
      </c>
      <c r="AT182" s="183">
        <v>1.74</v>
      </c>
      <c r="AU182" s="201">
        <v>0</v>
      </c>
    </row>
    <row r="183" spans="29:47" ht="12" customHeight="1">
      <c r="AC183" s="191">
        <v>1.75</v>
      </c>
      <c r="AD183" s="200">
        <v>0.1</v>
      </c>
      <c r="AE183" s="184">
        <v>0.999344262295082</v>
      </c>
      <c r="AF183" s="201">
        <v>0</v>
      </c>
      <c r="AG183" s="181"/>
      <c r="AH183" s="191">
        <v>1.75</v>
      </c>
      <c r="AI183" s="200">
        <v>1</v>
      </c>
      <c r="AJ183" s="184">
        <v>0.999344262295082</v>
      </c>
      <c r="AK183" s="201">
        <v>0</v>
      </c>
      <c r="AL183" s="181"/>
      <c r="AM183" s="191">
        <v>1.75</v>
      </c>
      <c r="AN183" s="200">
        <v>1</v>
      </c>
      <c r="AO183" s="183">
        <v>1.75</v>
      </c>
      <c r="AP183" s="201">
        <v>0</v>
      </c>
      <c r="AQ183" s="181"/>
      <c r="AR183" s="191">
        <v>1.75</v>
      </c>
      <c r="AS183" s="200">
        <v>1</v>
      </c>
      <c r="AT183" s="183">
        <v>1.75</v>
      </c>
      <c r="AU183" s="201">
        <v>0</v>
      </c>
    </row>
    <row r="184" spans="29:47" ht="12" customHeight="1">
      <c r="AC184" s="191">
        <v>1.76</v>
      </c>
      <c r="AD184" s="200">
        <v>0.1</v>
      </c>
      <c r="AE184" s="184">
        <v>0.999344262295082</v>
      </c>
      <c r="AF184" s="201">
        <v>0</v>
      </c>
      <c r="AG184" s="181"/>
      <c r="AH184" s="191">
        <v>1.76</v>
      </c>
      <c r="AI184" s="200">
        <v>1</v>
      </c>
      <c r="AJ184" s="184">
        <v>0.999344262295082</v>
      </c>
      <c r="AK184" s="201">
        <v>0</v>
      </c>
      <c r="AL184" s="181"/>
      <c r="AM184" s="191">
        <v>1.76</v>
      </c>
      <c r="AN184" s="200">
        <v>1</v>
      </c>
      <c r="AO184" s="183">
        <v>1.76</v>
      </c>
      <c r="AP184" s="201">
        <v>0</v>
      </c>
      <c r="AQ184" s="181"/>
      <c r="AR184" s="191">
        <v>1.76</v>
      </c>
      <c r="AS184" s="200">
        <v>1</v>
      </c>
      <c r="AT184" s="183">
        <v>1.76</v>
      </c>
      <c r="AU184" s="201">
        <v>0</v>
      </c>
    </row>
    <row r="185" spans="29:47" ht="12" customHeight="1">
      <c r="AC185" s="191">
        <v>1.77</v>
      </c>
      <c r="AD185" s="200">
        <v>0.1</v>
      </c>
      <c r="AE185" s="184">
        <v>0.999344262295082</v>
      </c>
      <c r="AF185" s="201">
        <v>0</v>
      </c>
      <c r="AG185" s="181"/>
      <c r="AH185" s="191">
        <v>1.77</v>
      </c>
      <c r="AI185" s="200">
        <v>1</v>
      </c>
      <c r="AJ185" s="184">
        <v>0.999344262295082</v>
      </c>
      <c r="AK185" s="201">
        <v>0</v>
      </c>
      <c r="AL185" s="181"/>
      <c r="AM185" s="191">
        <v>1.77</v>
      </c>
      <c r="AN185" s="200">
        <v>1</v>
      </c>
      <c r="AO185" s="183">
        <v>1.77</v>
      </c>
      <c r="AP185" s="201">
        <v>0</v>
      </c>
      <c r="AQ185" s="181"/>
      <c r="AR185" s="191">
        <v>1.77</v>
      </c>
      <c r="AS185" s="200">
        <v>1</v>
      </c>
      <c r="AT185" s="183">
        <v>1.77</v>
      </c>
      <c r="AU185" s="201">
        <v>0</v>
      </c>
    </row>
    <row r="186" spans="29:47" ht="12" customHeight="1">
      <c r="AC186" s="191">
        <v>1.78</v>
      </c>
      <c r="AD186" s="200">
        <v>0.1</v>
      </c>
      <c r="AE186" s="184">
        <v>0.999344262295082</v>
      </c>
      <c r="AF186" s="201">
        <v>0</v>
      </c>
      <c r="AG186" s="181"/>
      <c r="AH186" s="191">
        <v>1.78</v>
      </c>
      <c r="AI186" s="200">
        <v>1</v>
      </c>
      <c r="AJ186" s="184">
        <v>0.999344262295082</v>
      </c>
      <c r="AK186" s="201">
        <v>0</v>
      </c>
      <c r="AL186" s="181"/>
      <c r="AM186" s="191">
        <v>1.78</v>
      </c>
      <c r="AN186" s="200">
        <v>1</v>
      </c>
      <c r="AO186" s="183">
        <v>1.78</v>
      </c>
      <c r="AP186" s="201">
        <v>0</v>
      </c>
      <c r="AQ186" s="181"/>
      <c r="AR186" s="191">
        <v>1.78</v>
      </c>
      <c r="AS186" s="200">
        <v>1</v>
      </c>
      <c r="AT186" s="183">
        <v>1.78</v>
      </c>
      <c r="AU186" s="201">
        <v>0</v>
      </c>
    </row>
    <row r="187" spans="29:47" ht="12" customHeight="1">
      <c r="AC187" s="191">
        <v>1.79</v>
      </c>
      <c r="AD187" s="200">
        <v>0.1</v>
      </c>
      <c r="AE187" s="184">
        <v>0.999344262295082</v>
      </c>
      <c r="AF187" s="201">
        <v>0</v>
      </c>
      <c r="AG187" s="181"/>
      <c r="AH187" s="191">
        <v>1.79</v>
      </c>
      <c r="AI187" s="200">
        <v>1</v>
      </c>
      <c r="AJ187" s="184">
        <v>0.999344262295082</v>
      </c>
      <c r="AK187" s="201">
        <v>0</v>
      </c>
      <c r="AL187" s="181"/>
      <c r="AM187" s="191">
        <v>1.79</v>
      </c>
      <c r="AN187" s="200">
        <v>1</v>
      </c>
      <c r="AO187" s="183">
        <v>1.79</v>
      </c>
      <c r="AP187" s="201">
        <v>0</v>
      </c>
      <c r="AQ187" s="181"/>
      <c r="AR187" s="191">
        <v>1.79</v>
      </c>
      <c r="AS187" s="200">
        <v>1</v>
      </c>
      <c r="AT187" s="183">
        <v>1.79</v>
      </c>
      <c r="AU187" s="201">
        <v>0</v>
      </c>
    </row>
    <row r="188" spans="29:47" ht="12" customHeight="1">
      <c r="AC188" s="191">
        <v>1.8</v>
      </c>
      <c r="AD188" s="200">
        <v>0.1</v>
      </c>
      <c r="AE188" s="184">
        <v>0.999344262295082</v>
      </c>
      <c r="AF188" s="201">
        <v>0</v>
      </c>
      <c r="AG188" s="181"/>
      <c r="AH188" s="191">
        <v>1.8</v>
      </c>
      <c r="AI188" s="200">
        <v>1</v>
      </c>
      <c r="AJ188" s="184">
        <v>0.999344262295082</v>
      </c>
      <c r="AK188" s="201">
        <v>0</v>
      </c>
      <c r="AL188" s="181"/>
      <c r="AM188" s="191">
        <v>1.8</v>
      </c>
      <c r="AN188" s="200">
        <v>1</v>
      </c>
      <c r="AO188" s="183">
        <v>1.8</v>
      </c>
      <c r="AP188" s="201">
        <v>0</v>
      </c>
      <c r="AQ188" s="181"/>
      <c r="AR188" s="191">
        <v>1.8</v>
      </c>
      <c r="AS188" s="200">
        <v>1</v>
      </c>
      <c r="AT188" s="183">
        <v>1.8</v>
      </c>
      <c r="AU188" s="201">
        <v>0</v>
      </c>
    </row>
    <row r="189" spans="29:47" ht="12" customHeight="1">
      <c r="AC189" s="191">
        <v>1.81</v>
      </c>
      <c r="AD189" s="200">
        <v>0.1</v>
      </c>
      <c r="AE189" s="184">
        <v>0.999344262295082</v>
      </c>
      <c r="AF189" s="201">
        <v>0</v>
      </c>
      <c r="AG189" s="181"/>
      <c r="AH189" s="191">
        <v>1.81</v>
      </c>
      <c r="AI189" s="200">
        <v>1</v>
      </c>
      <c r="AJ189" s="184">
        <v>0.999344262295082</v>
      </c>
      <c r="AK189" s="201">
        <v>0</v>
      </c>
      <c r="AL189" s="181"/>
      <c r="AM189" s="191">
        <v>1.81</v>
      </c>
      <c r="AN189" s="200">
        <v>1</v>
      </c>
      <c r="AO189" s="183">
        <v>1.81</v>
      </c>
      <c r="AP189" s="201">
        <v>0</v>
      </c>
      <c r="AQ189" s="181"/>
      <c r="AR189" s="191">
        <v>1.81</v>
      </c>
      <c r="AS189" s="200">
        <v>1</v>
      </c>
      <c r="AT189" s="183">
        <v>1.81</v>
      </c>
      <c r="AU189" s="201">
        <v>0</v>
      </c>
    </row>
    <row r="190" spans="29:47" ht="12" customHeight="1">
      <c r="AC190" s="191">
        <v>1.82</v>
      </c>
      <c r="AD190" s="200">
        <v>0.1</v>
      </c>
      <c r="AE190" s="184">
        <v>0.999344262295082</v>
      </c>
      <c r="AF190" s="201">
        <v>0</v>
      </c>
      <c r="AG190" s="181"/>
      <c r="AH190" s="191">
        <v>1.82</v>
      </c>
      <c r="AI190" s="200">
        <v>1</v>
      </c>
      <c r="AJ190" s="184">
        <v>0.999344262295082</v>
      </c>
      <c r="AK190" s="201">
        <v>0</v>
      </c>
      <c r="AL190" s="181"/>
      <c r="AM190" s="191">
        <v>1.82</v>
      </c>
      <c r="AN190" s="200">
        <v>1</v>
      </c>
      <c r="AO190" s="183">
        <v>1.82</v>
      </c>
      <c r="AP190" s="201">
        <v>0</v>
      </c>
      <c r="AQ190" s="181"/>
      <c r="AR190" s="191">
        <v>1.82</v>
      </c>
      <c r="AS190" s="200">
        <v>1</v>
      </c>
      <c r="AT190" s="183">
        <v>1.82</v>
      </c>
      <c r="AU190" s="201">
        <v>0</v>
      </c>
    </row>
    <row r="191" spans="29:47" ht="12" customHeight="1">
      <c r="AC191" s="191">
        <v>1.83</v>
      </c>
      <c r="AD191" s="200">
        <v>0.1</v>
      </c>
      <c r="AE191" s="184">
        <v>0.999344262295082</v>
      </c>
      <c r="AF191" s="201">
        <v>0</v>
      </c>
      <c r="AG191" s="181"/>
      <c r="AH191" s="191">
        <v>1.83</v>
      </c>
      <c r="AI191" s="200">
        <v>1</v>
      </c>
      <c r="AJ191" s="184">
        <v>0.999344262295082</v>
      </c>
      <c r="AK191" s="201">
        <v>0</v>
      </c>
      <c r="AL191" s="181"/>
      <c r="AM191" s="191">
        <v>1.83</v>
      </c>
      <c r="AN191" s="200">
        <v>1</v>
      </c>
      <c r="AO191" s="183">
        <v>1.83</v>
      </c>
      <c r="AP191" s="201">
        <v>0</v>
      </c>
      <c r="AQ191" s="181"/>
      <c r="AR191" s="191">
        <v>1.83</v>
      </c>
      <c r="AS191" s="200">
        <v>1</v>
      </c>
      <c r="AT191" s="183">
        <v>1.83</v>
      </c>
      <c r="AU191" s="201">
        <v>0</v>
      </c>
    </row>
    <row r="192" spans="29:47" ht="12" customHeight="1">
      <c r="AC192" s="191">
        <v>1.84</v>
      </c>
      <c r="AD192" s="200">
        <v>0.1</v>
      </c>
      <c r="AE192" s="184">
        <v>0.999344262295082</v>
      </c>
      <c r="AF192" s="201">
        <v>0</v>
      </c>
      <c r="AG192" s="181"/>
      <c r="AH192" s="191">
        <v>1.84</v>
      </c>
      <c r="AI192" s="200">
        <v>1</v>
      </c>
      <c r="AJ192" s="184">
        <v>0.999344262295082</v>
      </c>
      <c r="AK192" s="201">
        <v>0</v>
      </c>
      <c r="AL192" s="181"/>
      <c r="AM192" s="191">
        <v>1.84</v>
      </c>
      <c r="AN192" s="200">
        <v>1</v>
      </c>
      <c r="AO192" s="183">
        <v>1.84</v>
      </c>
      <c r="AP192" s="201">
        <v>0</v>
      </c>
      <c r="AQ192" s="181"/>
      <c r="AR192" s="191">
        <v>1.84</v>
      </c>
      <c r="AS192" s="200">
        <v>1</v>
      </c>
      <c r="AT192" s="183">
        <v>1.84</v>
      </c>
      <c r="AU192" s="201">
        <v>0</v>
      </c>
    </row>
    <row r="193" spans="29:47" ht="12" customHeight="1">
      <c r="AC193" s="191">
        <v>1.85</v>
      </c>
      <c r="AD193" s="200">
        <v>0.1</v>
      </c>
      <c r="AE193" s="184">
        <v>0.999344262295082</v>
      </c>
      <c r="AF193" s="201">
        <v>0</v>
      </c>
      <c r="AG193" s="181"/>
      <c r="AH193" s="191">
        <v>1.85</v>
      </c>
      <c r="AI193" s="200">
        <v>1</v>
      </c>
      <c r="AJ193" s="184">
        <v>0.999344262295082</v>
      </c>
      <c r="AK193" s="201">
        <v>0</v>
      </c>
      <c r="AL193" s="181"/>
      <c r="AM193" s="191">
        <v>1.85</v>
      </c>
      <c r="AN193" s="200">
        <v>1</v>
      </c>
      <c r="AO193" s="183">
        <v>1.85</v>
      </c>
      <c r="AP193" s="201">
        <v>0</v>
      </c>
      <c r="AQ193" s="181"/>
      <c r="AR193" s="191">
        <v>1.85</v>
      </c>
      <c r="AS193" s="200">
        <v>1</v>
      </c>
      <c r="AT193" s="183">
        <v>1.85</v>
      </c>
      <c r="AU193" s="201">
        <v>0</v>
      </c>
    </row>
    <row r="194" spans="29:47" ht="12" customHeight="1">
      <c r="AC194" s="191">
        <v>1.86</v>
      </c>
      <c r="AD194" s="200">
        <v>0.1</v>
      </c>
      <c r="AE194" s="184">
        <v>0.999344262295082</v>
      </c>
      <c r="AF194" s="201">
        <v>0</v>
      </c>
      <c r="AG194" s="181"/>
      <c r="AH194" s="191">
        <v>1.86</v>
      </c>
      <c r="AI194" s="200">
        <v>1</v>
      </c>
      <c r="AJ194" s="184">
        <v>0.999344262295082</v>
      </c>
      <c r="AK194" s="201">
        <v>0</v>
      </c>
      <c r="AL194" s="181"/>
      <c r="AM194" s="191">
        <v>1.86</v>
      </c>
      <c r="AN194" s="200">
        <v>1</v>
      </c>
      <c r="AO194" s="183">
        <v>1.86</v>
      </c>
      <c r="AP194" s="201">
        <v>0</v>
      </c>
      <c r="AQ194" s="181"/>
      <c r="AR194" s="191">
        <v>1.86</v>
      </c>
      <c r="AS194" s="200">
        <v>1</v>
      </c>
      <c r="AT194" s="183">
        <v>1.86</v>
      </c>
      <c r="AU194" s="201">
        <v>0</v>
      </c>
    </row>
    <row r="195" spans="29:47" ht="12" customHeight="1">
      <c r="AC195" s="191">
        <v>1.87</v>
      </c>
      <c r="AD195" s="200">
        <v>0.1</v>
      </c>
      <c r="AE195" s="184">
        <v>0.999344262295082</v>
      </c>
      <c r="AF195" s="201">
        <v>0</v>
      </c>
      <c r="AG195" s="181"/>
      <c r="AH195" s="191">
        <v>1.87</v>
      </c>
      <c r="AI195" s="200">
        <v>1</v>
      </c>
      <c r="AJ195" s="184">
        <v>0.999344262295082</v>
      </c>
      <c r="AK195" s="201">
        <v>0</v>
      </c>
      <c r="AL195" s="181"/>
      <c r="AM195" s="191">
        <v>1.87</v>
      </c>
      <c r="AN195" s="200">
        <v>1</v>
      </c>
      <c r="AO195" s="183">
        <v>1.87</v>
      </c>
      <c r="AP195" s="201">
        <v>0</v>
      </c>
      <c r="AQ195" s="181"/>
      <c r="AR195" s="191">
        <v>1.87</v>
      </c>
      <c r="AS195" s="200">
        <v>1</v>
      </c>
      <c r="AT195" s="183">
        <v>1.87</v>
      </c>
      <c r="AU195" s="201">
        <v>0</v>
      </c>
    </row>
    <row r="196" spans="29:47" ht="12" customHeight="1">
      <c r="AC196" s="191">
        <v>1.88</v>
      </c>
      <c r="AD196" s="200">
        <v>0.1</v>
      </c>
      <c r="AE196" s="184">
        <v>0.999344262295082</v>
      </c>
      <c r="AF196" s="201">
        <v>0</v>
      </c>
      <c r="AG196" s="181"/>
      <c r="AH196" s="191">
        <v>1.88</v>
      </c>
      <c r="AI196" s="200">
        <v>1</v>
      </c>
      <c r="AJ196" s="184">
        <v>0.999344262295082</v>
      </c>
      <c r="AK196" s="201">
        <v>0</v>
      </c>
      <c r="AL196" s="181"/>
      <c r="AM196" s="191">
        <v>1.88</v>
      </c>
      <c r="AN196" s="200">
        <v>1</v>
      </c>
      <c r="AO196" s="183">
        <v>1.88</v>
      </c>
      <c r="AP196" s="201">
        <v>0</v>
      </c>
      <c r="AQ196" s="181"/>
      <c r="AR196" s="191">
        <v>1.88</v>
      </c>
      <c r="AS196" s="200">
        <v>1</v>
      </c>
      <c r="AT196" s="183">
        <v>1.88</v>
      </c>
      <c r="AU196" s="201">
        <v>0</v>
      </c>
    </row>
    <row r="197" spans="29:47" ht="12" customHeight="1">
      <c r="AC197" s="191">
        <v>1.89</v>
      </c>
      <c r="AD197" s="200">
        <v>0.1</v>
      </c>
      <c r="AE197" s="184">
        <v>0.999344262295082</v>
      </c>
      <c r="AF197" s="201">
        <v>0</v>
      </c>
      <c r="AG197" s="181"/>
      <c r="AH197" s="191">
        <v>1.89</v>
      </c>
      <c r="AI197" s="200">
        <v>1</v>
      </c>
      <c r="AJ197" s="184">
        <v>0.999344262295082</v>
      </c>
      <c r="AK197" s="201">
        <v>0</v>
      </c>
      <c r="AL197" s="181"/>
      <c r="AM197" s="191">
        <v>1.89</v>
      </c>
      <c r="AN197" s="200">
        <v>1</v>
      </c>
      <c r="AO197" s="183">
        <v>1.89</v>
      </c>
      <c r="AP197" s="201">
        <v>0</v>
      </c>
      <c r="AQ197" s="181"/>
      <c r="AR197" s="191">
        <v>1.89</v>
      </c>
      <c r="AS197" s="200">
        <v>1</v>
      </c>
      <c r="AT197" s="183">
        <v>1.89</v>
      </c>
      <c r="AU197" s="201">
        <v>0</v>
      </c>
    </row>
    <row r="198" spans="29:47" ht="12" customHeight="1">
      <c r="AC198" s="191">
        <v>1.9</v>
      </c>
      <c r="AD198" s="200">
        <v>0.1</v>
      </c>
      <c r="AE198" s="184">
        <v>0.999344262295082</v>
      </c>
      <c r="AF198" s="201">
        <v>0</v>
      </c>
      <c r="AG198" s="181"/>
      <c r="AH198" s="191">
        <v>1.9</v>
      </c>
      <c r="AI198" s="200">
        <v>1</v>
      </c>
      <c r="AJ198" s="184">
        <v>0.999344262295082</v>
      </c>
      <c r="AK198" s="201">
        <v>0</v>
      </c>
      <c r="AL198" s="181"/>
      <c r="AM198" s="191">
        <v>1.9</v>
      </c>
      <c r="AN198" s="200">
        <v>1</v>
      </c>
      <c r="AO198" s="183">
        <v>1.9</v>
      </c>
      <c r="AP198" s="201">
        <v>0</v>
      </c>
      <c r="AQ198" s="181"/>
      <c r="AR198" s="191">
        <v>1.9</v>
      </c>
      <c r="AS198" s="200">
        <v>1</v>
      </c>
      <c r="AT198" s="183">
        <v>1.9</v>
      </c>
      <c r="AU198" s="201">
        <v>0</v>
      </c>
    </row>
    <row r="199" spans="29:47" ht="12" customHeight="1">
      <c r="AC199" s="191">
        <v>1.91</v>
      </c>
      <c r="AD199" s="200">
        <v>0.1</v>
      </c>
      <c r="AE199" s="184">
        <v>0.999344262295082</v>
      </c>
      <c r="AF199" s="201">
        <v>0</v>
      </c>
      <c r="AG199" s="181"/>
      <c r="AH199" s="191">
        <v>1.91</v>
      </c>
      <c r="AI199" s="200">
        <v>1</v>
      </c>
      <c r="AJ199" s="184">
        <v>0.999344262295082</v>
      </c>
      <c r="AK199" s="201">
        <v>0</v>
      </c>
      <c r="AL199" s="181"/>
      <c r="AM199" s="191">
        <v>1.91</v>
      </c>
      <c r="AN199" s="200">
        <v>1</v>
      </c>
      <c r="AO199" s="183">
        <v>1.91</v>
      </c>
      <c r="AP199" s="201">
        <v>0</v>
      </c>
      <c r="AQ199" s="181"/>
      <c r="AR199" s="191">
        <v>1.91</v>
      </c>
      <c r="AS199" s="200">
        <v>1</v>
      </c>
      <c r="AT199" s="183">
        <v>1.91</v>
      </c>
      <c r="AU199" s="201">
        <v>0</v>
      </c>
    </row>
    <row r="200" spans="29:47" ht="12" customHeight="1">
      <c r="AC200" s="191">
        <v>1.92</v>
      </c>
      <c r="AD200" s="200">
        <v>0.1</v>
      </c>
      <c r="AE200" s="184">
        <v>0.999344262295082</v>
      </c>
      <c r="AF200" s="201">
        <v>0</v>
      </c>
      <c r="AG200" s="181"/>
      <c r="AH200" s="191">
        <v>1.92</v>
      </c>
      <c r="AI200" s="200">
        <v>1</v>
      </c>
      <c r="AJ200" s="184">
        <v>0.999344262295082</v>
      </c>
      <c r="AK200" s="201">
        <v>0</v>
      </c>
      <c r="AL200" s="181"/>
      <c r="AM200" s="191">
        <v>1.92</v>
      </c>
      <c r="AN200" s="200">
        <v>1</v>
      </c>
      <c r="AO200" s="183">
        <v>1.92</v>
      </c>
      <c r="AP200" s="201">
        <v>0</v>
      </c>
      <c r="AQ200" s="181"/>
      <c r="AR200" s="191">
        <v>1.92</v>
      </c>
      <c r="AS200" s="200">
        <v>1</v>
      </c>
      <c r="AT200" s="183">
        <v>1.92</v>
      </c>
      <c r="AU200" s="201">
        <v>0</v>
      </c>
    </row>
    <row r="201" spans="29:47" ht="12" customHeight="1">
      <c r="AC201" s="191">
        <v>1.93</v>
      </c>
      <c r="AD201" s="200">
        <v>0.1</v>
      </c>
      <c r="AE201" s="184">
        <v>0.999344262295082</v>
      </c>
      <c r="AF201" s="201">
        <v>0</v>
      </c>
      <c r="AG201" s="181"/>
      <c r="AH201" s="191">
        <v>1.93</v>
      </c>
      <c r="AI201" s="200">
        <v>1</v>
      </c>
      <c r="AJ201" s="184">
        <v>0.999344262295082</v>
      </c>
      <c r="AK201" s="201">
        <v>0</v>
      </c>
      <c r="AL201" s="181"/>
      <c r="AM201" s="191">
        <v>1.93</v>
      </c>
      <c r="AN201" s="200">
        <v>1</v>
      </c>
      <c r="AO201" s="183">
        <v>1.93</v>
      </c>
      <c r="AP201" s="201">
        <v>0</v>
      </c>
      <c r="AQ201" s="181"/>
      <c r="AR201" s="191">
        <v>1.93</v>
      </c>
      <c r="AS201" s="200">
        <v>1</v>
      </c>
      <c r="AT201" s="183">
        <v>1.93</v>
      </c>
      <c r="AU201" s="201">
        <v>0</v>
      </c>
    </row>
    <row r="202" spans="29:47" ht="12" customHeight="1">
      <c r="AC202" s="191">
        <v>1.94</v>
      </c>
      <c r="AD202" s="200">
        <v>0.1</v>
      </c>
      <c r="AE202" s="184">
        <v>0.999344262295082</v>
      </c>
      <c r="AF202" s="201">
        <v>0</v>
      </c>
      <c r="AG202" s="181"/>
      <c r="AH202" s="191">
        <v>1.94</v>
      </c>
      <c r="AI202" s="200">
        <v>1</v>
      </c>
      <c r="AJ202" s="184">
        <v>0.999344262295082</v>
      </c>
      <c r="AK202" s="201">
        <v>0</v>
      </c>
      <c r="AL202" s="181"/>
      <c r="AM202" s="191">
        <v>1.94</v>
      </c>
      <c r="AN202" s="200">
        <v>1</v>
      </c>
      <c r="AO202" s="183">
        <v>1.94</v>
      </c>
      <c r="AP202" s="201">
        <v>0</v>
      </c>
      <c r="AQ202" s="181"/>
      <c r="AR202" s="191">
        <v>1.94</v>
      </c>
      <c r="AS202" s="200">
        <v>1</v>
      </c>
      <c r="AT202" s="183">
        <v>1.94</v>
      </c>
      <c r="AU202" s="201">
        <v>0</v>
      </c>
    </row>
    <row r="203" spans="29:47" ht="12" customHeight="1">
      <c r="AC203" s="191">
        <v>1.95</v>
      </c>
      <c r="AD203" s="200">
        <v>0.1</v>
      </c>
      <c r="AE203" s="184">
        <v>0.999344262295082</v>
      </c>
      <c r="AF203" s="201">
        <v>0</v>
      </c>
      <c r="AG203" s="181"/>
      <c r="AH203" s="191">
        <v>1.95</v>
      </c>
      <c r="AI203" s="200">
        <v>1</v>
      </c>
      <c r="AJ203" s="184">
        <v>0.999344262295082</v>
      </c>
      <c r="AK203" s="201">
        <v>0</v>
      </c>
      <c r="AL203" s="181"/>
      <c r="AM203" s="191">
        <v>1.95</v>
      </c>
      <c r="AN203" s="200">
        <v>1</v>
      </c>
      <c r="AO203" s="183">
        <v>1.95</v>
      </c>
      <c r="AP203" s="201">
        <v>0</v>
      </c>
      <c r="AQ203" s="181"/>
      <c r="AR203" s="191">
        <v>1.95</v>
      </c>
      <c r="AS203" s="200">
        <v>1</v>
      </c>
      <c r="AT203" s="183">
        <v>1.95</v>
      </c>
      <c r="AU203" s="201">
        <v>0</v>
      </c>
    </row>
    <row r="204" spans="29:47" ht="12" customHeight="1">
      <c r="AC204" s="191">
        <v>1.96</v>
      </c>
      <c r="AD204" s="200">
        <v>0.1</v>
      </c>
      <c r="AE204" s="184">
        <v>0.999344262295082</v>
      </c>
      <c r="AF204" s="201">
        <v>0</v>
      </c>
      <c r="AG204" s="181"/>
      <c r="AH204" s="191">
        <v>1.96</v>
      </c>
      <c r="AI204" s="200">
        <v>1</v>
      </c>
      <c r="AJ204" s="184">
        <v>0.999344262295082</v>
      </c>
      <c r="AK204" s="201">
        <v>0</v>
      </c>
      <c r="AL204" s="181"/>
      <c r="AM204" s="191">
        <v>1.96</v>
      </c>
      <c r="AN204" s="200">
        <v>1</v>
      </c>
      <c r="AO204" s="183">
        <v>1.96</v>
      </c>
      <c r="AP204" s="201">
        <v>0</v>
      </c>
      <c r="AQ204" s="181"/>
      <c r="AR204" s="191">
        <v>1.96</v>
      </c>
      <c r="AS204" s="200">
        <v>1</v>
      </c>
      <c r="AT204" s="183">
        <v>1.96</v>
      </c>
      <c r="AU204" s="201">
        <v>0</v>
      </c>
    </row>
    <row r="205" spans="29:47" ht="12" customHeight="1">
      <c r="AC205" s="191">
        <v>1.97</v>
      </c>
      <c r="AD205" s="200">
        <v>0.1</v>
      </c>
      <c r="AE205" s="184">
        <v>0.999344262295082</v>
      </c>
      <c r="AF205" s="201">
        <v>0</v>
      </c>
      <c r="AG205" s="181"/>
      <c r="AH205" s="191">
        <v>1.97</v>
      </c>
      <c r="AI205" s="200">
        <v>1</v>
      </c>
      <c r="AJ205" s="184">
        <v>0.999344262295082</v>
      </c>
      <c r="AK205" s="201">
        <v>0</v>
      </c>
      <c r="AL205" s="181"/>
      <c r="AM205" s="191">
        <v>1.97</v>
      </c>
      <c r="AN205" s="200">
        <v>1</v>
      </c>
      <c r="AO205" s="183">
        <v>1.97</v>
      </c>
      <c r="AP205" s="201">
        <v>0</v>
      </c>
      <c r="AQ205" s="181"/>
      <c r="AR205" s="191">
        <v>1.97</v>
      </c>
      <c r="AS205" s="200">
        <v>1</v>
      </c>
      <c r="AT205" s="183">
        <v>1.97</v>
      </c>
      <c r="AU205" s="201">
        <v>0</v>
      </c>
    </row>
    <row r="206" spans="29:47" ht="12" customHeight="1">
      <c r="AC206" s="191">
        <v>1.98</v>
      </c>
      <c r="AD206" s="200">
        <v>0.1</v>
      </c>
      <c r="AE206" s="184">
        <v>0.999344262295082</v>
      </c>
      <c r="AF206" s="201">
        <v>0</v>
      </c>
      <c r="AG206" s="181"/>
      <c r="AH206" s="191">
        <v>1.98</v>
      </c>
      <c r="AI206" s="200">
        <v>1</v>
      </c>
      <c r="AJ206" s="184">
        <v>0.999344262295082</v>
      </c>
      <c r="AK206" s="201">
        <v>0</v>
      </c>
      <c r="AL206" s="181"/>
      <c r="AM206" s="191">
        <v>1.98</v>
      </c>
      <c r="AN206" s="200">
        <v>1</v>
      </c>
      <c r="AO206" s="183">
        <v>1.98</v>
      </c>
      <c r="AP206" s="201">
        <v>0</v>
      </c>
      <c r="AQ206" s="181"/>
      <c r="AR206" s="191">
        <v>1.98</v>
      </c>
      <c r="AS206" s="200">
        <v>1</v>
      </c>
      <c r="AT206" s="183">
        <v>1.98</v>
      </c>
      <c r="AU206" s="201">
        <v>0</v>
      </c>
    </row>
    <row r="207" spans="29:47" ht="12" customHeight="1">
      <c r="AC207" s="191">
        <v>1.99</v>
      </c>
      <c r="AD207" s="200">
        <v>0.1</v>
      </c>
      <c r="AE207" s="184">
        <v>0.999344262295082</v>
      </c>
      <c r="AF207" s="201">
        <v>0</v>
      </c>
      <c r="AG207" s="181"/>
      <c r="AH207" s="191">
        <v>1.99</v>
      </c>
      <c r="AI207" s="200">
        <v>1</v>
      </c>
      <c r="AJ207" s="184">
        <v>0.999344262295082</v>
      </c>
      <c r="AK207" s="201">
        <v>0</v>
      </c>
      <c r="AL207" s="181"/>
      <c r="AM207" s="191">
        <v>1.99</v>
      </c>
      <c r="AN207" s="200">
        <v>1</v>
      </c>
      <c r="AO207" s="183">
        <v>1.99</v>
      </c>
      <c r="AP207" s="201">
        <v>0</v>
      </c>
      <c r="AQ207" s="181"/>
      <c r="AR207" s="191">
        <v>1.99</v>
      </c>
      <c r="AS207" s="200">
        <v>1</v>
      </c>
      <c r="AT207" s="183">
        <v>1.99</v>
      </c>
      <c r="AU207" s="201">
        <v>0</v>
      </c>
    </row>
    <row r="208" spans="29:47" ht="12" customHeight="1">
      <c r="AC208" s="191">
        <v>2</v>
      </c>
      <c r="AD208" s="200">
        <v>0.1</v>
      </c>
      <c r="AE208" s="184">
        <v>0.999344262295082</v>
      </c>
      <c r="AF208" s="201">
        <v>0</v>
      </c>
      <c r="AG208" s="181"/>
      <c r="AH208" s="191">
        <v>2</v>
      </c>
      <c r="AI208" s="200">
        <v>1</v>
      </c>
      <c r="AJ208" s="184">
        <v>0.999344262295082</v>
      </c>
      <c r="AK208" s="201">
        <v>0</v>
      </c>
      <c r="AL208" s="181"/>
      <c r="AM208" s="191">
        <v>2</v>
      </c>
      <c r="AN208" s="200">
        <v>1</v>
      </c>
      <c r="AO208" s="183">
        <v>2</v>
      </c>
      <c r="AP208" s="201">
        <v>0</v>
      </c>
      <c r="AQ208" s="181"/>
      <c r="AR208" s="191">
        <v>2</v>
      </c>
      <c r="AS208" s="200">
        <v>1</v>
      </c>
      <c r="AT208" s="183">
        <v>2</v>
      </c>
      <c r="AU208" s="201">
        <v>0</v>
      </c>
    </row>
    <row r="209" spans="29:47" ht="12" customHeight="1">
      <c r="AC209" s="191">
        <v>2.0099999999999998</v>
      </c>
      <c r="AD209" s="200">
        <v>0.1</v>
      </c>
      <c r="AE209" s="184">
        <v>0.999344262295082</v>
      </c>
      <c r="AF209" s="201">
        <v>0</v>
      </c>
      <c r="AG209" s="181"/>
      <c r="AH209" s="191">
        <v>2.0099999999999998</v>
      </c>
      <c r="AI209" s="200">
        <v>1</v>
      </c>
      <c r="AJ209" s="184">
        <v>0.999344262295082</v>
      </c>
      <c r="AK209" s="201">
        <v>0</v>
      </c>
      <c r="AL209" s="181"/>
      <c r="AM209" s="191">
        <v>2.0099999999999998</v>
      </c>
      <c r="AN209" s="200">
        <v>1</v>
      </c>
      <c r="AO209" s="183">
        <v>2.0099999999999998</v>
      </c>
      <c r="AP209" s="201">
        <v>0</v>
      </c>
      <c r="AQ209" s="181"/>
      <c r="AR209" s="191">
        <v>2.0099999999999998</v>
      </c>
      <c r="AS209" s="200">
        <v>1</v>
      </c>
      <c r="AT209" s="183">
        <v>2.0099999999999998</v>
      </c>
      <c r="AU209" s="201">
        <v>0</v>
      </c>
    </row>
    <row r="210" spans="29:47" ht="12" customHeight="1">
      <c r="AC210" s="191">
        <v>2.02</v>
      </c>
      <c r="AD210" s="200">
        <v>0.1</v>
      </c>
      <c r="AE210" s="184">
        <v>0.999344262295082</v>
      </c>
      <c r="AF210" s="201">
        <v>0</v>
      </c>
      <c r="AG210" s="181"/>
      <c r="AH210" s="191">
        <v>2.02</v>
      </c>
      <c r="AI210" s="200">
        <v>1</v>
      </c>
      <c r="AJ210" s="184">
        <v>0.999344262295082</v>
      </c>
      <c r="AK210" s="201">
        <v>0</v>
      </c>
      <c r="AL210" s="181"/>
      <c r="AM210" s="191">
        <v>2.02</v>
      </c>
      <c r="AN210" s="200">
        <v>1</v>
      </c>
      <c r="AO210" s="183">
        <v>2.02</v>
      </c>
      <c r="AP210" s="201">
        <v>0</v>
      </c>
      <c r="AQ210" s="181"/>
      <c r="AR210" s="191">
        <v>2.02</v>
      </c>
      <c r="AS210" s="200">
        <v>1</v>
      </c>
      <c r="AT210" s="183">
        <v>2.02</v>
      </c>
      <c r="AU210" s="201">
        <v>0</v>
      </c>
    </row>
    <row r="211" spans="29:47" ht="12" customHeight="1">
      <c r="AC211" s="191">
        <v>2.0299999999999998</v>
      </c>
      <c r="AD211" s="200">
        <v>0.1</v>
      </c>
      <c r="AE211" s="184">
        <v>0.999344262295082</v>
      </c>
      <c r="AF211" s="201">
        <v>0</v>
      </c>
      <c r="AG211" s="181"/>
      <c r="AH211" s="191">
        <v>2.0299999999999998</v>
      </c>
      <c r="AI211" s="200">
        <v>1</v>
      </c>
      <c r="AJ211" s="184">
        <v>0.999344262295082</v>
      </c>
      <c r="AK211" s="201">
        <v>0</v>
      </c>
      <c r="AL211" s="181"/>
      <c r="AM211" s="191">
        <v>2.0299999999999998</v>
      </c>
      <c r="AN211" s="200">
        <v>1</v>
      </c>
      <c r="AO211" s="183">
        <v>2.0299999999999998</v>
      </c>
      <c r="AP211" s="201">
        <v>0</v>
      </c>
      <c r="AQ211" s="181"/>
      <c r="AR211" s="191">
        <v>2.0299999999999998</v>
      </c>
      <c r="AS211" s="200">
        <v>1</v>
      </c>
      <c r="AT211" s="183">
        <v>2.0299999999999998</v>
      </c>
      <c r="AU211" s="201">
        <v>0</v>
      </c>
    </row>
    <row r="212" spans="29:47" ht="12" customHeight="1">
      <c r="AC212" s="191">
        <v>2.04</v>
      </c>
      <c r="AD212" s="200">
        <v>0.1</v>
      </c>
      <c r="AE212" s="184">
        <v>0.999344262295082</v>
      </c>
      <c r="AF212" s="201">
        <v>0</v>
      </c>
      <c r="AG212" s="181"/>
      <c r="AH212" s="191">
        <v>2.04</v>
      </c>
      <c r="AI212" s="200">
        <v>1</v>
      </c>
      <c r="AJ212" s="184">
        <v>0.999344262295082</v>
      </c>
      <c r="AK212" s="201">
        <v>0</v>
      </c>
      <c r="AL212" s="181"/>
      <c r="AM212" s="191">
        <v>2.04</v>
      </c>
      <c r="AN212" s="200">
        <v>1</v>
      </c>
      <c r="AO212" s="183">
        <v>2.04</v>
      </c>
      <c r="AP212" s="201">
        <v>0</v>
      </c>
      <c r="AQ212" s="181"/>
      <c r="AR212" s="191">
        <v>2.04</v>
      </c>
      <c r="AS212" s="200">
        <v>1</v>
      </c>
      <c r="AT212" s="183">
        <v>2.04</v>
      </c>
      <c r="AU212" s="201">
        <v>0</v>
      </c>
    </row>
    <row r="213" spans="29:47" ht="12" customHeight="1">
      <c r="AC213" s="191">
        <v>2.0499999999999998</v>
      </c>
      <c r="AD213" s="200">
        <v>0.1</v>
      </c>
      <c r="AE213" s="184">
        <v>0.999344262295082</v>
      </c>
      <c r="AF213" s="201">
        <v>0</v>
      </c>
      <c r="AG213" s="181"/>
      <c r="AH213" s="191">
        <v>2.0499999999999998</v>
      </c>
      <c r="AI213" s="200">
        <v>1</v>
      </c>
      <c r="AJ213" s="184">
        <v>0.999344262295082</v>
      </c>
      <c r="AK213" s="201">
        <v>0</v>
      </c>
      <c r="AL213" s="181"/>
      <c r="AM213" s="191">
        <v>2.0499999999999998</v>
      </c>
      <c r="AN213" s="200">
        <v>1</v>
      </c>
      <c r="AO213" s="183">
        <v>2.0499999999999998</v>
      </c>
      <c r="AP213" s="201">
        <v>0</v>
      </c>
      <c r="AQ213" s="181"/>
      <c r="AR213" s="191">
        <v>2.0499999999999998</v>
      </c>
      <c r="AS213" s="200">
        <v>1</v>
      </c>
      <c r="AT213" s="183">
        <v>2.0499999999999998</v>
      </c>
      <c r="AU213" s="201">
        <v>0</v>
      </c>
    </row>
    <row r="214" spans="29:47" ht="12" customHeight="1">
      <c r="AC214" s="191">
        <v>2.06</v>
      </c>
      <c r="AD214" s="200">
        <v>0.1</v>
      </c>
      <c r="AE214" s="184">
        <v>0.999344262295082</v>
      </c>
      <c r="AF214" s="201">
        <v>0</v>
      </c>
      <c r="AG214" s="181"/>
      <c r="AH214" s="191">
        <v>2.06</v>
      </c>
      <c r="AI214" s="200">
        <v>1</v>
      </c>
      <c r="AJ214" s="184">
        <v>0.999344262295082</v>
      </c>
      <c r="AK214" s="201">
        <v>0</v>
      </c>
      <c r="AL214" s="181"/>
      <c r="AM214" s="191">
        <v>2.06</v>
      </c>
      <c r="AN214" s="200">
        <v>1</v>
      </c>
      <c r="AO214" s="183">
        <v>2.06</v>
      </c>
      <c r="AP214" s="201">
        <v>0</v>
      </c>
      <c r="AQ214" s="181"/>
      <c r="AR214" s="191">
        <v>2.06</v>
      </c>
      <c r="AS214" s="200">
        <v>1</v>
      </c>
      <c r="AT214" s="183">
        <v>2.06</v>
      </c>
      <c r="AU214" s="201">
        <v>0</v>
      </c>
    </row>
    <row r="215" spans="29:47" ht="12" customHeight="1">
      <c r="AC215" s="191">
        <v>2.0699999999999998</v>
      </c>
      <c r="AD215" s="200">
        <v>0.1</v>
      </c>
      <c r="AE215" s="184">
        <v>0.999344262295082</v>
      </c>
      <c r="AF215" s="201">
        <v>0</v>
      </c>
      <c r="AG215" s="181"/>
      <c r="AH215" s="191">
        <v>2.0699999999999998</v>
      </c>
      <c r="AI215" s="200">
        <v>1</v>
      </c>
      <c r="AJ215" s="184">
        <v>0.999344262295082</v>
      </c>
      <c r="AK215" s="201">
        <v>0</v>
      </c>
      <c r="AL215" s="181"/>
      <c r="AM215" s="191">
        <v>2.0699999999999998</v>
      </c>
      <c r="AN215" s="200">
        <v>1</v>
      </c>
      <c r="AO215" s="183">
        <v>2.0699999999999998</v>
      </c>
      <c r="AP215" s="201">
        <v>0</v>
      </c>
      <c r="AQ215" s="181"/>
      <c r="AR215" s="191">
        <v>2.0699999999999998</v>
      </c>
      <c r="AS215" s="200">
        <v>1</v>
      </c>
      <c r="AT215" s="183">
        <v>2.0699999999999998</v>
      </c>
      <c r="AU215" s="201">
        <v>0</v>
      </c>
    </row>
    <row r="216" spans="29:47" ht="12" customHeight="1">
      <c r="AC216" s="191">
        <v>2.08</v>
      </c>
      <c r="AD216" s="200">
        <v>0.1</v>
      </c>
      <c r="AE216" s="184">
        <v>0.999344262295082</v>
      </c>
      <c r="AF216" s="201">
        <v>0</v>
      </c>
      <c r="AG216" s="181"/>
      <c r="AH216" s="191">
        <v>2.08</v>
      </c>
      <c r="AI216" s="200">
        <v>1</v>
      </c>
      <c r="AJ216" s="184">
        <v>0.999344262295082</v>
      </c>
      <c r="AK216" s="201">
        <v>0</v>
      </c>
      <c r="AL216" s="181"/>
      <c r="AM216" s="191">
        <v>2.08</v>
      </c>
      <c r="AN216" s="200">
        <v>1</v>
      </c>
      <c r="AO216" s="183">
        <v>2.08</v>
      </c>
      <c r="AP216" s="201">
        <v>0</v>
      </c>
      <c r="AQ216" s="181"/>
      <c r="AR216" s="191">
        <v>2.08</v>
      </c>
      <c r="AS216" s="200">
        <v>1</v>
      </c>
      <c r="AT216" s="183">
        <v>2.08</v>
      </c>
      <c r="AU216" s="201">
        <v>0</v>
      </c>
    </row>
    <row r="217" spans="29:47" ht="12" customHeight="1">
      <c r="AC217" s="191">
        <v>2.09</v>
      </c>
      <c r="AD217" s="200">
        <v>0.1</v>
      </c>
      <c r="AE217" s="184">
        <v>0.999344262295082</v>
      </c>
      <c r="AF217" s="201">
        <v>0</v>
      </c>
      <c r="AG217" s="181"/>
      <c r="AH217" s="191">
        <v>2.09</v>
      </c>
      <c r="AI217" s="200">
        <v>1</v>
      </c>
      <c r="AJ217" s="184">
        <v>0.999344262295082</v>
      </c>
      <c r="AK217" s="201">
        <v>0</v>
      </c>
      <c r="AL217" s="181"/>
      <c r="AM217" s="191">
        <v>2.09</v>
      </c>
      <c r="AN217" s="200">
        <v>1</v>
      </c>
      <c r="AO217" s="183">
        <v>2.09</v>
      </c>
      <c r="AP217" s="201">
        <v>0</v>
      </c>
      <c r="AQ217" s="181"/>
      <c r="AR217" s="191">
        <v>2.09</v>
      </c>
      <c r="AS217" s="200">
        <v>1</v>
      </c>
      <c r="AT217" s="183">
        <v>2.09</v>
      </c>
      <c r="AU217" s="201">
        <v>0</v>
      </c>
    </row>
    <row r="218" spans="29:47" ht="12" customHeight="1">
      <c r="AC218" s="191">
        <v>2.1</v>
      </c>
      <c r="AD218" s="200">
        <v>0.1</v>
      </c>
      <c r="AE218" s="184">
        <v>0.999344262295082</v>
      </c>
      <c r="AF218" s="201">
        <v>0</v>
      </c>
      <c r="AG218" s="181"/>
      <c r="AH218" s="191">
        <v>2.1</v>
      </c>
      <c r="AI218" s="200">
        <v>1</v>
      </c>
      <c r="AJ218" s="184">
        <v>0.999344262295082</v>
      </c>
      <c r="AK218" s="201">
        <v>0</v>
      </c>
      <c r="AL218" s="181"/>
      <c r="AM218" s="191">
        <v>2.1</v>
      </c>
      <c r="AN218" s="200">
        <v>1</v>
      </c>
      <c r="AO218" s="183">
        <v>2.1</v>
      </c>
      <c r="AP218" s="201">
        <v>0</v>
      </c>
      <c r="AQ218" s="181"/>
      <c r="AR218" s="191">
        <v>2.1</v>
      </c>
      <c r="AS218" s="200">
        <v>1</v>
      </c>
      <c r="AT218" s="183">
        <v>2.1</v>
      </c>
      <c r="AU218" s="201">
        <v>0</v>
      </c>
    </row>
    <row r="219" spans="29:47" ht="12" customHeight="1">
      <c r="AC219" s="191">
        <v>2.11</v>
      </c>
      <c r="AD219" s="200">
        <v>0.1</v>
      </c>
      <c r="AE219" s="184">
        <v>0.999344262295082</v>
      </c>
      <c r="AF219" s="201">
        <v>0</v>
      </c>
      <c r="AG219" s="181"/>
      <c r="AH219" s="191">
        <v>2.11</v>
      </c>
      <c r="AI219" s="200">
        <v>1</v>
      </c>
      <c r="AJ219" s="184">
        <v>0.999344262295082</v>
      </c>
      <c r="AK219" s="201">
        <v>0</v>
      </c>
      <c r="AL219" s="181"/>
      <c r="AM219" s="191">
        <v>2.11</v>
      </c>
      <c r="AN219" s="200">
        <v>1</v>
      </c>
      <c r="AO219" s="183">
        <v>2.11</v>
      </c>
      <c r="AP219" s="201">
        <v>0</v>
      </c>
      <c r="AQ219" s="181"/>
      <c r="AR219" s="191">
        <v>2.11</v>
      </c>
      <c r="AS219" s="200">
        <v>1</v>
      </c>
      <c r="AT219" s="183">
        <v>2.11</v>
      </c>
      <c r="AU219" s="201">
        <v>0</v>
      </c>
    </row>
    <row r="220" spans="29:47" ht="12" customHeight="1">
      <c r="AC220" s="191">
        <v>2.12</v>
      </c>
      <c r="AD220" s="200">
        <v>0.1</v>
      </c>
      <c r="AE220" s="184">
        <v>0.999344262295082</v>
      </c>
      <c r="AF220" s="201">
        <v>0</v>
      </c>
      <c r="AG220" s="181"/>
      <c r="AH220" s="191">
        <v>2.12</v>
      </c>
      <c r="AI220" s="200">
        <v>1</v>
      </c>
      <c r="AJ220" s="184">
        <v>0.999344262295082</v>
      </c>
      <c r="AK220" s="201">
        <v>0</v>
      </c>
      <c r="AL220" s="181"/>
      <c r="AM220" s="191">
        <v>2.12</v>
      </c>
      <c r="AN220" s="200">
        <v>1</v>
      </c>
      <c r="AO220" s="183">
        <v>2.12</v>
      </c>
      <c r="AP220" s="201">
        <v>0</v>
      </c>
      <c r="AQ220" s="181"/>
      <c r="AR220" s="191">
        <v>2.12</v>
      </c>
      <c r="AS220" s="200">
        <v>1</v>
      </c>
      <c r="AT220" s="183">
        <v>2.12</v>
      </c>
      <c r="AU220" s="201">
        <v>0</v>
      </c>
    </row>
    <row r="221" spans="29:47" ht="12" customHeight="1">
      <c r="AC221" s="191">
        <v>2.13</v>
      </c>
      <c r="AD221" s="200">
        <v>0.1</v>
      </c>
      <c r="AE221" s="184">
        <v>0.999344262295082</v>
      </c>
      <c r="AF221" s="201">
        <v>0</v>
      </c>
      <c r="AG221" s="181"/>
      <c r="AH221" s="191">
        <v>2.13</v>
      </c>
      <c r="AI221" s="200">
        <v>1</v>
      </c>
      <c r="AJ221" s="184">
        <v>0.999344262295082</v>
      </c>
      <c r="AK221" s="201">
        <v>0</v>
      </c>
      <c r="AL221" s="181"/>
      <c r="AM221" s="191">
        <v>2.13</v>
      </c>
      <c r="AN221" s="200">
        <v>1</v>
      </c>
      <c r="AO221" s="183">
        <v>2.13</v>
      </c>
      <c r="AP221" s="201">
        <v>0</v>
      </c>
      <c r="AQ221" s="181"/>
      <c r="AR221" s="191">
        <v>2.13</v>
      </c>
      <c r="AS221" s="200">
        <v>1</v>
      </c>
      <c r="AT221" s="183">
        <v>2.13</v>
      </c>
      <c r="AU221" s="201">
        <v>0</v>
      </c>
    </row>
    <row r="222" spans="29:47" ht="12" customHeight="1">
      <c r="AC222" s="191">
        <v>2.14</v>
      </c>
      <c r="AD222" s="200">
        <v>0.1</v>
      </c>
      <c r="AE222" s="184">
        <v>0.999344262295082</v>
      </c>
      <c r="AF222" s="201">
        <v>0</v>
      </c>
      <c r="AG222" s="181"/>
      <c r="AH222" s="191">
        <v>2.14</v>
      </c>
      <c r="AI222" s="200">
        <v>1</v>
      </c>
      <c r="AJ222" s="184">
        <v>0.999344262295082</v>
      </c>
      <c r="AK222" s="201">
        <v>0</v>
      </c>
      <c r="AL222" s="181"/>
      <c r="AM222" s="191">
        <v>2.14</v>
      </c>
      <c r="AN222" s="200">
        <v>1</v>
      </c>
      <c r="AO222" s="183">
        <v>2.14</v>
      </c>
      <c r="AP222" s="201">
        <v>0</v>
      </c>
      <c r="AQ222" s="181"/>
      <c r="AR222" s="191">
        <v>2.14</v>
      </c>
      <c r="AS222" s="200">
        <v>1</v>
      </c>
      <c r="AT222" s="183">
        <v>2.14</v>
      </c>
      <c r="AU222" s="201">
        <v>0</v>
      </c>
    </row>
    <row r="223" spans="29:47" ht="12" customHeight="1">
      <c r="AC223" s="191">
        <v>2.15</v>
      </c>
      <c r="AD223" s="200">
        <v>0.1</v>
      </c>
      <c r="AE223" s="184">
        <v>0.999344262295082</v>
      </c>
      <c r="AF223" s="201">
        <v>0</v>
      </c>
      <c r="AG223" s="181"/>
      <c r="AH223" s="191">
        <v>2.15</v>
      </c>
      <c r="AI223" s="200">
        <v>1</v>
      </c>
      <c r="AJ223" s="184">
        <v>0.999344262295082</v>
      </c>
      <c r="AK223" s="201">
        <v>0</v>
      </c>
      <c r="AL223" s="181"/>
      <c r="AM223" s="191">
        <v>2.15</v>
      </c>
      <c r="AN223" s="200">
        <v>1</v>
      </c>
      <c r="AO223" s="183">
        <v>2.15</v>
      </c>
      <c r="AP223" s="201">
        <v>0</v>
      </c>
      <c r="AQ223" s="181"/>
      <c r="AR223" s="191">
        <v>2.15</v>
      </c>
      <c r="AS223" s="200">
        <v>1</v>
      </c>
      <c r="AT223" s="183">
        <v>2.15</v>
      </c>
      <c r="AU223" s="201">
        <v>0</v>
      </c>
    </row>
    <row r="224" spans="29:47" ht="12" customHeight="1">
      <c r="AC224" s="191">
        <v>2.16</v>
      </c>
      <c r="AD224" s="200">
        <v>0.1</v>
      </c>
      <c r="AE224" s="184">
        <v>0.999344262295082</v>
      </c>
      <c r="AF224" s="201">
        <v>0</v>
      </c>
      <c r="AG224" s="181"/>
      <c r="AH224" s="191">
        <v>2.16</v>
      </c>
      <c r="AI224" s="200">
        <v>1</v>
      </c>
      <c r="AJ224" s="184">
        <v>0.999344262295082</v>
      </c>
      <c r="AK224" s="201">
        <v>0</v>
      </c>
      <c r="AL224" s="181"/>
      <c r="AM224" s="191">
        <v>2.16</v>
      </c>
      <c r="AN224" s="200">
        <v>1</v>
      </c>
      <c r="AO224" s="183">
        <v>2.16</v>
      </c>
      <c r="AP224" s="201">
        <v>0</v>
      </c>
      <c r="AQ224" s="181"/>
      <c r="AR224" s="191">
        <v>2.16</v>
      </c>
      <c r="AS224" s="200">
        <v>1</v>
      </c>
      <c r="AT224" s="183">
        <v>2.16</v>
      </c>
      <c r="AU224" s="201">
        <v>0</v>
      </c>
    </row>
    <row r="225" spans="29:47" ht="12" customHeight="1">
      <c r="AC225" s="191">
        <v>2.17</v>
      </c>
      <c r="AD225" s="200">
        <v>0.1</v>
      </c>
      <c r="AE225" s="184">
        <v>0.999344262295082</v>
      </c>
      <c r="AF225" s="201">
        <v>0</v>
      </c>
      <c r="AG225" s="181"/>
      <c r="AH225" s="191">
        <v>2.17</v>
      </c>
      <c r="AI225" s="200">
        <v>1</v>
      </c>
      <c r="AJ225" s="184">
        <v>0.999344262295082</v>
      </c>
      <c r="AK225" s="201">
        <v>0</v>
      </c>
      <c r="AL225" s="181"/>
      <c r="AM225" s="191">
        <v>2.17</v>
      </c>
      <c r="AN225" s="200">
        <v>1</v>
      </c>
      <c r="AO225" s="183">
        <v>2.17</v>
      </c>
      <c r="AP225" s="201">
        <v>0</v>
      </c>
      <c r="AQ225" s="181"/>
      <c r="AR225" s="191">
        <v>2.17</v>
      </c>
      <c r="AS225" s="200">
        <v>1</v>
      </c>
      <c r="AT225" s="183">
        <v>2.17</v>
      </c>
      <c r="AU225" s="201">
        <v>0</v>
      </c>
    </row>
    <row r="226" spans="29:47" ht="12" customHeight="1">
      <c r="AC226" s="191">
        <v>2.1800000000000002</v>
      </c>
      <c r="AD226" s="200">
        <v>0.1</v>
      </c>
      <c r="AE226" s="184">
        <v>0.999344262295082</v>
      </c>
      <c r="AF226" s="201">
        <v>0</v>
      </c>
      <c r="AG226" s="181"/>
      <c r="AH226" s="191">
        <v>2.1800000000000002</v>
      </c>
      <c r="AI226" s="200">
        <v>1</v>
      </c>
      <c r="AJ226" s="184">
        <v>0.999344262295082</v>
      </c>
      <c r="AK226" s="201">
        <v>0</v>
      </c>
      <c r="AL226" s="181"/>
      <c r="AM226" s="191">
        <v>2.1800000000000002</v>
      </c>
      <c r="AN226" s="200">
        <v>1</v>
      </c>
      <c r="AO226" s="183">
        <v>2.1800000000000002</v>
      </c>
      <c r="AP226" s="201">
        <v>0</v>
      </c>
      <c r="AQ226" s="181"/>
      <c r="AR226" s="191">
        <v>2.1800000000000002</v>
      </c>
      <c r="AS226" s="200">
        <v>1</v>
      </c>
      <c r="AT226" s="183">
        <v>2.1800000000000002</v>
      </c>
      <c r="AU226" s="201">
        <v>0</v>
      </c>
    </row>
    <row r="227" spans="29:47" ht="12" customHeight="1">
      <c r="AC227" s="191">
        <v>2.19</v>
      </c>
      <c r="AD227" s="200">
        <v>0.1</v>
      </c>
      <c r="AE227" s="184">
        <v>0.999344262295082</v>
      </c>
      <c r="AF227" s="201">
        <v>0</v>
      </c>
      <c r="AG227" s="181"/>
      <c r="AH227" s="191">
        <v>2.19</v>
      </c>
      <c r="AI227" s="200">
        <v>1</v>
      </c>
      <c r="AJ227" s="184">
        <v>0.999344262295082</v>
      </c>
      <c r="AK227" s="201">
        <v>0</v>
      </c>
      <c r="AL227" s="181"/>
      <c r="AM227" s="191">
        <v>2.19</v>
      </c>
      <c r="AN227" s="200">
        <v>1</v>
      </c>
      <c r="AO227" s="183">
        <v>2.19</v>
      </c>
      <c r="AP227" s="201">
        <v>0</v>
      </c>
      <c r="AQ227" s="181"/>
      <c r="AR227" s="191">
        <v>2.19</v>
      </c>
      <c r="AS227" s="200">
        <v>1</v>
      </c>
      <c r="AT227" s="183">
        <v>2.19</v>
      </c>
      <c r="AU227" s="201">
        <v>0</v>
      </c>
    </row>
    <row r="228" spans="29:47" ht="12" customHeight="1">
      <c r="AC228" s="191">
        <v>2.2000000000000002</v>
      </c>
      <c r="AD228" s="200">
        <v>0.1</v>
      </c>
      <c r="AE228" s="184">
        <v>0.999344262295082</v>
      </c>
      <c r="AF228" s="201">
        <v>0</v>
      </c>
      <c r="AG228" s="181"/>
      <c r="AH228" s="191">
        <v>2.2000000000000002</v>
      </c>
      <c r="AI228" s="200">
        <v>1</v>
      </c>
      <c r="AJ228" s="184">
        <v>0.999344262295082</v>
      </c>
      <c r="AK228" s="201">
        <v>0</v>
      </c>
      <c r="AL228" s="181"/>
      <c r="AM228" s="191">
        <v>2.2000000000000002</v>
      </c>
      <c r="AN228" s="200">
        <v>1</v>
      </c>
      <c r="AO228" s="183">
        <v>2.2000000000000002</v>
      </c>
      <c r="AP228" s="201">
        <v>0</v>
      </c>
      <c r="AQ228" s="181"/>
      <c r="AR228" s="191">
        <v>2.2000000000000002</v>
      </c>
      <c r="AS228" s="200">
        <v>1</v>
      </c>
      <c r="AT228" s="183">
        <v>2.2000000000000002</v>
      </c>
      <c r="AU228" s="201">
        <v>0</v>
      </c>
    </row>
    <row r="229" spans="29:47" ht="12" customHeight="1">
      <c r="AC229" s="191">
        <v>2.21</v>
      </c>
      <c r="AD229" s="200">
        <v>0.1</v>
      </c>
      <c r="AE229" s="184">
        <v>0.999344262295082</v>
      </c>
      <c r="AF229" s="201">
        <v>0</v>
      </c>
      <c r="AG229" s="181"/>
      <c r="AH229" s="191">
        <v>2.21</v>
      </c>
      <c r="AI229" s="200">
        <v>1</v>
      </c>
      <c r="AJ229" s="184">
        <v>0.999344262295082</v>
      </c>
      <c r="AK229" s="201">
        <v>0</v>
      </c>
      <c r="AL229" s="181"/>
      <c r="AM229" s="191">
        <v>2.21</v>
      </c>
      <c r="AN229" s="200">
        <v>1</v>
      </c>
      <c r="AO229" s="183">
        <v>2.21</v>
      </c>
      <c r="AP229" s="201">
        <v>0</v>
      </c>
      <c r="AQ229" s="181"/>
      <c r="AR229" s="191">
        <v>2.21</v>
      </c>
      <c r="AS229" s="200">
        <v>1</v>
      </c>
      <c r="AT229" s="183">
        <v>2.21</v>
      </c>
      <c r="AU229" s="201">
        <v>0</v>
      </c>
    </row>
    <row r="230" spans="29:47" ht="12" customHeight="1">
      <c r="AC230" s="191">
        <v>2.2200000000000002</v>
      </c>
      <c r="AD230" s="200">
        <v>0.1</v>
      </c>
      <c r="AE230" s="184">
        <v>0.999344262295082</v>
      </c>
      <c r="AF230" s="201">
        <v>0</v>
      </c>
      <c r="AG230" s="181"/>
      <c r="AH230" s="191">
        <v>2.2200000000000002</v>
      </c>
      <c r="AI230" s="200">
        <v>1</v>
      </c>
      <c r="AJ230" s="184">
        <v>0.999344262295082</v>
      </c>
      <c r="AK230" s="201">
        <v>0</v>
      </c>
      <c r="AL230" s="181"/>
      <c r="AM230" s="191">
        <v>2.2200000000000002</v>
      </c>
      <c r="AN230" s="200">
        <v>1</v>
      </c>
      <c r="AO230" s="183">
        <v>2.2200000000000002</v>
      </c>
      <c r="AP230" s="201">
        <v>0</v>
      </c>
      <c r="AQ230" s="181"/>
      <c r="AR230" s="191">
        <v>2.2200000000000002</v>
      </c>
      <c r="AS230" s="200">
        <v>1</v>
      </c>
      <c r="AT230" s="183">
        <v>2.2200000000000002</v>
      </c>
      <c r="AU230" s="201">
        <v>0</v>
      </c>
    </row>
    <row r="231" spans="29:47" ht="12" customHeight="1">
      <c r="AC231" s="191">
        <v>2.23</v>
      </c>
      <c r="AD231" s="200">
        <v>0.1</v>
      </c>
      <c r="AE231" s="184">
        <v>0.999344262295082</v>
      </c>
      <c r="AF231" s="201">
        <v>0</v>
      </c>
      <c r="AG231" s="181"/>
      <c r="AH231" s="191">
        <v>2.23</v>
      </c>
      <c r="AI231" s="200">
        <v>1</v>
      </c>
      <c r="AJ231" s="184">
        <v>0.999344262295082</v>
      </c>
      <c r="AK231" s="201">
        <v>0</v>
      </c>
      <c r="AL231" s="181"/>
      <c r="AM231" s="191">
        <v>2.23</v>
      </c>
      <c r="AN231" s="200">
        <v>1</v>
      </c>
      <c r="AO231" s="183">
        <v>2.23</v>
      </c>
      <c r="AP231" s="201">
        <v>0</v>
      </c>
      <c r="AQ231" s="181"/>
      <c r="AR231" s="191">
        <v>2.23</v>
      </c>
      <c r="AS231" s="200">
        <v>1</v>
      </c>
      <c r="AT231" s="183">
        <v>2.23</v>
      </c>
      <c r="AU231" s="201">
        <v>0</v>
      </c>
    </row>
    <row r="232" spans="29:47" ht="12" customHeight="1">
      <c r="AC232" s="191">
        <v>2.2400000000000002</v>
      </c>
      <c r="AD232" s="200">
        <v>0.1</v>
      </c>
      <c r="AE232" s="184">
        <v>0.999344262295082</v>
      </c>
      <c r="AF232" s="201">
        <v>0</v>
      </c>
      <c r="AG232" s="181"/>
      <c r="AH232" s="191">
        <v>2.2400000000000002</v>
      </c>
      <c r="AI232" s="200">
        <v>1</v>
      </c>
      <c r="AJ232" s="184">
        <v>0.999344262295082</v>
      </c>
      <c r="AK232" s="201">
        <v>0</v>
      </c>
      <c r="AL232" s="181"/>
      <c r="AM232" s="191">
        <v>2.2400000000000002</v>
      </c>
      <c r="AN232" s="200">
        <v>1</v>
      </c>
      <c r="AO232" s="183">
        <v>2.2400000000000002</v>
      </c>
      <c r="AP232" s="201">
        <v>0</v>
      </c>
      <c r="AQ232" s="181"/>
      <c r="AR232" s="191">
        <v>2.2400000000000002</v>
      </c>
      <c r="AS232" s="200">
        <v>1</v>
      </c>
      <c r="AT232" s="183">
        <v>2.2400000000000002</v>
      </c>
      <c r="AU232" s="201">
        <v>0</v>
      </c>
    </row>
    <row r="233" spans="29:47" ht="12" customHeight="1">
      <c r="AC233" s="191">
        <v>2.25</v>
      </c>
      <c r="AD233" s="200">
        <v>0.1</v>
      </c>
      <c r="AE233" s="184">
        <v>0.999344262295082</v>
      </c>
      <c r="AF233" s="201">
        <v>0</v>
      </c>
      <c r="AG233" s="181"/>
      <c r="AH233" s="191">
        <v>2.25</v>
      </c>
      <c r="AI233" s="200">
        <v>1</v>
      </c>
      <c r="AJ233" s="184">
        <v>0.999344262295082</v>
      </c>
      <c r="AK233" s="201">
        <v>0</v>
      </c>
      <c r="AL233" s="181"/>
      <c r="AM233" s="191">
        <v>2.25</v>
      </c>
      <c r="AN233" s="200">
        <v>1</v>
      </c>
      <c r="AO233" s="183">
        <v>2.25</v>
      </c>
      <c r="AP233" s="201">
        <v>0</v>
      </c>
      <c r="AQ233" s="181"/>
      <c r="AR233" s="191">
        <v>2.25</v>
      </c>
      <c r="AS233" s="200">
        <v>1</v>
      </c>
      <c r="AT233" s="183">
        <v>2.25</v>
      </c>
      <c r="AU233" s="201">
        <v>0</v>
      </c>
    </row>
    <row r="234" spans="29:47" ht="12" customHeight="1">
      <c r="AC234" s="191">
        <v>2.2599999999999998</v>
      </c>
      <c r="AD234" s="200">
        <v>0.1</v>
      </c>
      <c r="AE234" s="184">
        <v>0.999344262295082</v>
      </c>
      <c r="AF234" s="201">
        <v>0</v>
      </c>
      <c r="AG234" s="181"/>
      <c r="AH234" s="191">
        <v>2.2599999999999998</v>
      </c>
      <c r="AI234" s="200">
        <v>1</v>
      </c>
      <c r="AJ234" s="184">
        <v>0.999344262295082</v>
      </c>
      <c r="AK234" s="201">
        <v>0</v>
      </c>
      <c r="AL234" s="181"/>
      <c r="AM234" s="191">
        <v>2.2599999999999998</v>
      </c>
      <c r="AN234" s="200">
        <v>1</v>
      </c>
      <c r="AO234" s="183">
        <v>2.2599999999999998</v>
      </c>
      <c r="AP234" s="201">
        <v>0</v>
      </c>
      <c r="AQ234" s="181"/>
      <c r="AR234" s="191">
        <v>2.2599999999999998</v>
      </c>
      <c r="AS234" s="200">
        <v>1</v>
      </c>
      <c r="AT234" s="183">
        <v>2.2599999999999998</v>
      </c>
      <c r="AU234" s="201">
        <v>0</v>
      </c>
    </row>
    <row r="235" spans="29:47" ht="12" customHeight="1">
      <c r="AC235" s="191">
        <v>2.27</v>
      </c>
      <c r="AD235" s="200">
        <v>0.1</v>
      </c>
      <c r="AE235" s="184">
        <v>0.999344262295082</v>
      </c>
      <c r="AF235" s="201">
        <v>0</v>
      </c>
      <c r="AG235" s="181"/>
      <c r="AH235" s="191">
        <v>2.27</v>
      </c>
      <c r="AI235" s="200">
        <v>1</v>
      </c>
      <c r="AJ235" s="184">
        <v>0.999344262295082</v>
      </c>
      <c r="AK235" s="201">
        <v>0</v>
      </c>
      <c r="AL235" s="181"/>
      <c r="AM235" s="191">
        <v>2.27</v>
      </c>
      <c r="AN235" s="200">
        <v>1</v>
      </c>
      <c r="AO235" s="183">
        <v>2.27</v>
      </c>
      <c r="AP235" s="201">
        <v>0</v>
      </c>
      <c r="AQ235" s="181"/>
      <c r="AR235" s="191">
        <v>2.27</v>
      </c>
      <c r="AS235" s="200">
        <v>1</v>
      </c>
      <c r="AT235" s="183">
        <v>2.27</v>
      </c>
      <c r="AU235" s="201">
        <v>0</v>
      </c>
    </row>
    <row r="236" spans="29:47" ht="12" customHeight="1">
      <c r="AC236" s="191">
        <v>2.2799999999999998</v>
      </c>
      <c r="AD236" s="200">
        <v>0.1</v>
      </c>
      <c r="AE236" s="184">
        <v>0.999344262295082</v>
      </c>
      <c r="AF236" s="201">
        <v>0</v>
      </c>
      <c r="AG236" s="181"/>
      <c r="AH236" s="191">
        <v>2.2799999999999998</v>
      </c>
      <c r="AI236" s="200">
        <v>1</v>
      </c>
      <c r="AJ236" s="184">
        <v>0.999344262295082</v>
      </c>
      <c r="AK236" s="201">
        <v>0</v>
      </c>
      <c r="AL236" s="181"/>
      <c r="AM236" s="191">
        <v>2.2799999999999998</v>
      </c>
      <c r="AN236" s="200">
        <v>1</v>
      </c>
      <c r="AO236" s="183">
        <v>2.2799999999999998</v>
      </c>
      <c r="AP236" s="201">
        <v>0</v>
      </c>
      <c r="AQ236" s="181"/>
      <c r="AR236" s="191">
        <v>2.2799999999999998</v>
      </c>
      <c r="AS236" s="200">
        <v>1</v>
      </c>
      <c r="AT236" s="183">
        <v>2.2799999999999998</v>
      </c>
      <c r="AU236" s="201">
        <v>0</v>
      </c>
    </row>
    <row r="237" spans="29:47" ht="12" customHeight="1">
      <c r="AC237" s="191">
        <v>2.29</v>
      </c>
      <c r="AD237" s="200">
        <v>0.1</v>
      </c>
      <c r="AE237" s="184">
        <v>0.999344262295082</v>
      </c>
      <c r="AF237" s="201">
        <v>0</v>
      </c>
      <c r="AG237" s="181"/>
      <c r="AH237" s="191">
        <v>2.29</v>
      </c>
      <c r="AI237" s="200">
        <v>1</v>
      </c>
      <c r="AJ237" s="184">
        <v>0.999344262295082</v>
      </c>
      <c r="AK237" s="201">
        <v>0</v>
      </c>
      <c r="AL237" s="181"/>
      <c r="AM237" s="191">
        <v>2.29</v>
      </c>
      <c r="AN237" s="200">
        <v>1</v>
      </c>
      <c r="AO237" s="183">
        <v>2.29</v>
      </c>
      <c r="AP237" s="201">
        <v>0</v>
      </c>
      <c r="AQ237" s="181"/>
      <c r="AR237" s="191">
        <v>2.29</v>
      </c>
      <c r="AS237" s="200">
        <v>1</v>
      </c>
      <c r="AT237" s="183">
        <v>2.29</v>
      </c>
      <c r="AU237" s="201">
        <v>0</v>
      </c>
    </row>
    <row r="238" spans="29:47" ht="12" customHeight="1">
      <c r="AC238" s="191">
        <v>2.2999999999999998</v>
      </c>
      <c r="AD238" s="200">
        <v>0.1</v>
      </c>
      <c r="AE238" s="184">
        <v>0.999344262295082</v>
      </c>
      <c r="AF238" s="201">
        <v>0</v>
      </c>
      <c r="AG238" s="181"/>
      <c r="AH238" s="191">
        <v>2.2999999999999998</v>
      </c>
      <c r="AI238" s="200">
        <v>1</v>
      </c>
      <c r="AJ238" s="184">
        <v>0.999344262295082</v>
      </c>
      <c r="AK238" s="201">
        <v>0</v>
      </c>
      <c r="AL238" s="181"/>
      <c r="AM238" s="191">
        <v>2.2999999999999998</v>
      </c>
      <c r="AN238" s="200">
        <v>1</v>
      </c>
      <c r="AO238" s="183">
        <v>2.2999999999999998</v>
      </c>
      <c r="AP238" s="201">
        <v>0</v>
      </c>
      <c r="AQ238" s="181"/>
      <c r="AR238" s="191">
        <v>2.2999999999999998</v>
      </c>
      <c r="AS238" s="200">
        <v>1</v>
      </c>
      <c r="AT238" s="183">
        <v>2.2999999999999998</v>
      </c>
      <c r="AU238" s="201">
        <v>0</v>
      </c>
    </row>
    <row r="239" spans="29:47" ht="12" customHeight="1">
      <c r="AC239" s="191">
        <v>2.31</v>
      </c>
      <c r="AD239" s="200">
        <v>0.1</v>
      </c>
      <c r="AE239" s="184">
        <v>0.999344262295082</v>
      </c>
      <c r="AF239" s="201">
        <v>0</v>
      </c>
      <c r="AG239" s="181"/>
      <c r="AH239" s="191">
        <v>2.31</v>
      </c>
      <c r="AI239" s="200">
        <v>1</v>
      </c>
      <c r="AJ239" s="184">
        <v>0.999344262295082</v>
      </c>
      <c r="AK239" s="201">
        <v>0</v>
      </c>
      <c r="AL239" s="181"/>
      <c r="AM239" s="191">
        <v>2.31</v>
      </c>
      <c r="AN239" s="200">
        <v>1</v>
      </c>
      <c r="AO239" s="183">
        <v>2.31</v>
      </c>
      <c r="AP239" s="201">
        <v>0</v>
      </c>
      <c r="AQ239" s="181"/>
      <c r="AR239" s="191">
        <v>2.31</v>
      </c>
      <c r="AS239" s="200">
        <v>1</v>
      </c>
      <c r="AT239" s="183">
        <v>2.31</v>
      </c>
      <c r="AU239" s="201">
        <v>0</v>
      </c>
    </row>
    <row r="240" spans="29:47" ht="12" customHeight="1">
      <c r="AC240" s="191">
        <v>2.3199999999999998</v>
      </c>
      <c r="AD240" s="200">
        <v>0.1</v>
      </c>
      <c r="AE240" s="184">
        <v>0.999344262295082</v>
      </c>
      <c r="AF240" s="201">
        <v>0</v>
      </c>
      <c r="AG240" s="181"/>
      <c r="AH240" s="191">
        <v>2.3199999999999998</v>
      </c>
      <c r="AI240" s="200">
        <v>1</v>
      </c>
      <c r="AJ240" s="184">
        <v>0.999344262295082</v>
      </c>
      <c r="AK240" s="201">
        <v>0</v>
      </c>
      <c r="AL240" s="181"/>
      <c r="AM240" s="191">
        <v>2.3199999999999998</v>
      </c>
      <c r="AN240" s="200">
        <v>1</v>
      </c>
      <c r="AO240" s="183">
        <v>2.3199999999999998</v>
      </c>
      <c r="AP240" s="201">
        <v>0</v>
      </c>
      <c r="AQ240" s="181"/>
      <c r="AR240" s="191">
        <v>2.3199999999999998</v>
      </c>
      <c r="AS240" s="200">
        <v>1</v>
      </c>
      <c r="AT240" s="183">
        <v>2.3199999999999998</v>
      </c>
      <c r="AU240" s="201">
        <v>0</v>
      </c>
    </row>
    <row r="241" spans="29:47" ht="12" customHeight="1">
      <c r="AC241" s="191">
        <v>2.33</v>
      </c>
      <c r="AD241" s="200">
        <v>0.1</v>
      </c>
      <c r="AE241" s="184">
        <v>0.999344262295082</v>
      </c>
      <c r="AF241" s="201">
        <v>0</v>
      </c>
      <c r="AG241" s="181"/>
      <c r="AH241" s="191">
        <v>2.33</v>
      </c>
      <c r="AI241" s="200">
        <v>1</v>
      </c>
      <c r="AJ241" s="184">
        <v>0.999344262295082</v>
      </c>
      <c r="AK241" s="201">
        <v>0</v>
      </c>
      <c r="AL241" s="181"/>
      <c r="AM241" s="191">
        <v>2.33</v>
      </c>
      <c r="AN241" s="200">
        <v>1</v>
      </c>
      <c r="AO241" s="183">
        <v>2.33</v>
      </c>
      <c r="AP241" s="201">
        <v>0</v>
      </c>
      <c r="AQ241" s="181"/>
      <c r="AR241" s="191">
        <v>2.33</v>
      </c>
      <c r="AS241" s="200">
        <v>1</v>
      </c>
      <c r="AT241" s="183">
        <v>2.33</v>
      </c>
      <c r="AU241" s="201">
        <v>0</v>
      </c>
    </row>
    <row r="242" spans="29:47" ht="12" customHeight="1">
      <c r="AC242" s="191">
        <v>2.34</v>
      </c>
      <c r="AD242" s="200">
        <v>0.1</v>
      </c>
      <c r="AE242" s="184">
        <v>0.999344262295082</v>
      </c>
      <c r="AF242" s="201">
        <v>0</v>
      </c>
      <c r="AG242" s="181"/>
      <c r="AH242" s="191">
        <v>2.34</v>
      </c>
      <c r="AI242" s="200">
        <v>1</v>
      </c>
      <c r="AJ242" s="184">
        <v>0.999344262295082</v>
      </c>
      <c r="AK242" s="201">
        <v>0</v>
      </c>
      <c r="AL242" s="181"/>
      <c r="AM242" s="191">
        <v>2.34</v>
      </c>
      <c r="AN242" s="200">
        <v>1</v>
      </c>
      <c r="AO242" s="183">
        <v>2.34</v>
      </c>
      <c r="AP242" s="201">
        <v>0</v>
      </c>
      <c r="AQ242" s="181"/>
      <c r="AR242" s="191">
        <v>2.34</v>
      </c>
      <c r="AS242" s="200">
        <v>1</v>
      </c>
      <c r="AT242" s="183">
        <v>2.34</v>
      </c>
      <c r="AU242" s="201">
        <v>0</v>
      </c>
    </row>
    <row r="243" spans="29:47" ht="12" customHeight="1">
      <c r="AC243" s="191">
        <v>2.35</v>
      </c>
      <c r="AD243" s="200">
        <v>0.1</v>
      </c>
      <c r="AE243" s="184">
        <v>0.999344262295082</v>
      </c>
      <c r="AF243" s="201">
        <v>0</v>
      </c>
      <c r="AG243" s="181"/>
      <c r="AH243" s="191">
        <v>2.35</v>
      </c>
      <c r="AI243" s="200">
        <v>1</v>
      </c>
      <c r="AJ243" s="184">
        <v>0.999344262295082</v>
      </c>
      <c r="AK243" s="201">
        <v>0</v>
      </c>
      <c r="AL243" s="181"/>
      <c r="AM243" s="191">
        <v>2.35</v>
      </c>
      <c r="AN243" s="200">
        <v>1</v>
      </c>
      <c r="AO243" s="183">
        <v>2.35</v>
      </c>
      <c r="AP243" s="201">
        <v>0</v>
      </c>
      <c r="AQ243" s="181"/>
      <c r="AR243" s="191">
        <v>2.35</v>
      </c>
      <c r="AS243" s="200">
        <v>1</v>
      </c>
      <c r="AT243" s="183">
        <v>2.35</v>
      </c>
      <c r="AU243" s="201">
        <v>0</v>
      </c>
    </row>
    <row r="244" spans="29:47" ht="12" customHeight="1">
      <c r="AC244" s="191">
        <v>2.36</v>
      </c>
      <c r="AD244" s="200">
        <v>0.1</v>
      </c>
      <c r="AE244" s="184">
        <v>0.999344262295082</v>
      </c>
      <c r="AF244" s="201">
        <v>0</v>
      </c>
      <c r="AG244" s="181"/>
      <c r="AH244" s="191">
        <v>2.36</v>
      </c>
      <c r="AI244" s="200">
        <v>1</v>
      </c>
      <c r="AJ244" s="184">
        <v>0.999344262295082</v>
      </c>
      <c r="AK244" s="201">
        <v>0</v>
      </c>
      <c r="AL244" s="181"/>
      <c r="AM244" s="191">
        <v>2.36</v>
      </c>
      <c r="AN244" s="200">
        <v>1</v>
      </c>
      <c r="AO244" s="183">
        <v>2.36</v>
      </c>
      <c r="AP244" s="201">
        <v>0</v>
      </c>
      <c r="AQ244" s="181"/>
      <c r="AR244" s="191">
        <v>2.36</v>
      </c>
      <c r="AS244" s="200">
        <v>1</v>
      </c>
      <c r="AT244" s="183">
        <v>2.36</v>
      </c>
      <c r="AU244" s="201">
        <v>0</v>
      </c>
    </row>
    <row r="245" spans="29:47" ht="12" customHeight="1">
      <c r="AC245" s="191">
        <v>2.37</v>
      </c>
      <c r="AD245" s="200">
        <v>0.1</v>
      </c>
      <c r="AE245" s="184">
        <v>0.999344262295082</v>
      </c>
      <c r="AF245" s="201">
        <v>0</v>
      </c>
      <c r="AG245" s="181"/>
      <c r="AH245" s="191">
        <v>2.37</v>
      </c>
      <c r="AI245" s="200">
        <v>1</v>
      </c>
      <c r="AJ245" s="184">
        <v>0.999344262295082</v>
      </c>
      <c r="AK245" s="201">
        <v>0</v>
      </c>
      <c r="AL245" s="181"/>
      <c r="AM245" s="191">
        <v>2.37</v>
      </c>
      <c r="AN245" s="200">
        <v>1</v>
      </c>
      <c r="AO245" s="183">
        <v>2.37</v>
      </c>
      <c r="AP245" s="201">
        <v>0</v>
      </c>
      <c r="AQ245" s="181"/>
      <c r="AR245" s="191">
        <v>2.37</v>
      </c>
      <c r="AS245" s="200">
        <v>1</v>
      </c>
      <c r="AT245" s="183">
        <v>2.37</v>
      </c>
      <c r="AU245" s="201">
        <v>0</v>
      </c>
    </row>
    <row r="246" spans="29:47" ht="12" customHeight="1">
      <c r="AC246" s="191">
        <v>2.38</v>
      </c>
      <c r="AD246" s="200">
        <v>0.1</v>
      </c>
      <c r="AE246" s="184">
        <v>0.999344262295082</v>
      </c>
      <c r="AF246" s="201">
        <v>0</v>
      </c>
      <c r="AG246" s="181"/>
      <c r="AH246" s="191">
        <v>2.38</v>
      </c>
      <c r="AI246" s="200">
        <v>1</v>
      </c>
      <c r="AJ246" s="184">
        <v>0.999344262295082</v>
      </c>
      <c r="AK246" s="201">
        <v>0</v>
      </c>
      <c r="AL246" s="181"/>
      <c r="AM246" s="191">
        <v>2.38</v>
      </c>
      <c r="AN246" s="200">
        <v>1</v>
      </c>
      <c r="AO246" s="183">
        <v>2.38</v>
      </c>
      <c r="AP246" s="201">
        <v>0</v>
      </c>
      <c r="AQ246" s="181"/>
      <c r="AR246" s="191">
        <v>2.38</v>
      </c>
      <c r="AS246" s="200">
        <v>1</v>
      </c>
      <c r="AT246" s="183">
        <v>2.38</v>
      </c>
      <c r="AU246" s="201">
        <v>0</v>
      </c>
    </row>
    <row r="247" spans="29:47" ht="12" customHeight="1">
      <c r="AC247" s="191">
        <v>2.39</v>
      </c>
      <c r="AD247" s="200">
        <v>0.1</v>
      </c>
      <c r="AE247" s="184">
        <v>0.999344262295082</v>
      </c>
      <c r="AF247" s="201">
        <v>0</v>
      </c>
      <c r="AG247" s="181"/>
      <c r="AH247" s="191">
        <v>2.39</v>
      </c>
      <c r="AI247" s="200">
        <v>1</v>
      </c>
      <c r="AJ247" s="184">
        <v>0.999344262295082</v>
      </c>
      <c r="AK247" s="201">
        <v>0</v>
      </c>
      <c r="AL247" s="181"/>
      <c r="AM247" s="191">
        <v>2.39</v>
      </c>
      <c r="AN247" s="200">
        <v>1</v>
      </c>
      <c r="AO247" s="183">
        <v>2.39</v>
      </c>
      <c r="AP247" s="201">
        <v>0</v>
      </c>
      <c r="AQ247" s="181"/>
      <c r="AR247" s="191">
        <v>2.39</v>
      </c>
      <c r="AS247" s="200">
        <v>1</v>
      </c>
      <c r="AT247" s="183">
        <v>2.39</v>
      </c>
      <c r="AU247" s="201">
        <v>0</v>
      </c>
    </row>
    <row r="248" spans="29:47" ht="12" customHeight="1">
      <c r="AC248" s="191">
        <v>2.4</v>
      </c>
      <c r="AD248" s="200">
        <v>0.1</v>
      </c>
      <c r="AE248" s="184">
        <v>0.999344262295082</v>
      </c>
      <c r="AF248" s="201">
        <v>0</v>
      </c>
      <c r="AG248" s="181"/>
      <c r="AH248" s="191">
        <v>2.4</v>
      </c>
      <c r="AI248" s="200">
        <v>1</v>
      </c>
      <c r="AJ248" s="184">
        <v>0.999344262295082</v>
      </c>
      <c r="AK248" s="201">
        <v>0</v>
      </c>
      <c r="AL248" s="181"/>
      <c r="AM248" s="191">
        <v>2.4</v>
      </c>
      <c r="AN248" s="200">
        <v>1</v>
      </c>
      <c r="AO248" s="183">
        <v>2.4</v>
      </c>
      <c r="AP248" s="201">
        <v>0</v>
      </c>
      <c r="AQ248" s="181"/>
      <c r="AR248" s="191">
        <v>2.4</v>
      </c>
      <c r="AS248" s="200">
        <v>1</v>
      </c>
      <c r="AT248" s="183">
        <v>2.4</v>
      </c>
      <c r="AU248" s="201">
        <v>0</v>
      </c>
    </row>
    <row r="249" spans="29:47" ht="12" customHeight="1">
      <c r="AC249" s="191">
        <v>2.41</v>
      </c>
      <c r="AD249" s="200">
        <v>0.1</v>
      </c>
      <c r="AE249" s="184">
        <v>0.999344262295082</v>
      </c>
      <c r="AF249" s="201">
        <v>0</v>
      </c>
      <c r="AG249" s="181"/>
      <c r="AH249" s="191">
        <v>2.41</v>
      </c>
      <c r="AI249" s="200">
        <v>1</v>
      </c>
      <c r="AJ249" s="184">
        <v>0.999344262295082</v>
      </c>
      <c r="AK249" s="201">
        <v>0</v>
      </c>
      <c r="AL249" s="181"/>
      <c r="AM249" s="191">
        <v>2.41</v>
      </c>
      <c r="AN249" s="200">
        <v>1</v>
      </c>
      <c r="AO249" s="183">
        <v>2.41</v>
      </c>
      <c r="AP249" s="201">
        <v>0</v>
      </c>
      <c r="AQ249" s="181"/>
      <c r="AR249" s="191">
        <v>2.41</v>
      </c>
      <c r="AS249" s="200">
        <v>1</v>
      </c>
      <c r="AT249" s="183">
        <v>2.41</v>
      </c>
      <c r="AU249" s="201">
        <v>0</v>
      </c>
    </row>
    <row r="250" spans="29:47" ht="12" customHeight="1">
      <c r="AC250" s="191">
        <v>2.42</v>
      </c>
      <c r="AD250" s="200">
        <v>0.1</v>
      </c>
      <c r="AE250" s="184">
        <v>0.999344262295082</v>
      </c>
      <c r="AF250" s="201">
        <v>0</v>
      </c>
      <c r="AG250" s="181"/>
      <c r="AH250" s="191">
        <v>2.42</v>
      </c>
      <c r="AI250" s="200">
        <v>1</v>
      </c>
      <c r="AJ250" s="184">
        <v>0.999344262295082</v>
      </c>
      <c r="AK250" s="201">
        <v>0</v>
      </c>
      <c r="AL250" s="181"/>
      <c r="AM250" s="191">
        <v>2.42</v>
      </c>
      <c r="AN250" s="200">
        <v>1</v>
      </c>
      <c r="AO250" s="183">
        <v>2.42</v>
      </c>
      <c r="AP250" s="201">
        <v>0</v>
      </c>
      <c r="AQ250" s="181"/>
      <c r="AR250" s="191">
        <v>2.42</v>
      </c>
      <c r="AS250" s="200">
        <v>1</v>
      </c>
      <c r="AT250" s="183">
        <v>2.42</v>
      </c>
      <c r="AU250" s="201">
        <v>0</v>
      </c>
    </row>
    <row r="251" spans="29:47" ht="12" customHeight="1">
      <c r="AC251" s="191">
        <v>2.4300000000000002</v>
      </c>
      <c r="AD251" s="200">
        <v>0.1</v>
      </c>
      <c r="AE251" s="184">
        <v>0.999344262295082</v>
      </c>
      <c r="AF251" s="201">
        <v>0</v>
      </c>
      <c r="AG251" s="181"/>
      <c r="AH251" s="191">
        <v>2.4300000000000002</v>
      </c>
      <c r="AI251" s="200">
        <v>1</v>
      </c>
      <c r="AJ251" s="184">
        <v>0.999344262295082</v>
      </c>
      <c r="AK251" s="201">
        <v>0</v>
      </c>
      <c r="AL251" s="181"/>
      <c r="AM251" s="191">
        <v>2.4300000000000002</v>
      </c>
      <c r="AN251" s="200">
        <v>1</v>
      </c>
      <c r="AO251" s="183">
        <v>2.4300000000000002</v>
      </c>
      <c r="AP251" s="201">
        <v>0</v>
      </c>
      <c r="AQ251" s="181"/>
      <c r="AR251" s="191">
        <v>2.4300000000000002</v>
      </c>
      <c r="AS251" s="200">
        <v>1</v>
      </c>
      <c r="AT251" s="183">
        <v>2.4300000000000002</v>
      </c>
      <c r="AU251" s="201">
        <v>0</v>
      </c>
    </row>
    <row r="252" spans="29:47" ht="12" customHeight="1">
      <c r="AC252" s="191">
        <v>2.44</v>
      </c>
      <c r="AD252" s="200">
        <v>0.1</v>
      </c>
      <c r="AE252" s="184">
        <v>0.999344262295082</v>
      </c>
      <c r="AF252" s="201">
        <v>0</v>
      </c>
      <c r="AG252" s="181"/>
      <c r="AH252" s="191">
        <v>2.44</v>
      </c>
      <c r="AI252" s="200">
        <v>1</v>
      </c>
      <c r="AJ252" s="184">
        <v>0.999344262295082</v>
      </c>
      <c r="AK252" s="201">
        <v>0</v>
      </c>
      <c r="AL252" s="181"/>
      <c r="AM252" s="191">
        <v>2.44</v>
      </c>
      <c r="AN252" s="200">
        <v>1</v>
      </c>
      <c r="AO252" s="183">
        <v>2.44</v>
      </c>
      <c r="AP252" s="201">
        <v>0</v>
      </c>
      <c r="AQ252" s="181"/>
      <c r="AR252" s="191">
        <v>2.44</v>
      </c>
      <c r="AS252" s="200">
        <v>1</v>
      </c>
      <c r="AT252" s="183">
        <v>2.44</v>
      </c>
      <c r="AU252" s="201">
        <v>0</v>
      </c>
    </row>
    <row r="253" spans="29:47" ht="12" customHeight="1">
      <c r="AC253" s="191">
        <v>2.4500000000000002</v>
      </c>
      <c r="AD253" s="200">
        <v>0.1</v>
      </c>
      <c r="AE253" s="184">
        <v>0.999344262295082</v>
      </c>
      <c r="AF253" s="201">
        <v>0</v>
      </c>
      <c r="AG253" s="181"/>
      <c r="AH253" s="191">
        <v>2.4500000000000002</v>
      </c>
      <c r="AI253" s="200">
        <v>1</v>
      </c>
      <c r="AJ253" s="184">
        <v>0.999344262295082</v>
      </c>
      <c r="AK253" s="201">
        <v>0</v>
      </c>
      <c r="AL253" s="181"/>
      <c r="AM253" s="191">
        <v>2.4500000000000002</v>
      </c>
      <c r="AN253" s="200">
        <v>1</v>
      </c>
      <c r="AO253" s="183">
        <v>2.4500000000000002</v>
      </c>
      <c r="AP253" s="201">
        <v>0</v>
      </c>
      <c r="AQ253" s="181"/>
      <c r="AR253" s="191">
        <v>2.4500000000000002</v>
      </c>
      <c r="AS253" s="200">
        <v>1</v>
      </c>
      <c r="AT253" s="183">
        <v>2.4500000000000002</v>
      </c>
      <c r="AU253" s="201">
        <v>0</v>
      </c>
    </row>
    <row r="254" spans="29:47" ht="12" customHeight="1">
      <c r="AC254" s="191">
        <v>2.46</v>
      </c>
      <c r="AD254" s="200">
        <v>0.1</v>
      </c>
      <c r="AE254" s="184">
        <v>0.999344262295082</v>
      </c>
      <c r="AF254" s="201">
        <v>0</v>
      </c>
      <c r="AG254" s="181"/>
      <c r="AH254" s="191">
        <v>2.46</v>
      </c>
      <c r="AI254" s="200">
        <v>1</v>
      </c>
      <c r="AJ254" s="184">
        <v>0.999344262295082</v>
      </c>
      <c r="AK254" s="201">
        <v>0</v>
      </c>
      <c r="AL254" s="181"/>
      <c r="AM254" s="191">
        <v>2.46</v>
      </c>
      <c r="AN254" s="200">
        <v>1</v>
      </c>
      <c r="AO254" s="183">
        <v>2.46</v>
      </c>
      <c r="AP254" s="201">
        <v>0</v>
      </c>
      <c r="AQ254" s="181"/>
      <c r="AR254" s="191">
        <v>2.46</v>
      </c>
      <c r="AS254" s="200">
        <v>1</v>
      </c>
      <c r="AT254" s="183">
        <v>2.46</v>
      </c>
      <c r="AU254" s="201">
        <v>0</v>
      </c>
    </row>
    <row r="255" spans="29:47" ht="12" customHeight="1">
      <c r="AC255" s="191">
        <v>2.4700000000000002</v>
      </c>
      <c r="AD255" s="200">
        <v>0.1</v>
      </c>
      <c r="AE255" s="184">
        <v>0.999344262295082</v>
      </c>
      <c r="AF255" s="201">
        <v>0</v>
      </c>
      <c r="AG255" s="181"/>
      <c r="AH255" s="191">
        <v>2.4700000000000002</v>
      </c>
      <c r="AI255" s="200">
        <v>1</v>
      </c>
      <c r="AJ255" s="184">
        <v>0.999344262295082</v>
      </c>
      <c r="AK255" s="201">
        <v>0</v>
      </c>
      <c r="AL255" s="181"/>
      <c r="AM255" s="191">
        <v>2.4700000000000002</v>
      </c>
      <c r="AN255" s="200">
        <v>1</v>
      </c>
      <c r="AO255" s="183">
        <v>2.4700000000000002</v>
      </c>
      <c r="AP255" s="201">
        <v>0</v>
      </c>
      <c r="AQ255" s="181"/>
      <c r="AR255" s="191">
        <v>2.4700000000000002</v>
      </c>
      <c r="AS255" s="200">
        <v>1</v>
      </c>
      <c r="AT255" s="183">
        <v>2.4700000000000002</v>
      </c>
      <c r="AU255" s="201">
        <v>0</v>
      </c>
    </row>
    <row r="256" spans="29:47" ht="12" customHeight="1">
      <c r="AC256" s="191">
        <v>2.48</v>
      </c>
      <c r="AD256" s="200">
        <v>0.1</v>
      </c>
      <c r="AE256" s="184">
        <v>0.999344262295082</v>
      </c>
      <c r="AF256" s="201">
        <v>0</v>
      </c>
      <c r="AG256" s="181"/>
      <c r="AH256" s="191">
        <v>2.48</v>
      </c>
      <c r="AI256" s="200">
        <v>1</v>
      </c>
      <c r="AJ256" s="184">
        <v>0.999344262295082</v>
      </c>
      <c r="AK256" s="201">
        <v>0</v>
      </c>
      <c r="AL256" s="181"/>
      <c r="AM256" s="191">
        <v>2.48</v>
      </c>
      <c r="AN256" s="200">
        <v>1</v>
      </c>
      <c r="AO256" s="183">
        <v>2.48</v>
      </c>
      <c r="AP256" s="201">
        <v>0</v>
      </c>
      <c r="AQ256" s="181"/>
      <c r="AR256" s="191">
        <v>2.48</v>
      </c>
      <c r="AS256" s="200">
        <v>1</v>
      </c>
      <c r="AT256" s="183">
        <v>2.48</v>
      </c>
      <c r="AU256" s="201">
        <v>0</v>
      </c>
    </row>
    <row r="257" spans="29:47" ht="12" customHeight="1">
      <c r="AC257" s="191">
        <v>2.4900000000000002</v>
      </c>
      <c r="AD257" s="200">
        <v>0.1</v>
      </c>
      <c r="AE257" s="184">
        <v>0.999344262295082</v>
      </c>
      <c r="AF257" s="201">
        <v>0</v>
      </c>
      <c r="AG257" s="181"/>
      <c r="AH257" s="191">
        <v>2.4900000000000002</v>
      </c>
      <c r="AI257" s="200">
        <v>1</v>
      </c>
      <c r="AJ257" s="184">
        <v>0.999344262295082</v>
      </c>
      <c r="AK257" s="201">
        <v>0</v>
      </c>
      <c r="AL257" s="181"/>
      <c r="AM257" s="191">
        <v>2.4900000000000002</v>
      </c>
      <c r="AN257" s="200">
        <v>1</v>
      </c>
      <c r="AO257" s="183">
        <v>2.4900000000000002</v>
      </c>
      <c r="AP257" s="201">
        <v>0</v>
      </c>
      <c r="AQ257" s="181"/>
      <c r="AR257" s="191">
        <v>2.4900000000000002</v>
      </c>
      <c r="AS257" s="200">
        <v>1</v>
      </c>
      <c r="AT257" s="183">
        <v>2.4900000000000002</v>
      </c>
      <c r="AU257" s="201">
        <v>0</v>
      </c>
    </row>
    <row r="258" spans="29:47" ht="12" customHeight="1">
      <c r="AC258" s="191">
        <v>2.5</v>
      </c>
      <c r="AD258" s="200">
        <v>0.1</v>
      </c>
      <c r="AE258" s="184">
        <v>0.999344262295082</v>
      </c>
      <c r="AF258" s="201">
        <v>0</v>
      </c>
      <c r="AG258" s="181"/>
      <c r="AH258" s="191">
        <v>2.5</v>
      </c>
      <c r="AI258" s="200">
        <v>1</v>
      </c>
      <c r="AJ258" s="184">
        <v>0.999344262295082</v>
      </c>
      <c r="AK258" s="201">
        <v>0</v>
      </c>
      <c r="AL258" s="181"/>
      <c r="AM258" s="191">
        <v>2.5</v>
      </c>
      <c r="AN258" s="200">
        <v>1</v>
      </c>
      <c r="AO258" s="183">
        <v>2.5</v>
      </c>
      <c r="AP258" s="201">
        <v>0</v>
      </c>
      <c r="AQ258" s="181"/>
      <c r="AR258" s="191">
        <v>2.5</v>
      </c>
      <c r="AS258" s="200">
        <v>1</v>
      </c>
      <c r="AT258" s="183">
        <v>2.5</v>
      </c>
      <c r="AU258" s="201">
        <v>0</v>
      </c>
    </row>
    <row r="259" spans="29:47" ht="12" customHeight="1">
      <c r="AC259" s="191">
        <v>2.5099999999999998</v>
      </c>
      <c r="AD259" s="200">
        <v>0.1</v>
      </c>
      <c r="AE259" s="184">
        <v>0.999344262295082</v>
      </c>
      <c r="AF259" s="201">
        <v>0</v>
      </c>
      <c r="AG259" s="181"/>
      <c r="AH259" s="191">
        <v>2.5099999999999998</v>
      </c>
      <c r="AI259" s="200">
        <v>1</v>
      </c>
      <c r="AJ259" s="184">
        <v>0.999344262295082</v>
      </c>
      <c r="AK259" s="201">
        <v>0</v>
      </c>
      <c r="AL259" s="181"/>
      <c r="AM259" s="191">
        <v>2.5099999999999998</v>
      </c>
      <c r="AN259" s="200">
        <v>1</v>
      </c>
      <c r="AO259" s="183">
        <v>2.5099999999999998</v>
      </c>
      <c r="AP259" s="201">
        <v>0</v>
      </c>
      <c r="AQ259" s="181"/>
      <c r="AR259" s="191">
        <v>2.5099999999999998</v>
      </c>
      <c r="AS259" s="200">
        <v>1</v>
      </c>
      <c r="AT259" s="183">
        <v>2.5099999999999998</v>
      </c>
      <c r="AU259" s="201">
        <v>0</v>
      </c>
    </row>
    <row r="260" spans="29:47" ht="12" customHeight="1">
      <c r="AC260" s="191">
        <v>2.52</v>
      </c>
      <c r="AD260" s="200">
        <v>0.1</v>
      </c>
      <c r="AE260" s="184">
        <v>0.999344262295082</v>
      </c>
      <c r="AF260" s="201">
        <v>0</v>
      </c>
      <c r="AG260" s="181"/>
      <c r="AH260" s="191">
        <v>2.52</v>
      </c>
      <c r="AI260" s="200">
        <v>1</v>
      </c>
      <c r="AJ260" s="184">
        <v>0.999344262295082</v>
      </c>
      <c r="AK260" s="201">
        <v>0</v>
      </c>
      <c r="AL260" s="181"/>
      <c r="AM260" s="191">
        <v>2.52</v>
      </c>
      <c r="AN260" s="200">
        <v>1</v>
      </c>
      <c r="AO260" s="183">
        <v>2.52</v>
      </c>
      <c r="AP260" s="201">
        <v>0</v>
      </c>
      <c r="AQ260" s="181"/>
      <c r="AR260" s="191">
        <v>2.52</v>
      </c>
      <c r="AS260" s="200">
        <v>1</v>
      </c>
      <c r="AT260" s="183">
        <v>2.52</v>
      </c>
      <c r="AU260" s="201">
        <v>0</v>
      </c>
    </row>
    <row r="261" spans="29:47" ht="12" customHeight="1">
      <c r="AC261" s="191">
        <v>2.5299999999999998</v>
      </c>
      <c r="AD261" s="200">
        <v>0.1</v>
      </c>
      <c r="AE261" s="184">
        <v>0.999344262295082</v>
      </c>
      <c r="AF261" s="201">
        <v>0</v>
      </c>
      <c r="AG261" s="181"/>
      <c r="AH261" s="191">
        <v>2.5299999999999998</v>
      </c>
      <c r="AI261" s="200">
        <v>1</v>
      </c>
      <c r="AJ261" s="184">
        <v>0.999344262295082</v>
      </c>
      <c r="AK261" s="201">
        <v>0</v>
      </c>
      <c r="AL261" s="181"/>
      <c r="AM261" s="191">
        <v>2.5299999999999998</v>
      </c>
      <c r="AN261" s="200">
        <v>1</v>
      </c>
      <c r="AO261" s="183">
        <v>2.5299999999999998</v>
      </c>
      <c r="AP261" s="201">
        <v>0</v>
      </c>
      <c r="AQ261" s="181"/>
      <c r="AR261" s="191">
        <v>2.5299999999999998</v>
      </c>
      <c r="AS261" s="200">
        <v>1</v>
      </c>
      <c r="AT261" s="183">
        <v>2.5299999999999998</v>
      </c>
      <c r="AU261" s="201">
        <v>0</v>
      </c>
    </row>
    <row r="262" spans="29:47" ht="12" customHeight="1">
      <c r="AC262" s="191">
        <v>2.54</v>
      </c>
      <c r="AD262" s="200">
        <v>0.1</v>
      </c>
      <c r="AE262" s="184">
        <v>0.999344262295082</v>
      </c>
      <c r="AF262" s="201">
        <v>0</v>
      </c>
      <c r="AG262" s="181"/>
      <c r="AH262" s="191">
        <v>2.54</v>
      </c>
      <c r="AI262" s="200">
        <v>1</v>
      </c>
      <c r="AJ262" s="184">
        <v>0.999344262295082</v>
      </c>
      <c r="AK262" s="201">
        <v>0</v>
      </c>
      <c r="AL262" s="181"/>
      <c r="AM262" s="191">
        <v>2.54</v>
      </c>
      <c r="AN262" s="200">
        <v>1</v>
      </c>
      <c r="AO262" s="183">
        <v>2.54</v>
      </c>
      <c r="AP262" s="201">
        <v>0</v>
      </c>
      <c r="AQ262" s="181"/>
      <c r="AR262" s="191">
        <v>2.54</v>
      </c>
      <c r="AS262" s="200">
        <v>1</v>
      </c>
      <c r="AT262" s="183">
        <v>2.54</v>
      </c>
      <c r="AU262" s="201">
        <v>0</v>
      </c>
    </row>
    <row r="263" spans="29:47" ht="12" customHeight="1">
      <c r="AC263" s="191">
        <v>2.5499999999999998</v>
      </c>
      <c r="AD263" s="200">
        <v>0.1</v>
      </c>
      <c r="AE263" s="184">
        <v>0.999344262295082</v>
      </c>
      <c r="AF263" s="201">
        <v>0</v>
      </c>
      <c r="AG263" s="181"/>
      <c r="AH263" s="191">
        <v>2.5499999999999998</v>
      </c>
      <c r="AI263" s="200">
        <v>1</v>
      </c>
      <c r="AJ263" s="184">
        <v>0.999344262295082</v>
      </c>
      <c r="AK263" s="201">
        <v>0</v>
      </c>
      <c r="AL263" s="181"/>
      <c r="AM263" s="191">
        <v>2.5499999999999998</v>
      </c>
      <c r="AN263" s="200">
        <v>1</v>
      </c>
      <c r="AO263" s="183">
        <v>2.5499999999999998</v>
      </c>
      <c r="AP263" s="201">
        <v>0</v>
      </c>
      <c r="AQ263" s="181"/>
      <c r="AR263" s="191">
        <v>2.5499999999999998</v>
      </c>
      <c r="AS263" s="200">
        <v>1</v>
      </c>
      <c r="AT263" s="183">
        <v>2.5499999999999998</v>
      </c>
      <c r="AU263" s="201">
        <v>0</v>
      </c>
    </row>
    <row r="264" spans="29:47" ht="12" customHeight="1">
      <c r="AC264" s="191">
        <v>2.56</v>
      </c>
      <c r="AD264" s="200">
        <v>0.1</v>
      </c>
      <c r="AE264" s="184">
        <v>0.999344262295082</v>
      </c>
      <c r="AF264" s="201">
        <v>0</v>
      </c>
      <c r="AG264" s="181"/>
      <c r="AH264" s="191">
        <v>2.56</v>
      </c>
      <c r="AI264" s="200">
        <v>1</v>
      </c>
      <c r="AJ264" s="184">
        <v>0.999344262295082</v>
      </c>
      <c r="AK264" s="201">
        <v>0</v>
      </c>
      <c r="AL264" s="181"/>
      <c r="AM264" s="191">
        <v>2.56</v>
      </c>
      <c r="AN264" s="200">
        <v>1</v>
      </c>
      <c r="AO264" s="183">
        <v>2.56</v>
      </c>
      <c r="AP264" s="201">
        <v>0</v>
      </c>
      <c r="AQ264" s="181"/>
      <c r="AR264" s="191">
        <v>2.56</v>
      </c>
      <c r="AS264" s="200">
        <v>1</v>
      </c>
      <c r="AT264" s="183">
        <v>2.56</v>
      </c>
      <c r="AU264" s="201">
        <v>0</v>
      </c>
    </row>
    <row r="265" spans="29:47" ht="12" customHeight="1">
      <c r="AC265" s="191">
        <v>2.57</v>
      </c>
      <c r="AD265" s="200">
        <v>0.1</v>
      </c>
      <c r="AE265" s="184">
        <v>0.999344262295082</v>
      </c>
      <c r="AF265" s="201">
        <v>0</v>
      </c>
      <c r="AG265" s="181"/>
      <c r="AH265" s="191">
        <v>2.57</v>
      </c>
      <c r="AI265" s="200">
        <v>1</v>
      </c>
      <c r="AJ265" s="184">
        <v>0.999344262295082</v>
      </c>
      <c r="AK265" s="201">
        <v>0</v>
      </c>
      <c r="AL265" s="181"/>
      <c r="AM265" s="191">
        <v>2.57</v>
      </c>
      <c r="AN265" s="200">
        <v>1</v>
      </c>
      <c r="AO265" s="183">
        <v>2.57</v>
      </c>
      <c r="AP265" s="201">
        <v>0</v>
      </c>
      <c r="AQ265" s="181"/>
      <c r="AR265" s="191">
        <v>2.57</v>
      </c>
      <c r="AS265" s="200">
        <v>1</v>
      </c>
      <c r="AT265" s="183">
        <v>2.57</v>
      </c>
      <c r="AU265" s="201">
        <v>0</v>
      </c>
    </row>
    <row r="266" spans="29:47" ht="12" customHeight="1">
      <c r="AC266" s="191">
        <v>2.58</v>
      </c>
      <c r="AD266" s="200">
        <v>0.1</v>
      </c>
      <c r="AE266" s="184">
        <v>0.999344262295082</v>
      </c>
      <c r="AF266" s="201">
        <v>0</v>
      </c>
      <c r="AG266" s="181"/>
      <c r="AH266" s="191">
        <v>2.58</v>
      </c>
      <c r="AI266" s="200">
        <v>1</v>
      </c>
      <c r="AJ266" s="184">
        <v>0.999344262295082</v>
      </c>
      <c r="AK266" s="201">
        <v>0</v>
      </c>
      <c r="AL266" s="181"/>
      <c r="AM266" s="191">
        <v>2.58</v>
      </c>
      <c r="AN266" s="200">
        <v>1</v>
      </c>
      <c r="AO266" s="183">
        <v>2.58</v>
      </c>
      <c r="AP266" s="201">
        <v>0</v>
      </c>
      <c r="AQ266" s="181"/>
      <c r="AR266" s="191">
        <v>2.58</v>
      </c>
      <c r="AS266" s="200">
        <v>1</v>
      </c>
      <c r="AT266" s="183">
        <v>2.58</v>
      </c>
      <c r="AU266" s="201">
        <v>0</v>
      </c>
    </row>
    <row r="267" spans="29:47" ht="12" customHeight="1">
      <c r="AC267" s="191">
        <v>2.59</v>
      </c>
      <c r="AD267" s="200">
        <v>0.1</v>
      </c>
      <c r="AE267" s="184">
        <v>0.999344262295082</v>
      </c>
      <c r="AF267" s="201">
        <v>0</v>
      </c>
      <c r="AG267" s="181"/>
      <c r="AH267" s="191">
        <v>2.59</v>
      </c>
      <c r="AI267" s="200">
        <v>1</v>
      </c>
      <c r="AJ267" s="184">
        <v>0.999344262295082</v>
      </c>
      <c r="AK267" s="201">
        <v>0</v>
      </c>
      <c r="AL267" s="181"/>
      <c r="AM267" s="191">
        <v>2.59</v>
      </c>
      <c r="AN267" s="200">
        <v>1</v>
      </c>
      <c r="AO267" s="183">
        <v>2.59</v>
      </c>
      <c r="AP267" s="201">
        <v>0</v>
      </c>
      <c r="AQ267" s="181"/>
      <c r="AR267" s="191">
        <v>2.59</v>
      </c>
      <c r="AS267" s="200">
        <v>1</v>
      </c>
      <c r="AT267" s="183">
        <v>2.59</v>
      </c>
      <c r="AU267" s="201">
        <v>0</v>
      </c>
    </row>
    <row r="268" spans="29:47" ht="12" customHeight="1">
      <c r="AC268" s="191">
        <v>2.6</v>
      </c>
      <c r="AD268" s="200">
        <v>0.1</v>
      </c>
      <c r="AE268" s="184">
        <v>0.999344262295082</v>
      </c>
      <c r="AF268" s="201">
        <v>0</v>
      </c>
      <c r="AG268" s="181"/>
      <c r="AH268" s="191">
        <v>2.6</v>
      </c>
      <c r="AI268" s="200">
        <v>1</v>
      </c>
      <c r="AJ268" s="184">
        <v>0.999344262295082</v>
      </c>
      <c r="AK268" s="201">
        <v>0</v>
      </c>
      <c r="AL268" s="181"/>
      <c r="AM268" s="191">
        <v>2.6</v>
      </c>
      <c r="AN268" s="200">
        <v>1</v>
      </c>
      <c r="AO268" s="183">
        <v>2.6</v>
      </c>
      <c r="AP268" s="201">
        <v>0</v>
      </c>
      <c r="AQ268" s="181"/>
      <c r="AR268" s="191">
        <v>2.6</v>
      </c>
      <c r="AS268" s="200">
        <v>1</v>
      </c>
      <c r="AT268" s="183">
        <v>2.6</v>
      </c>
      <c r="AU268" s="201">
        <v>0</v>
      </c>
    </row>
    <row r="269" spans="29:47" ht="12" customHeight="1">
      <c r="AC269" s="191">
        <v>2.61</v>
      </c>
      <c r="AD269" s="200">
        <v>0.1</v>
      </c>
      <c r="AE269" s="184">
        <v>0.999344262295082</v>
      </c>
      <c r="AF269" s="201">
        <v>0</v>
      </c>
      <c r="AG269" s="181"/>
      <c r="AH269" s="191">
        <v>2.61</v>
      </c>
      <c r="AI269" s="200">
        <v>1</v>
      </c>
      <c r="AJ269" s="184">
        <v>0.999344262295082</v>
      </c>
      <c r="AK269" s="201">
        <v>0</v>
      </c>
      <c r="AL269" s="181"/>
      <c r="AM269" s="191">
        <v>2.61</v>
      </c>
      <c r="AN269" s="200">
        <v>1</v>
      </c>
      <c r="AO269" s="183">
        <v>2.61</v>
      </c>
      <c r="AP269" s="201">
        <v>0</v>
      </c>
      <c r="AQ269" s="181"/>
      <c r="AR269" s="191">
        <v>2.61</v>
      </c>
      <c r="AS269" s="200">
        <v>1</v>
      </c>
      <c r="AT269" s="183">
        <v>2.61</v>
      </c>
      <c r="AU269" s="201">
        <v>0</v>
      </c>
    </row>
    <row r="270" spans="29:47" ht="12" customHeight="1">
      <c r="AC270" s="191">
        <v>2.62</v>
      </c>
      <c r="AD270" s="200">
        <v>0.1</v>
      </c>
      <c r="AE270" s="184">
        <v>0.999344262295082</v>
      </c>
      <c r="AF270" s="201">
        <v>0</v>
      </c>
      <c r="AG270" s="181"/>
      <c r="AH270" s="191">
        <v>2.62</v>
      </c>
      <c r="AI270" s="200">
        <v>1</v>
      </c>
      <c r="AJ270" s="184">
        <v>0.999344262295082</v>
      </c>
      <c r="AK270" s="201">
        <v>0</v>
      </c>
      <c r="AL270" s="181"/>
      <c r="AM270" s="191">
        <v>2.62</v>
      </c>
      <c r="AN270" s="200">
        <v>1</v>
      </c>
      <c r="AO270" s="183">
        <v>2.62</v>
      </c>
      <c r="AP270" s="201">
        <v>0</v>
      </c>
      <c r="AQ270" s="181"/>
      <c r="AR270" s="191">
        <v>2.62</v>
      </c>
      <c r="AS270" s="200">
        <v>1</v>
      </c>
      <c r="AT270" s="183">
        <v>2.62</v>
      </c>
      <c r="AU270" s="201">
        <v>0</v>
      </c>
    </row>
    <row r="271" spans="29:47" ht="12" customHeight="1">
      <c r="AC271" s="191">
        <v>2.63</v>
      </c>
      <c r="AD271" s="200">
        <v>0.1</v>
      </c>
      <c r="AE271" s="184">
        <v>0.999344262295082</v>
      </c>
      <c r="AF271" s="201">
        <v>0</v>
      </c>
      <c r="AG271" s="181"/>
      <c r="AH271" s="191">
        <v>2.63</v>
      </c>
      <c r="AI271" s="200">
        <v>1</v>
      </c>
      <c r="AJ271" s="184">
        <v>0.999344262295082</v>
      </c>
      <c r="AK271" s="201">
        <v>0</v>
      </c>
      <c r="AL271" s="181"/>
      <c r="AM271" s="191">
        <v>2.63</v>
      </c>
      <c r="AN271" s="200">
        <v>1</v>
      </c>
      <c r="AO271" s="183">
        <v>2.63</v>
      </c>
      <c r="AP271" s="201">
        <v>0</v>
      </c>
      <c r="AQ271" s="181"/>
      <c r="AR271" s="191">
        <v>2.63</v>
      </c>
      <c r="AS271" s="200">
        <v>1</v>
      </c>
      <c r="AT271" s="183">
        <v>2.63</v>
      </c>
      <c r="AU271" s="201">
        <v>0</v>
      </c>
    </row>
    <row r="272" spans="29:47" ht="12" customHeight="1">
      <c r="AC272" s="191">
        <v>2.64</v>
      </c>
      <c r="AD272" s="200">
        <v>0.1</v>
      </c>
      <c r="AE272" s="184">
        <v>0.999344262295082</v>
      </c>
      <c r="AF272" s="201">
        <v>0</v>
      </c>
      <c r="AG272" s="181"/>
      <c r="AH272" s="191">
        <v>2.64</v>
      </c>
      <c r="AI272" s="200">
        <v>1</v>
      </c>
      <c r="AJ272" s="184">
        <v>0.999344262295082</v>
      </c>
      <c r="AK272" s="201">
        <v>0</v>
      </c>
      <c r="AL272" s="181"/>
      <c r="AM272" s="191">
        <v>2.64</v>
      </c>
      <c r="AN272" s="200">
        <v>1</v>
      </c>
      <c r="AO272" s="183">
        <v>2.64</v>
      </c>
      <c r="AP272" s="201">
        <v>0</v>
      </c>
      <c r="AQ272" s="181"/>
      <c r="AR272" s="191">
        <v>2.64</v>
      </c>
      <c r="AS272" s="200">
        <v>1</v>
      </c>
      <c r="AT272" s="183">
        <v>2.64</v>
      </c>
      <c r="AU272" s="201">
        <v>0</v>
      </c>
    </row>
    <row r="273" spans="29:47" ht="12" customHeight="1">
      <c r="AC273" s="191">
        <v>2.65</v>
      </c>
      <c r="AD273" s="200">
        <v>0.1</v>
      </c>
      <c r="AE273" s="184">
        <v>0.999344262295082</v>
      </c>
      <c r="AF273" s="201">
        <v>0</v>
      </c>
      <c r="AG273" s="181"/>
      <c r="AH273" s="191">
        <v>2.65</v>
      </c>
      <c r="AI273" s="200">
        <v>1</v>
      </c>
      <c r="AJ273" s="184">
        <v>0.999344262295082</v>
      </c>
      <c r="AK273" s="201">
        <v>0</v>
      </c>
      <c r="AL273" s="181"/>
      <c r="AM273" s="191">
        <v>2.65</v>
      </c>
      <c r="AN273" s="200">
        <v>1</v>
      </c>
      <c r="AO273" s="183">
        <v>2.65</v>
      </c>
      <c r="AP273" s="201">
        <v>0</v>
      </c>
      <c r="AQ273" s="181"/>
      <c r="AR273" s="191">
        <v>2.65</v>
      </c>
      <c r="AS273" s="200">
        <v>1</v>
      </c>
      <c r="AT273" s="183">
        <v>2.65</v>
      </c>
      <c r="AU273" s="201">
        <v>0</v>
      </c>
    </row>
    <row r="274" spans="29:47" ht="12" customHeight="1">
      <c r="AC274" s="191">
        <v>2.66</v>
      </c>
      <c r="AD274" s="200">
        <v>0.1</v>
      </c>
      <c r="AE274" s="184">
        <v>0.999344262295082</v>
      </c>
      <c r="AF274" s="201">
        <v>0</v>
      </c>
      <c r="AG274" s="181"/>
      <c r="AH274" s="191">
        <v>2.66</v>
      </c>
      <c r="AI274" s="200">
        <v>1</v>
      </c>
      <c r="AJ274" s="184">
        <v>0.999344262295082</v>
      </c>
      <c r="AK274" s="201">
        <v>0</v>
      </c>
      <c r="AL274" s="181"/>
      <c r="AM274" s="191">
        <v>2.66</v>
      </c>
      <c r="AN274" s="200">
        <v>1</v>
      </c>
      <c r="AO274" s="183">
        <v>2.66</v>
      </c>
      <c r="AP274" s="201">
        <v>0</v>
      </c>
      <c r="AQ274" s="181"/>
      <c r="AR274" s="191">
        <v>2.66</v>
      </c>
      <c r="AS274" s="200">
        <v>1</v>
      </c>
      <c r="AT274" s="183">
        <v>2.66</v>
      </c>
      <c r="AU274" s="201">
        <v>0</v>
      </c>
    </row>
    <row r="275" spans="29:47" ht="12" customHeight="1">
      <c r="AC275" s="191">
        <v>2.67</v>
      </c>
      <c r="AD275" s="200">
        <v>0.1</v>
      </c>
      <c r="AE275" s="184">
        <v>0.999344262295082</v>
      </c>
      <c r="AF275" s="201">
        <v>0</v>
      </c>
      <c r="AG275" s="181"/>
      <c r="AH275" s="191">
        <v>2.67</v>
      </c>
      <c r="AI275" s="200">
        <v>1</v>
      </c>
      <c r="AJ275" s="184">
        <v>0.999344262295082</v>
      </c>
      <c r="AK275" s="201">
        <v>0</v>
      </c>
      <c r="AL275" s="181"/>
      <c r="AM275" s="191">
        <v>2.67</v>
      </c>
      <c r="AN275" s="200">
        <v>1</v>
      </c>
      <c r="AO275" s="183">
        <v>2.67</v>
      </c>
      <c r="AP275" s="201">
        <v>0</v>
      </c>
      <c r="AQ275" s="181"/>
      <c r="AR275" s="191">
        <v>2.67</v>
      </c>
      <c r="AS275" s="200">
        <v>1</v>
      </c>
      <c r="AT275" s="183">
        <v>2.67</v>
      </c>
      <c r="AU275" s="201">
        <v>0</v>
      </c>
    </row>
    <row r="276" spans="29:47" ht="12" customHeight="1">
      <c r="AC276" s="191">
        <v>2.68</v>
      </c>
      <c r="AD276" s="200">
        <v>0.1</v>
      </c>
      <c r="AE276" s="184">
        <v>0.999344262295082</v>
      </c>
      <c r="AF276" s="201">
        <v>0</v>
      </c>
      <c r="AG276" s="181"/>
      <c r="AH276" s="191">
        <v>2.68</v>
      </c>
      <c r="AI276" s="200">
        <v>1</v>
      </c>
      <c r="AJ276" s="184">
        <v>0.999344262295082</v>
      </c>
      <c r="AK276" s="201">
        <v>0</v>
      </c>
      <c r="AL276" s="181"/>
      <c r="AM276" s="191">
        <v>2.68</v>
      </c>
      <c r="AN276" s="200">
        <v>1</v>
      </c>
      <c r="AO276" s="183">
        <v>2.68</v>
      </c>
      <c r="AP276" s="201">
        <v>0</v>
      </c>
      <c r="AQ276" s="181"/>
      <c r="AR276" s="191">
        <v>2.68</v>
      </c>
      <c r="AS276" s="200">
        <v>1</v>
      </c>
      <c r="AT276" s="183">
        <v>2.68</v>
      </c>
      <c r="AU276" s="201">
        <v>0</v>
      </c>
    </row>
    <row r="277" spans="29:47" ht="12" customHeight="1">
      <c r="AC277" s="191">
        <v>2.69</v>
      </c>
      <c r="AD277" s="200">
        <v>0.1</v>
      </c>
      <c r="AE277" s="184">
        <v>0.999344262295082</v>
      </c>
      <c r="AF277" s="201">
        <v>0</v>
      </c>
      <c r="AG277" s="181"/>
      <c r="AH277" s="191">
        <v>2.69</v>
      </c>
      <c r="AI277" s="200">
        <v>1</v>
      </c>
      <c r="AJ277" s="184">
        <v>0.999344262295082</v>
      </c>
      <c r="AK277" s="201">
        <v>0</v>
      </c>
      <c r="AL277" s="181"/>
      <c r="AM277" s="191">
        <v>2.69</v>
      </c>
      <c r="AN277" s="200">
        <v>1</v>
      </c>
      <c r="AO277" s="183">
        <v>2.69</v>
      </c>
      <c r="AP277" s="201">
        <v>0</v>
      </c>
      <c r="AQ277" s="181"/>
      <c r="AR277" s="191">
        <v>2.69</v>
      </c>
      <c r="AS277" s="200">
        <v>1</v>
      </c>
      <c r="AT277" s="183">
        <v>2.69</v>
      </c>
      <c r="AU277" s="201">
        <v>0</v>
      </c>
    </row>
    <row r="278" spans="29:47" ht="12" customHeight="1">
      <c r="AC278" s="191">
        <v>2.7</v>
      </c>
      <c r="AD278" s="200">
        <v>0.1</v>
      </c>
      <c r="AE278" s="184">
        <v>0.999344262295082</v>
      </c>
      <c r="AF278" s="201">
        <v>0</v>
      </c>
      <c r="AG278" s="181"/>
      <c r="AH278" s="191">
        <v>2.7</v>
      </c>
      <c r="AI278" s="200">
        <v>1</v>
      </c>
      <c r="AJ278" s="184">
        <v>0.999344262295082</v>
      </c>
      <c r="AK278" s="201">
        <v>0</v>
      </c>
      <c r="AL278" s="181"/>
      <c r="AM278" s="191">
        <v>2.7</v>
      </c>
      <c r="AN278" s="200">
        <v>1</v>
      </c>
      <c r="AO278" s="183">
        <v>2.7</v>
      </c>
      <c r="AP278" s="201">
        <v>0</v>
      </c>
      <c r="AQ278" s="181"/>
      <c r="AR278" s="191">
        <v>2.7</v>
      </c>
      <c r="AS278" s="200">
        <v>1</v>
      </c>
      <c r="AT278" s="183">
        <v>2.7</v>
      </c>
      <c r="AU278" s="201">
        <v>0</v>
      </c>
    </row>
    <row r="279" spans="29:47" ht="12" customHeight="1">
      <c r="AC279" s="191">
        <v>2.71</v>
      </c>
      <c r="AD279" s="200">
        <v>0.1</v>
      </c>
      <c r="AE279" s="184">
        <v>0.999344262295082</v>
      </c>
      <c r="AF279" s="201">
        <v>0</v>
      </c>
      <c r="AG279" s="181"/>
      <c r="AH279" s="191">
        <v>2.71</v>
      </c>
      <c r="AI279" s="200">
        <v>1</v>
      </c>
      <c r="AJ279" s="184">
        <v>0.999344262295082</v>
      </c>
      <c r="AK279" s="201">
        <v>0</v>
      </c>
      <c r="AL279" s="181"/>
      <c r="AM279" s="191">
        <v>2.71</v>
      </c>
      <c r="AN279" s="200">
        <v>1</v>
      </c>
      <c r="AO279" s="183">
        <v>2.71</v>
      </c>
      <c r="AP279" s="201">
        <v>0</v>
      </c>
      <c r="AQ279" s="181"/>
      <c r="AR279" s="191">
        <v>2.71</v>
      </c>
      <c r="AS279" s="200">
        <v>1</v>
      </c>
      <c r="AT279" s="183">
        <v>2.71</v>
      </c>
      <c r="AU279" s="201">
        <v>0</v>
      </c>
    </row>
    <row r="280" spans="29:47" ht="12" customHeight="1">
      <c r="AC280" s="191">
        <v>2.72</v>
      </c>
      <c r="AD280" s="200">
        <v>0.1</v>
      </c>
      <c r="AE280" s="184">
        <v>0.999344262295082</v>
      </c>
      <c r="AF280" s="201">
        <v>0</v>
      </c>
      <c r="AG280" s="181"/>
      <c r="AH280" s="191">
        <v>2.72</v>
      </c>
      <c r="AI280" s="200">
        <v>1</v>
      </c>
      <c r="AJ280" s="184">
        <v>0.999344262295082</v>
      </c>
      <c r="AK280" s="201">
        <v>0</v>
      </c>
      <c r="AL280" s="181"/>
      <c r="AM280" s="191">
        <v>2.72</v>
      </c>
      <c r="AN280" s="200">
        <v>1</v>
      </c>
      <c r="AO280" s="183">
        <v>2.72</v>
      </c>
      <c r="AP280" s="201">
        <v>0</v>
      </c>
      <c r="AQ280" s="181"/>
      <c r="AR280" s="191">
        <v>2.72</v>
      </c>
      <c r="AS280" s="200">
        <v>1</v>
      </c>
      <c r="AT280" s="183">
        <v>2.72</v>
      </c>
      <c r="AU280" s="201">
        <v>0</v>
      </c>
    </row>
    <row r="281" spans="29:47" ht="12" customHeight="1">
      <c r="AC281" s="191">
        <v>2.73</v>
      </c>
      <c r="AD281" s="200">
        <v>0.1</v>
      </c>
      <c r="AE281" s="184">
        <v>0.999344262295082</v>
      </c>
      <c r="AF281" s="201">
        <v>0</v>
      </c>
      <c r="AG281" s="181"/>
      <c r="AH281" s="191">
        <v>2.73</v>
      </c>
      <c r="AI281" s="200">
        <v>1</v>
      </c>
      <c r="AJ281" s="184">
        <v>0.999344262295082</v>
      </c>
      <c r="AK281" s="201">
        <v>0</v>
      </c>
      <c r="AL281" s="181"/>
      <c r="AM281" s="191">
        <v>2.73</v>
      </c>
      <c r="AN281" s="200">
        <v>1</v>
      </c>
      <c r="AO281" s="183">
        <v>2.73</v>
      </c>
      <c r="AP281" s="201">
        <v>0</v>
      </c>
      <c r="AQ281" s="181"/>
      <c r="AR281" s="191">
        <v>2.73</v>
      </c>
      <c r="AS281" s="200">
        <v>1</v>
      </c>
      <c r="AT281" s="183">
        <v>2.73</v>
      </c>
      <c r="AU281" s="201">
        <v>0</v>
      </c>
    </row>
    <row r="282" spans="29:47" ht="12" customHeight="1">
      <c r="AC282" s="191">
        <v>2.74</v>
      </c>
      <c r="AD282" s="200">
        <v>0.1</v>
      </c>
      <c r="AE282" s="184">
        <v>0.999344262295082</v>
      </c>
      <c r="AF282" s="201">
        <v>0</v>
      </c>
      <c r="AG282" s="181"/>
      <c r="AH282" s="191">
        <v>2.74</v>
      </c>
      <c r="AI282" s="200">
        <v>1</v>
      </c>
      <c r="AJ282" s="184">
        <v>0.999344262295082</v>
      </c>
      <c r="AK282" s="201">
        <v>0</v>
      </c>
      <c r="AL282" s="181"/>
      <c r="AM282" s="191">
        <v>2.74</v>
      </c>
      <c r="AN282" s="200">
        <v>1</v>
      </c>
      <c r="AO282" s="183">
        <v>2.74</v>
      </c>
      <c r="AP282" s="201">
        <v>0</v>
      </c>
      <c r="AQ282" s="181"/>
      <c r="AR282" s="191">
        <v>2.74</v>
      </c>
      <c r="AS282" s="200">
        <v>1</v>
      </c>
      <c r="AT282" s="183">
        <v>2.74</v>
      </c>
      <c r="AU282" s="201">
        <v>0</v>
      </c>
    </row>
    <row r="283" spans="29:47" ht="12" customHeight="1">
      <c r="AC283" s="191">
        <v>2.75</v>
      </c>
      <c r="AD283" s="200">
        <v>0.1</v>
      </c>
      <c r="AE283" s="184">
        <v>0.999344262295082</v>
      </c>
      <c r="AF283" s="201">
        <v>0</v>
      </c>
      <c r="AG283" s="181"/>
      <c r="AH283" s="191">
        <v>2.75</v>
      </c>
      <c r="AI283" s="200">
        <v>1</v>
      </c>
      <c r="AJ283" s="184">
        <v>0.999344262295082</v>
      </c>
      <c r="AK283" s="201">
        <v>0</v>
      </c>
      <c r="AL283" s="181"/>
      <c r="AM283" s="191">
        <v>2.75</v>
      </c>
      <c r="AN283" s="200">
        <v>1</v>
      </c>
      <c r="AO283" s="183">
        <v>2.75</v>
      </c>
      <c r="AP283" s="201">
        <v>0</v>
      </c>
      <c r="AQ283" s="181"/>
      <c r="AR283" s="191">
        <v>2.75</v>
      </c>
      <c r="AS283" s="200">
        <v>1</v>
      </c>
      <c r="AT283" s="183">
        <v>2.75</v>
      </c>
      <c r="AU283" s="201">
        <v>0</v>
      </c>
    </row>
    <row r="284" spans="29:47" ht="12" customHeight="1">
      <c r="AC284" s="191">
        <v>2.76</v>
      </c>
      <c r="AD284" s="200">
        <v>0.1</v>
      </c>
      <c r="AE284" s="184">
        <v>0.999344262295082</v>
      </c>
      <c r="AF284" s="201">
        <v>0</v>
      </c>
      <c r="AG284" s="181"/>
      <c r="AH284" s="191">
        <v>2.76</v>
      </c>
      <c r="AI284" s="200">
        <v>1</v>
      </c>
      <c r="AJ284" s="184">
        <v>0.999344262295082</v>
      </c>
      <c r="AK284" s="201">
        <v>0</v>
      </c>
      <c r="AL284" s="181"/>
      <c r="AM284" s="191">
        <v>2.76</v>
      </c>
      <c r="AN284" s="200">
        <v>1</v>
      </c>
      <c r="AO284" s="183">
        <v>2.76</v>
      </c>
      <c r="AP284" s="201">
        <v>0</v>
      </c>
      <c r="AQ284" s="181"/>
      <c r="AR284" s="191">
        <v>2.76</v>
      </c>
      <c r="AS284" s="200">
        <v>1</v>
      </c>
      <c r="AT284" s="183">
        <v>2.76</v>
      </c>
      <c r="AU284" s="201">
        <v>0</v>
      </c>
    </row>
    <row r="285" spans="29:47" ht="12" customHeight="1">
      <c r="AC285" s="191">
        <v>2.77</v>
      </c>
      <c r="AD285" s="200">
        <v>0.1</v>
      </c>
      <c r="AE285" s="184">
        <v>0.999344262295082</v>
      </c>
      <c r="AF285" s="201">
        <v>0</v>
      </c>
      <c r="AG285" s="181"/>
      <c r="AH285" s="191">
        <v>2.77</v>
      </c>
      <c r="AI285" s="200">
        <v>1</v>
      </c>
      <c r="AJ285" s="184">
        <v>0.999344262295082</v>
      </c>
      <c r="AK285" s="201">
        <v>0</v>
      </c>
      <c r="AL285" s="181"/>
      <c r="AM285" s="191">
        <v>2.77</v>
      </c>
      <c r="AN285" s="200">
        <v>1</v>
      </c>
      <c r="AO285" s="183">
        <v>2.77</v>
      </c>
      <c r="AP285" s="201">
        <v>0</v>
      </c>
      <c r="AQ285" s="181"/>
      <c r="AR285" s="191">
        <v>2.77</v>
      </c>
      <c r="AS285" s="200">
        <v>1</v>
      </c>
      <c r="AT285" s="183">
        <v>2.77</v>
      </c>
      <c r="AU285" s="201">
        <v>0</v>
      </c>
    </row>
    <row r="286" spans="29:47" ht="12" customHeight="1">
      <c r="AC286" s="191">
        <v>2.78</v>
      </c>
      <c r="AD286" s="200">
        <v>0.1</v>
      </c>
      <c r="AE286" s="184">
        <v>0.999344262295082</v>
      </c>
      <c r="AF286" s="201">
        <v>0</v>
      </c>
      <c r="AG286" s="181"/>
      <c r="AH286" s="191">
        <v>2.78</v>
      </c>
      <c r="AI286" s="200">
        <v>1</v>
      </c>
      <c r="AJ286" s="184">
        <v>0.999344262295082</v>
      </c>
      <c r="AK286" s="201">
        <v>0</v>
      </c>
      <c r="AL286" s="181"/>
      <c r="AM286" s="191">
        <v>2.78</v>
      </c>
      <c r="AN286" s="200">
        <v>1</v>
      </c>
      <c r="AO286" s="183">
        <v>2.78</v>
      </c>
      <c r="AP286" s="201">
        <v>0</v>
      </c>
      <c r="AQ286" s="181"/>
      <c r="AR286" s="191">
        <v>2.78</v>
      </c>
      <c r="AS286" s="200">
        <v>1</v>
      </c>
      <c r="AT286" s="183">
        <v>2.78</v>
      </c>
      <c r="AU286" s="201">
        <v>0</v>
      </c>
    </row>
    <row r="287" spans="29:47" ht="12" customHeight="1">
      <c r="AC287" s="191">
        <v>2.79</v>
      </c>
      <c r="AD287" s="200">
        <v>0.1</v>
      </c>
      <c r="AE287" s="184">
        <v>0.999344262295082</v>
      </c>
      <c r="AF287" s="201">
        <v>0</v>
      </c>
      <c r="AG287" s="181"/>
      <c r="AH287" s="191">
        <v>2.79</v>
      </c>
      <c r="AI287" s="200">
        <v>1</v>
      </c>
      <c r="AJ287" s="184">
        <v>0.999344262295082</v>
      </c>
      <c r="AK287" s="201">
        <v>0</v>
      </c>
      <c r="AL287" s="181"/>
      <c r="AM287" s="191">
        <v>2.79</v>
      </c>
      <c r="AN287" s="200">
        <v>1</v>
      </c>
      <c r="AO287" s="183">
        <v>2.79</v>
      </c>
      <c r="AP287" s="201">
        <v>0</v>
      </c>
      <c r="AQ287" s="181"/>
      <c r="AR287" s="191">
        <v>2.79</v>
      </c>
      <c r="AS287" s="200">
        <v>1</v>
      </c>
      <c r="AT287" s="183">
        <v>2.79</v>
      </c>
      <c r="AU287" s="201">
        <v>0</v>
      </c>
    </row>
    <row r="288" spans="29:47" ht="12" customHeight="1">
      <c r="AC288" s="191">
        <v>2.8</v>
      </c>
      <c r="AD288" s="200">
        <v>0.1</v>
      </c>
      <c r="AE288" s="184">
        <v>0.999344262295082</v>
      </c>
      <c r="AF288" s="201">
        <v>0</v>
      </c>
      <c r="AG288" s="181"/>
      <c r="AH288" s="191">
        <v>2.8</v>
      </c>
      <c r="AI288" s="200">
        <v>1</v>
      </c>
      <c r="AJ288" s="184">
        <v>0.999344262295082</v>
      </c>
      <c r="AK288" s="201">
        <v>0</v>
      </c>
      <c r="AL288" s="181"/>
      <c r="AM288" s="191">
        <v>2.8</v>
      </c>
      <c r="AN288" s="200">
        <v>1</v>
      </c>
      <c r="AO288" s="183">
        <v>2.8</v>
      </c>
      <c r="AP288" s="201">
        <v>0</v>
      </c>
      <c r="AQ288" s="181"/>
      <c r="AR288" s="191">
        <v>2.8</v>
      </c>
      <c r="AS288" s="200">
        <v>1</v>
      </c>
      <c r="AT288" s="183">
        <v>2.8</v>
      </c>
      <c r="AU288" s="201">
        <v>0</v>
      </c>
    </row>
    <row r="289" spans="29:47" ht="12" customHeight="1">
      <c r="AC289" s="191">
        <v>2.81</v>
      </c>
      <c r="AD289" s="200">
        <v>0.1</v>
      </c>
      <c r="AE289" s="184">
        <v>0.999344262295082</v>
      </c>
      <c r="AF289" s="201">
        <v>0</v>
      </c>
      <c r="AG289" s="181"/>
      <c r="AH289" s="191">
        <v>2.81</v>
      </c>
      <c r="AI289" s="200">
        <v>1</v>
      </c>
      <c r="AJ289" s="184">
        <v>0.999344262295082</v>
      </c>
      <c r="AK289" s="201">
        <v>0</v>
      </c>
      <c r="AL289" s="181"/>
      <c r="AM289" s="191">
        <v>2.81</v>
      </c>
      <c r="AN289" s="200">
        <v>1</v>
      </c>
      <c r="AO289" s="183">
        <v>2.81</v>
      </c>
      <c r="AP289" s="201">
        <v>0</v>
      </c>
      <c r="AQ289" s="181"/>
      <c r="AR289" s="191">
        <v>2.81</v>
      </c>
      <c r="AS289" s="200">
        <v>1</v>
      </c>
      <c r="AT289" s="183">
        <v>2.81</v>
      </c>
      <c r="AU289" s="201">
        <v>0</v>
      </c>
    </row>
    <row r="290" spans="29:47" ht="12" customHeight="1">
      <c r="AC290" s="191">
        <v>2.82</v>
      </c>
      <c r="AD290" s="200">
        <v>0.1</v>
      </c>
      <c r="AE290" s="184">
        <v>0.999344262295082</v>
      </c>
      <c r="AF290" s="201">
        <v>0</v>
      </c>
      <c r="AG290" s="181"/>
      <c r="AH290" s="191">
        <v>2.82</v>
      </c>
      <c r="AI290" s="200">
        <v>1</v>
      </c>
      <c r="AJ290" s="184">
        <v>0.999344262295082</v>
      </c>
      <c r="AK290" s="201">
        <v>0</v>
      </c>
      <c r="AL290" s="181"/>
      <c r="AM290" s="191">
        <v>2.82</v>
      </c>
      <c r="AN290" s="200">
        <v>1</v>
      </c>
      <c r="AO290" s="183">
        <v>2.82</v>
      </c>
      <c r="AP290" s="201">
        <v>0</v>
      </c>
      <c r="AQ290" s="181"/>
      <c r="AR290" s="191">
        <v>2.82</v>
      </c>
      <c r="AS290" s="200">
        <v>1</v>
      </c>
      <c r="AT290" s="183">
        <v>2.82</v>
      </c>
      <c r="AU290" s="201">
        <v>0</v>
      </c>
    </row>
    <row r="291" spans="29:47" ht="12" customHeight="1">
      <c r="AC291" s="191">
        <v>2.83</v>
      </c>
      <c r="AD291" s="200">
        <v>0.1</v>
      </c>
      <c r="AE291" s="184">
        <v>0.999344262295082</v>
      </c>
      <c r="AF291" s="201">
        <v>0</v>
      </c>
      <c r="AG291" s="181"/>
      <c r="AH291" s="191">
        <v>2.83</v>
      </c>
      <c r="AI291" s="200">
        <v>1</v>
      </c>
      <c r="AJ291" s="184">
        <v>0.999344262295082</v>
      </c>
      <c r="AK291" s="201">
        <v>0</v>
      </c>
      <c r="AL291" s="181"/>
      <c r="AM291" s="191">
        <v>2.83</v>
      </c>
      <c r="AN291" s="200">
        <v>1</v>
      </c>
      <c r="AO291" s="183">
        <v>2.83</v>
      </c>
      <c r="AP291" s="201">
        <v>0</v>
      </c>
      <c r="AQ291" s="181"/>
      <c r="AR291" s="191">
        <v>2.83</v>
      </c>
      <c r="AS291" s="200">
        <v>1</v>
      </c>
      <c r="AT291" s="183">
        <v>2.83</v>
      </c>
      <c r="AU291" s="201">
        <v>0</v>
      </c>
    </row>
    <row r="292" spans="29:47" ht="12" customHeight="1">
      <c r="AC292" s="191">
        <v>2.84</v>
      </c>
      <c r="AD292" s="200">
        <v>0.1</v>
      </c>
      <c r="AE292" s="184">
        <v>0.999344262295082</v>
      </c>
      <c r="AF292" s="201">
        <v>0</v>
      </c>
      <c r="AG292" s="181"/>
      <c r="AH292" s="191">
        <v>2.84</v>
      </c>
      <c r="AI292" s="200">
        <v>1</v>
      </c>
      <c r="AJ292" s="184">
        <v>0.999344262295082</v>
      </c>
      <c r="AK292" s="201">
        <v>0</v>
      </c>
      <c r="AL292" s="181"/>
      <c r="AM292" s="191">
        <v>2.84</v>
      </c>
      <c r="AN292" s="200">
        <v>1</v>
      </c>
      <c r="AO292" s="183">
        <v>2.84</v>
      </c>
      <c r="AP292" s="201">
        <v>0</v>
      </c>
      <c r="AQ292" s="181"/>
      <c r="AR292" s="191">
        <v>2.84</v>
      </c>
      <c r="AS292" s="200">
        <v>1</v>
      </c>
      <c r="AT292" s="183">
        <v>2.84</v>
      </c>
      <c r="AU292" s="201">
        <v>0</v>
      </c>
    </row>
    <row r="293" spans="29:47" ht="12" customHeight="1">
      <c r="AC293" s="191">
        <v>2.85</v>
      </c>
      <c r="AD293" s="200">
        <v>0.1</v>
      </c>
      <c r="AE293" s="184">
        <v>0.999344262295082</v>
      </c>
      <c r="AF293" s="201">
        <v>0</v>
      </c>
      <c r="AG293" s="181"/>
      <c r="AH293" s="191">
        <v>2.85</v>
      </c>
      <c r="AI293" s="200">
        <v>1</v>
      </c>
      <c r="AJ293" s="184">
        <v>0.999344262295082</v>
      </c>
      <c r="AK293" s="201">
        <v>0</v>
      </c>
      <c r="AL293" s="181"/>
      <c r="AM293" s="191">
        <v>2.85</v>
      </c>
      <c r="AN293" s="200">
        <v>1</v>
      </c>
      <c r="AO293" s="183">
        <v>2.85</v>
      </c>
      <c r="AP293" s="201">
        <v>0</v>
      </c>
      <c r="AQ293" s="181"/>
      <c r="AR293" s="191">
        <v>2.85</v>
      </c>
      <c r="AS293" s="200">
        <v>1</v>
      </c>
      <c r="AT293" s="183">
        <v>2.85</v>
      </c>
      <c r="AU293" s="201">
        <v>0</v>
      </c>
    </row>
    <row r="294" spans="29:47" ht="12" customHeight="1">
      <c r="AC294" s="191">
        <v>2.86</v>
      </c>
      <c r="AD294" s="200">
        <v>0.1</v>
      </c>
      <c r="AE294" s="184">
        <v>0.999344262295082</v>
      </c>
      <c r="AF294" s="201">
        <v>0</v>
      </c>
      <c r="AG294" s="181"/>
      <c r="AH294" s="191">
        <v>2.86</v>
      </c>
      <c r="AI294" s="200">
        <v>1</v>
      </c>
      <c r="AJ294" s="184">
        <v>0.999344262295082</v>
      </c>
      <c r="AK294" s="201">
        <v>0</v>
      </c>
      <c r="AL294" s="181"/>
      <c r="AM294" s="191">
        <v>2.86</v>
      </c>
      <c r="AN294" s="200">
        <v>1</v>
      </c>
      <c r="AO294" s="183">
        <v>2.86</v>
      </c>
      <c r="AP294" s="201">
        <v>0</v>
      </c>
      <c r="AQ294" s="181"/>
      <c r="AR294" s="191">
        <v>2.86</v>
      </c>
      <c r="AS294" s="200">
        <v>1</v>
      </c>
      <c r="AT294" s="183">
        <v>2.86</v>
      </c>
      <c r="AU294" s="201">
        <v>0</v>
      </c>
    </row>
    <row r="295" spans="29:47" ht="12" customHeight="1">
      <c r="AC295" s="191">
        <v>2.87</v>
      </c>
      <c r="AD295" s="200">
        <v>0.1</v>
      </c>
      <c r="AE295" s="184">
        <v>0.999344262295082</v>
      </c>
      <c r="AF295" s="201">
        <v>0</v>
      </c>
      <c r="AG295" s="181"/>
      <c r="AH295" s="191">
        <v>2.87</v>
      </c>
      <c r="AI295" s="200">
        <v>1</v>
      </c>
      <c r="AJ295" s="184">
        <v>0.999344262295082</v>
      </c>
      <c r="AK295" s="201">
        <v>0</v>
      </c>
      <c r="AL295" s="181"/>
      <c r="AM295" s="191">
        <v>2.87</v>
      </c>
      <c r="AN295" s="200">
        <v>1</v>
      </c>
      <c r="AO295" s="183">
        <v>2.87</v>
      </c>
      <c r="AP295" s="201">
        <v>0</v>
      </c>
      <c r="AQ295" s="181"/>
      <c r="AR295" s="191">
        <v>2.87</v>
      </c>
      <c r="AS295" s="200">
        <v>1</v>
      </c>
      <c r="AT295" s="183">
        <v>2.87</v>
      </c>
      <c r="AU295" s="201">
        <v>0</v>
      </c>
    </row>
    <row r="296" spans="29:47" ht="12" customHeight="1">
      <c r="AC296" s="191">
        <v>2.88</v>
      </c>
      <c r="AD296" s="200">
        <v>0.1</v>
      </c>
      <c r="AE296" s="184">
        <v>0.999344262295082</v>
      </c>
      <c r="AF296" s="201">
        <v>0</v>
      </c>
      <c r="AG296" s="181"/>
      <c r="AH296" s="191">
        <v>2.88</v>
      </c>
      <c r="AI296" s="200">
        <v>1</v>
      </c>
      <c r="AJ296" s="184">
        <v>0.999344262295082</v>
      </c>
      <c r="AK296" s="201">
        <v>0</v>
      </c>
      <c r="AL296" s="181"/>
      <c r="AM296" s="191">
        <v>2.88</v>
      </c>
      <c r="AN296" s="200">
        <v>1</v>
      </c>
      <c r="AO296" s="183">
        <v>2.88</v>
      </c>
      <c r="AP296" s="201">
        <v>0</v>
      </c>
      <c r="AQ296" s="181"/>
      <c r="AR296" s="191">
        <v>2.88</v>
      </c>
      <c r="AS296" s="200">
        <v>1</v>
      </c>
      <c r="AT296" s="183">
        <v>2.88</v>
      </c>
      <c r="AU296" s="201">
        <v>0</v>
      </c>
    </row>
    <row r="297" spans="29:47" ht="12" customHeight="1">
      <c r="AC297" s="191">
        <v>2.89</v>
      </c>
      <c r="AD297" s="200">
        <v>0.1</v>
      </c>
      <c r="AE297" s="184">
        <v>0.999344262295082</v>
      </c>
      <c r="AF297" s="201">
        <v>0</v>
      </c>
      <c r="AG297" s="181"/>
      <c r="AH297" s="191">
        <v>2.89</v>
      </c>
      <c r="AI297" s="200">
        <v>1</v>
      </c>
      <c r="AJ297" s="184">
        <v>0.999344262295082</v>
      </c>
      <c r="AK297" s="201">
        <v>0</v>
      </c>
      <c r="AL297" s="181"/>
      <c r="AM297" s="191">
        <v>2.89</v>
      </c>
      <c r="AN297" s="200">
        <v>1</v>
      </c>
      <c r="AO297" s="183">
        <v>2.89</v>
      </c>
      <c r="AP297" s="201">
        <v>0</v>
      </c>
      <c r="AQ297" s="181"/>
      <c r="AR297" s="191">
        <v>2.89</v>
      </c>
      <c r="AS297" s="200">
        <v>1</v>
      </c>
      <c r="AT297" s="183">
        <v>2.89</v>
      </c>
      <c r="AU297" s="201">
        <v>0</v>
      </c>
    </row>
    <row r="298" spans="29:47" ht="12" customHeight="1">
      <c r="AC298" s="191">
        <v>2.9</v>
      </c>
      <c r="AD298" s="200">
        <v>0.1</v>
      </c>
      <c r="AE298" s="184">
        <v>0.999344262295082</v>
      </c>
      <c r="AF298" s="201">
        <v>0</v>
      </c>
      <c r="AG298" s="181"/>
      <c r="AH298" s="191">
        <v>2.9</v>
      </c>
      <c r="AI298" s="200">
        <v>1</v>
      </c>
      <c r="AJ298" s="184">
        <v>0.999344262295082</v>
      </c>
      <c r="AK298" s="201">
        <v>0</v>
      </c>
      <c r="AL298" s="181"/>
      <c r="AM298" s="191">
        <v>2.9</v>
      </c>
      <c r="AN298" s="200">
        <v>1</v>
      </c>
      <c r="AO298" s="183">
        <v>2.9</v>
      </c>
      <c r="AP298" s="201">
        <v>0</v>
      </c>
      <c r="AQ298" s="181"/>
      <c r="AR298" s="191">
        <v>2.9</v>
      </c>
      <c r="AS298" s="200">
        <v>1</v>
      </c>
      <c r="AT298" s="183">
        <v>2.9</v>
      </c>
      <c r="AU298" s="201">
        <v>0</v>
      </c>
    </row>
    <row r="299" spans="29:47" ht="12" customHeight="1">
      <c r="AC299" s="191">
        <v>2.91</v>
      </c>
      <c r="AD299" s="200">
        <v>0.1</v>
      </c>
      <c r="AE299" s="184">
        <v>0.999344262295082</v>
      </c>
      <c r="AF299" s="201">
        <v>0</v>
      </c>
      <c r="AG299" s="181"/>
      <c r="AH299" s="191">
        <v>2.91</v>
      </c>
      <c r="AI299" s="200">
        <v>1</v>
      </c>
      <c r="AJ299" s="184">
        <v>0.999344262295082</v>
      </c>
      <c r="AK299" s="201">
        <v>0</v>
      </c>
      <c r="AL299" s="181"/>
      <c r="AM299" s="191">
        <v>2.91</v>
      </c>
      <c r="AN299" s="200">
        <v>1</v>
      </c>
      <c r="AO299" s="183">
        <v>2.91</v>
      </c>
      <c r="AP299" s="201">
        <v>0</v>
      </c>
      <c r="AQ299" s="181"/>
      <c r="AR299" s="191">
        <v>2.91</v>
      </c>
      <c r="AS299" s="200">
        <v>1</v>
      </c>
      <c r="AT299" s="183">
        <v>2.91</v>
      </c>
      <c r="AU299" s="201">
        <v>0</v>
      </c>
    </row>
    <row r="300" spans="29:47" ht="12" customHeight="1">
      <c r="AC300" s="191">
        <v>2.92</v>
      </c>
      <c r="AD300" s="200">
        <v>0.1</v>
      </c>
      <c r="AE300" s="184">
        <v>0.999344262295082</v>
      </c>
      <c r="AF300" s="201">
        <v>0</v>
      </c>
      <c r="AG300" s="181"/>
      <c r="AH300" s="191">
        <v>2.92</v>
      </c>
      <c r="AI300" s="200">
        <v>1</v>
      </c>
      <c r="AJ300" s="184">
        <v>0.999344262295082</v>
      </c>
      <c r="AK300" s="201">
        <v>0</v>
      </c>
      <c r="AL300" s="181"/>
      <c r="AM300" s="191">
        <v>2.92</v>
      </c>
      <c r="AN300" s="200">
        <v>1</v>
      </c>
      <c r="AO300" s="183">
        <v>2.92</v>
      </c>
      <c r="AP300" s="201">
        <v>0</v>
      </c>
      <c r="AQ300" s="181"/>
      <c r="AR300" s="191">
        <v>2.92</v>
      </c>
      <c r="AS300" s="200">
        <v>1</v>
      </c>
      <c r="AT300" s="183">
        <v>2.92</v>
      </c>
      <c r="AU300" s="201">
        <v>0</v>
      </c>
    </row>
    <row r="301" spans="29:47" ht="12" customHeight="1">
      <c r="AC301" s="191">
        <v>2.93</v>
      </c>
      <c r="AD301" s="200">
        <v>0.1</v>
      </c>
      <c r="AE301" s="184">
        <v>0.999344262295082</v>
      </c>
      <c r="AF301" s="201">
        <v>0</v>
      </c>
      <c r="AG301" s="181"/>
      <c r="AH301" s="191">
        <v>2.93</v>
      </c>
      <c r="AI301" s="200">
        <v>1</v>
      </c>
      <c r="AJ301" s="184">
        <v>0.999344262295082</v>
      </c>
      <c r="AK301" s="201">
        <v>0</v>
      </c>
      <c r="AL301" s="181"/>
      <c r="AM301" s="191">
        <v>2.93</v>
      </c>
      <c r="AN301" s="200">
        <v>1</v>
      </c>
      <c r="AO301" s="183">
        <v>2.93</v>
      </c>
      <c r="AP301" s="201">
        <v>0</v>
      </c>
      <c r="AQ301" s="181"/>
      <c r="AR301" s="191">
        <v>2.93</v>
      </c>
      <c r="AS301" s="200">
        <v>1</v>
      </c>
      <c r="AT301" s="183">
        <v>2.93</v>
      </c>
      <c r="AU301" s="201">
        <v>0</v>
      </c>
    </row>
    <row r="302" spans="29:47" ht="12" customHeight="1">
      <c r="AC302" s="191">
        <v>2.94</v>
      </c>
      <c r="AD302" s="200">
        <v>0.1</v>
      </c>
      <c r="AE302" s="184">
        <v>0.999344262295082</v>
      </c>
      <c r="AF302" s="201">
        <v>0</v>
      </c>
      <c r="AG302" s="181"/>
      <c r="AH302" s="191">
        <v>2.94</v>
      </c>
      <c r="AI302" s="200">
        <v>1</v>
      </c>
      <c r="AJ302" s="184">
        <v>0.999344262295082</v>
      </c>
      <c r="AK302" s="201">
        <v>0</v>
      </c>
      <c r="AL302" s="181"/>
      <c r="AM302" s="191">
        <v>2.94</v>
      </c>
      <c r="AN302" s="200">
        <v>1</v>
      </c>
      <c r="AO302" s="183">
        <v>2.94</v>
      </c>
      <c r="AP302" s="201">
        <v>0</v>
      </c>
      <c r="AQ302" s="181"/>
      <c r="AR302" s="191">
        <v>2.94</v>
      </c>
      <c r="AS302" s="200">
        <v>1</v>
      </c>
      <c r="AT302" s="183">
        <v>2.94</v>
      </c>
      <c r="AU302" s="201">
        <v>0</v>
      </c>
    </row>
    <row r="303" spans="29:47" ht="12" customHeight="1">
      <c r="AC303" s="191">
        <v>2.95</v>
      </c>
      <c r="AD303" s="200">
        <v>0.1</v>
      </c>
      <c r="AE303" s="184">
        <v>0.999344262295082</v>
      </c>
      <c r="AF303" s="201">
        <v>0</v>
      </c>
      <c r="AG303" s="181"/>
      <c r="AH303" s="191">
        <v>2.95</v>
      </c>
      <c r="AI303" s="200">
        <v>1</v>
      </c>
      <c r="AJ303" s="184">
        <v>0.999344262295082</v>
      </c>
      <c r="AK303" s="201">
        <v>0</v>
      </c>
      <c r="AL303" s="181"/>
      <c r="AM303" s="191">
        <v>2.95</v>
      </c>
      <c r="AN303" s="200">
        <v>1</v>
      </c>
      <c r="AO303" s="183">
        <v>2.95</v>
      </c>
      <c r="AP303" s="201">
        <v>0</v>
      </c>
      <c r="AQ303" s="181"/>
      <c r="AR303" s="191">
        <v>2.95</v>
      </c>
      <c r="AS303" s="200">
        <v>1</v>
      </c>
      <c r="AT303" s="183">
        <v>2.95</v>
      </c>
      <c r="AU303" s="201">
        <v>0</v>
      </c>
    </row>
    <row r="304" spans="29:47" ht="12" customHeight="1">
      <c r="AC304" s="191">
        <v>2.96</v>
      </c>
      <c r="AD304" s="200">
        <v>0.1</v>
      </c>
      <c r="AE304" s="184">
        <v>0.999344262295082</v>
      </c>
      <c r="AF304" s="201">
        <v>0</v>
      </c>
      <c r="AG304" s="181"/>
      <c r="AH304" s="191">
        <v>2.96</v>
      </c>
      <c r="AI304" s="200">
        <v>1</v>
      </c>
      <c r="AJ304" s="184">
        <v>0.999344262295082</v>
      </c>
      <c r="AK304" s="201">
        <v>0</v>
      </c>
      <c r="AL304" s="181"/>
      <c r="AM304" s="191">
        <v>2.96</v>
      </c>
      <c r="AN304" s="200">
        <v>1</v>
      </c>
      <c r="AO304" s="183">
        <v>2.96</v>
      </c>
      <c r="AP304" s="201">
        <v>0</v>
      </c>
      <c r="AQ304" s="181"/>
      <c r="AR304" s="191">
        <v>2.96</v>
      </c>
      <c r="AS304" s="200">
        <v>1</v>
      </c>
      <c r="AT304" s="183">
        <v>2.96</v>
      </c>
      <c r="AU304" s="201">
        <v>0</v>
      </c>
    </row>
    <row r="305" spans="29:47" ht="12" customHeight="1">
      <c r="AC305" s="191">
        <v>2.97</v>
      </c>
      <c r="AD305" s="200">
        <v>0.1</v>
      </c>
      <c r="AE305" s="184">
        <v>0.999344262295082</v>
      </c>
      <c r="AF305" s="201">
        <v>0</v>
      </c>
      <c r="AG305" s="181"/>
      <c r="AH305" s="191">
        <v>2.97</v>
      </c>
      <c r="AI305" s="200">
        <v>1</v>
      </c>
      <c r="AJ305" s="184">
        <v>0.999344262295082</v>
      </c>
      <c r="AK305" s="201">
        <v>0</v>
      </c>
      <c r="AL305" s="181"/>
      <c r="AM305" s="191">
        <v>2.97</v>
      </c>
      <c r="AN305" s="200">
        <v>1</v>
      </c>
      <c r="AO305" s="183">
        <v>2.97</v>
      </c>
      <c r="AP305" s="201">
        <v>0</v>
      </c>
      <c r="AQ305" s="181"/>
      <c r="AR305" s="191">
        <v>2.97</v>
      </c>
      <c r="AS305" s="200">
        <v>1</v>
      </c>
      <c r="AT305" s="183">
        <v>2.97</v>
      </c>
      <c r="AU305" s="201">
        <v>0</v>
      </c>
    </row>
    <row r="306" spans="29:47" ht="12" customHeight="1">
      <c r="AC306" s="191">
        <v>2.98</v>
      </c>
      <c r="AD306" s="200">
        <v>0.1</v>
      </c>
      <c r="AE306" s="184">
        <v>0.999344262295082</v>
      </c>
      <c r="AF306" s="201">
        <v>0</v>
      </c>
      <c r="AG306" s="181"/>
      <c r="AH306" s="191">
        <v>2.98</v>
      </c>
      <c r="AI306" s="200">
        <v>1</v>
      </c>
      <c r="AJ306" s="184">
        <v>0.999344262295082</v>
      </c>
      <c r="AK306" s="201">
        <v>0</v>
      </c>
      <c r="AL306" s="181"/>
      <c r="AM306" s="191">
        <v>2.98</v>
      </c>
      <c r="AN306" s="200">
        <v>1</v>
      </c>
      <c r="AO306" s="183">
        <v>2.98</v>
      </c>
      <c r="AP306" s="201">
        <v>0</v>
      </c>
      <c r="AQ306" s="181"/>
      <c r="AR306" s="191">
        <v>2.98</v>
      </c>
      <c r="AS306" s="200">
        <v>1</v>
      </c>
      <c r="AT306" s="183">
        <v>2.98</v>
      </c>
      <c r="AU306" s="201">
        <v>0</v>
      </c>
    </row>
    <row r="307" spans="29:47" ht="12" customHeight="1">
      <c r="AC307" s="191">
        <v>2.99</v>
      </c>
      <c r="AD307" s="200">
        <v>0.1</v>
      </c>
      <c r="AE307" s="184">
        <v>0.999344262295082</v>
      </c>
      <c r="AF307" s="201">
        <v>0</v>
      </c>
      <c r="AG307" s="181"/>
      <c r="AH307" s="191">
        <v>2.99</v>
      </c>
      <c r="AI307" s="200">
        <v>1</v>
      </c>
      <c r="AJ307" s="184">
        <v>0.999344262295082</v>
      </c>
      <c r="AK307" s="201">
        <v>0</v>
      </c>
      <c r="AL307" s="181"/>
      <c r="AM307" s="191">
        <v>2.99</v>
      </c>
      <c r="AN307" s="200">
        <v>1</v>
      </c>
      <c r="AO307" s="183">
        <v>2.99</v>
      </c>
      <c r="AP307" s="201">
        <v>0</v>
      </c>
      <c r="AQ307" s="181"/>
      <c r="AR307" s="191">
        <v>2.99</v>
      </c>
      <c r="AS307" s="200">
        <v>1</v>
      </c>
      <c r="AT307" s="183">
        <v>2.99</v>
      </c>
      <c r="AU307" s="201">
        <v>0</v>
      </c>
    </row>
    <row r="308" spans="29:47" ht="12" customHeight="1">
      <c r="AC308" s="191">
        <v>3</v>
      </c>
      <c r="AD308" s="200">
        <v>0.1</v>
      </c>
      <c r="AE308" s="184">
        <v>0.999344262295082</v>
      </c>
      <c r="AF308" s="201">
        <v>0</v>
      </c>
      <c r="AG308" s="181"/>
      <c r="AH308" s="191">
        <v>3</v>
      </c>
      <c r="AI308" s="200">
        <v>1</v>
      </c>
      <c r="AJ308" s="184">
        <v>0.999344262295082</v>
      </c>
      <c r="AK308" s="201">
        <v>0</v>
      </c>
      <c r="AL308" s="181"/>
      <c r="AM308" s="191">
        <v>3</v>
      </c>
      <c r="AN308" s="200">
        <v>1</v>
      </c>
      <c r="AO308" s="183">
        <v>3</v>
      </c>
      <c r="AP308" s="201">
        <v>0</v>
      </c>
      <c r="AQ308" s="181"/>
      <c r="AR308" s="191">
        <v>3</v>
      </c>
      <c r="AS308" s="200">
        <v>1</v>
      </c>
      <c r="AT308" s="183">
        <v>3</v>
      </c>
      <c r="AU308" s="201">
        <v>0</v>
      </c>
    </row>
    <row r="309" spans="29:47" ht="12" customHeight="1">
      <c r="AC309" s="191">
        <v>3.01</v>
      </c>
      <c r="AD309" s="200">
        <v>0.1</v>
      </c>
      <c r="AE309" s="184">
        <v>0.999344262295082</v>
      </c>
      <c r="AF309" s="201">
        <v>0</v>
      </c>
      <c r="AG309" s="181"/>
      <c r="AH309" s="191">
        <v>3.01</v>
      </c>
      <c r="AI309" s="200">
        <v>1</v>
      </c>
      <c r="AJ309" s="184">
        <v>0.999344262295082</v>
      </c>
      <c r="AK309" s="201">
        <v>0</v>
      </c>
      <c r="AL309" s="181"/>
      <c r="AM309" s="191">
        <v>3.01</v>
      </c>
      <c r="AN309" s="200">
        <v>1</v>
      </c>
      <c r="AO309" s="183">
        <v>3.01</v>
      </c>
      <c r="AP309" s="201">
        <v>0</v>
      </c>
      <c r="AQ309" s="181"/>
      <c r="AR309" s="191">
        <v>3.01</v>
      </c>
      <c r="AS309" s="200">
        <v>1</v>
      </c>
      <c r="AT309" s="183">
        <v>3.01</v>
      </c>
      <c r="AU309" s="201">
        <v>0</v>
      </c>
    </row>
    <row r="310" spans="29:47" ht="12" customHeight="1">
      <c r="AC310" s="191">
        <v>3.02</v>
      </c>
      <c r="AD310" s="200">
        <v>0.1</v>
      </c>
      <c r="AE310" s="184">
        <v>0.999344262295082</v>
      </c>
      <c r="AF310" s="201">
        <v>0</v>
      </c>
      <c r="AG310" s="181"/>
      <c r="AH310" s="191">
        <v>3.02</v>
      </c>
      <c r="AI310" s="200">
        <v>1</v>
      </c>
      <c r="AJ310" s="184">
        <v>0.999344262295082</v>
      </c>
      <c r="AK310" s="201">
        <v>0</v>
      </c>
      <c r="AL310" s="181"/>
      <c r="AM310" s="191">
        <v>3.02</v>
      </c>
      <c r="AN310" s="200">
        <v>1</v>
      </c>
      <c r="AO310" s="183">
        <v>3.02</v>
      </c>
      <c r="AP310" s="201">
        <v>0</v>
      </c>
      <c r="AQ310" s="181"/>
      <c r="AR310" s="191">
        <v>3.02</v>
      </c>
      <c r="AS310" s="200">
        <v>1</v>
      </c>
      <c r="AT310" s="183">
        <v>3.02</v>
      </c>
      <c r="AU310" s="201">
        <v>0</v>
      </c>
    </row>
    <row r="311" spans="29:47" ht="12" customHeight="1">
      <c r="AC311" s="191">
        <v>3.03</v>
      </c>
      <c r="AD311" s="200">
        <v>0.1</v>
      </c>
      <c r="AE311" s="184">
        <v>0.999344262295082</v>
      </c>
      <c r="AF311" s="201">
        <v>0</v>
      </c>
      <c r="AG311" s="181"/>
      <c r="AH311" s="191">
        <v>3.03</v>
      </c>
      <c r="AI311" s="200">
        <v>1</v>
      </c>
      <c r="AJ311" s="184">
        <v>0.999344262295082</v>
      </c>
      <c r="AK311" s="201">
        <v>0</v>
      </c>
      <c r="AL311" s="181"/>
      <c r="AM311" s="191">
        <v>3.03</v>
      </c>
      <c r="AN311" s="200">
        <v>1</v>
      </c>
      <c r="AO311" s="183">
        <v>3.03</v>
      </c>
      <c r="AP311" s="201">
        <v>0</v>
      </c>
      <c r="AQ311" s="181"/>
      <c r="AR311" s="191">
        <v>3.03</v>
      </c>
      <c r="AS311" s="200">
        <v>1</v>
      </c>
      <c r="AT311" s="183">
        <v>3.03</v>
      </c>
      <c r="AU311" s="201">
        <v>0</v>
      </c>
    </row>
    <row r="312" spans="29:47" ht="12" customHeight="1">
      <c r="AC312" s="191">
        <v>3.04</v>
      </c>
      <c r="AD312" s="200">
        <v>0.1</v>
      </c>
      <c r="AE312" s="184">
        <v>0.999344262295082</v>
      </c>
      <c r="AF312" s="201">
        <v>0</v>
      </c>
      <c r="AG312" s="181"/>
      <c r="AH312" s="191">
        <v>3.04</v>
      </c>
      <c r="AI312" s="200">
        <v>1</v>
      </c>
      <c r="AJ312" s="184">
        <v>0.999344262295082</v>
      </c>
      <c r="AK312" s="201">
        <v>0</v>
      </c>
      <c r="AL312" s="181"/>
      <c r="AM312" s="191">
        <v>3.04</v>
      </c>
      <c r="AN312" s="200">
        <v>1</v>
      </c>
      <c r="AO312" s="183">
        <v>3.04</v>
      </c>
      <c r="AP312" s="201">
        <v>0</v>
      </c>
      <c r="AQ312" s="181"/>
      <c r="AR312" s="191">
        <v>3.04</v>
      </c>
      <c r="AS312" s="200">
        <v>1</v>
      </c>
      <c r="AT312" s="183">
        <v>3.04</v>
      </c>
      <c r="AU312" s="201">
        <v>0</v>
      </c>
    </row>
    <row r="313" spans="29:47" ht="12" customHeight="1">
      <c r="AC313" s="191">
        <v>3.05</v>
      </c>
      <c r="AD313" s="200">
        <v>0.1</v>
      </c>
      <c r="AE313" s="184">
        <v>0.999344262295082</v>
      </c>
      <c r="AF313" s="201">
        <v>0</v>
      </c>
      <c r="AG313" s="181"/>
      <c r="AH313" s="191">
        <v>3.05</v>
      </c>
      <c r="AI313" s="200">
        <v>1</v>
      </c>
      <c r="AJ313" s="184">
        <v>0.999344262295082</v>
      </c>
      <c r="AK313" s="201">
        <v>0</v>
      </c>
      <c r="AL313" s="181"/>
      <c r="AM313" s="191">
        <v>3.05</v>
      </c>
      <c r="AN313" s="200">
        <v>1</v>
      </c>
      <c r="AO313" s="183">
        <v>3.05</v>
      </c>
      <c r="AP313" s="201">
        <v>0</v>
      </c>
      <c r="AQ313" s="181"/>
      <c r="AR313" s="191">
        <v>3.05</v>
      </c>
      <c r="AS313" s="200">
        <v>1</v>
      </c>
      <c r="AT313" s="183">
        <v>3.05</v>
      </c>
      <c r="AU313" s="201">
        <v>0</v>
      </c>
    </row>
    <row r="314" spans="29:47" ht="12" customHeight="1">
      <c r="AC314" s="191">
        <v>3.06</v>
      </c>
      <c r="AD314" s="200">
        <v>0.1</v>
      </c>
      <c r="AE314" s="184">
        <v>0.999344262295082</v>
      </c>
      <c r="AF314" s="201">
        <v>0</v>
      </c>
      <c r="AG314" s="181"/>
      <c r="AH314" s="191">
        <v>3.06</v>
      </c>
      <c r="AI314" s="200">
        <v>1</v>
      </c>
      <c r="AJ314" s="184">
        <v>0.999344262295082</v>
      </c>
      <c r="AK314" s="201">
        <v>0</v>
      </c>
      <c r="AL314" s="181"/>
      <c r="AM314" s="191">
        <v>3.06</v>
      </c>
      <c r="AN314" s="200">
        <v>1</v>
      </c>
      <c r="AO314" s="183">
        <v>3.06</v>
      </c>
      <c r="AP314" s="201">
        <v>0</v>
      </c>
      <c r="AQ314" s="181"/>
      <c r="AR314" s="191">
        <v>3.06</v>
      </c>
      <c r="AS314" s="200">
        <v>1</v>
      </c>
      <c r="AT314" s="183">
        <v>3.06</v>
      </c>
      <c r="AU314" s="201">
        <v>0</v>
      </c>
    </row>
    <row r="315" spans="29:47" ht="12" customHeight="1">
      <c r="AC315" s="191">
        <v>3.07</v>
      </c>
      <c r="AD315" s="200">
        <v>0.1</v>
      </c>
      <c r="AE315" s="184">
        <v>0.999344262295082</v>
      </c>
      <c r="AF315" s="201">
        <v>0</v>
      </c>
      <c r="AG315" s="181"/>
      <c r="AH315" s="191">
        <v>3.07</v>
      </c>
      <c r="AI315" s="200">
        <v>1</v>
      </c>
      <c r="AJ315" s="184">
        <v>0.999344262295082</v>
      </c>
      <c r="AK315" s="201">
        <v>0</v>
      </c>
      <c r="AL315" s="181"/>
      <c r="AM315" s="191">
        <v>3.07</v>
      </c>
      <c r="AN315" s="200">
        <v>1</v>
      </c>
      <c r="AO315" s="183">
        <v>3.07</v>
      </c>
      <c r="AP315" s="201">
        <v>0</v>
      </c>
      <c r="AQ315" s="181"/>
      <c r="AR315" s="191">
        <v>3.07</v>
      </c>
      <c r="AS315" s="200">
        <v>1</v>
      </c>
      <c r="AT315" s="183">
        <v>3.07</v>
      </c>
      <c r="AU315" s="201">
        <v>0</v>
      </c>
    </row>
    <row r="316" spans="29:47" ht="12" customHeight="1">
      <c r="AC316" s="191">
        <v>3.08</v>
      </c>
      <c r="AD316" s="200">
        <v>0.1</v>
      </c>
      <c r="AE316" s="184">
        <v>0.999344262295082</v>
      </c>
      <c r="AF316" s="201">
        <v>0</v>
      </c>
      <c r="AG316" s="181"/>
      <c r="AH316" s="191">
        <v>3.08</v>
      </c>
      <c r="AI316" s="200">
        <v>1</v>
      </c>
      <c r="AJ316" s="184">
        <v>0.999344262295082</v>
      </c>
      <c r="AK316" s="201">
        <v>0</v>
      </c>
      <c r="AL316" s="181"/>
      <c r="AM316" s="191">
        <v>3.08</v>
      </c>
      <c r="AN316" s="200">
        <v>1</v>
      </c>
      <c r="AO316" s="183">
        <v>3.08</v>
      </c>
      <c r="AP316" s="201">
        <v>0</v>
      </c>
      <c r="AQ316" s="181"/>
      <c r="AR316" s="191">
        <v>3.08</v>
      </c>
      <c r="AS316" s="200">
        <v>1</v>
      </c>
      <c r="AT316" s="183">
        <v>3.08</v>
      </c>
      <c r="AU316" s="201">
        <v>0</v>
      </c>
    </row>
    <row r="317" spans="29:47" ht="12" customHeight="1">
      <c r="AC317" s="191">
        <v>3.09</v>
      </c>
      <c r="AD317" s="200">
        <v>0.1</v>
      </c>
      <c r="AE317" s="184">
        <v>0.999344262295082</v>
      </c>
      <c r="AF317" s="201">
        <v>0</v>
      </c>
      <c r="AG317" s="181"/>
      <c r="AH317" s="191">
        <v>3.09</v>
      </c>
      <c r="AI317" s="200">
        <v>1</v>
      </c>
      <c r="AJ317" s="184">
        <v>0.999344262295082</v>
      </c>
      <c r="AK317" s="201">
        <v>0</v>
      </c>
      <c r="AL317" s="181"/>
      <c r="AM317" s="191">
        <v>3.09</v>
      </c>
      <c r="AN317" s="200">
        <v>1</v>
      </c>
      <c r="AO317" s="183">
        <v>3.09</v>
      </c>
      <c r="AP317" s="201">
        <v>0</v>
      </c>
      <c r="AQ317" s="181"/>
      <c r="AR317" s="191">
        <v>3.09</v>
      </c>
      <c r="AS317" s="200">
        <v>1</v>
      </c>
      <c r="AT317" s="183">
        <v>3.09</v>
      </c>
      <c r="AU317" s="201">
        <v>0</v>
      </c>
    </row>
    <row r="318" spans="29:47" ht="12" customHeight="1">
      <c r="AC318" s="191">
        <v>3.1</v>
      </c>
      <c r="AD318" s="200">
        <v>0.1</v>
      </c>
      <c r="AE318" s="184">
        <v>0.999344262295082</v>
      </c>
      <c r="AF318" s="201">
        <v>0</v>
      </c>
      <c r="AG318" s="181"/>
      <c r="AH318" s="191">
        <v>3.1</v>
      </c>
      <c r="AI318" s="200">
        <v>1</v>
      </c>
      <c r="AJ318" s="184">
        <v>0.999344262295082</v>
      </c>
      <c r="AK318" s="201">
        <v>0</v>
      </c>
      <c r="AL318" s="181"/>
      <c r="AM318" s="191">
        <v>3.1</v>
      </c>
      <c r="AN318" s="200">
        <v>1</v>
      </c>
      <c r="AO318" s="183">
        <v>3.1</v>
      </c>
      <c r="AP318" s="201">
        <v>0</v>
      </c>
      <c r="AQ318" s="181"/>
      <c r="AR318" s="191">
        <v>3.1</v>
      </c>
      <c r="AS318" s="200">
        <v>1</v>
      </c>
      <c r="AT318" s="183">
        <v>3.1</v>
      </c>
      <c r="AU318" s="201">
        <v>0</v>
      </c>
    </row>
    <row r="319" spans="29:47" ht="12" customHeight="1">
      <c r="AC319" s="191">
        <v>3.11</v>
      </c>
      <c r="AD319" s="200">
        <v>0.1</v>
      </c>
      <c r="AE319" s="184">
        <v>0.999344262295082</v>
      </c>
      <c r="AF319" s="201">
        <v>0</v>
      </c>
      <c r="AG319" s="181"/>
      <c r="AH319" s="191">
        <v>3.11</v>
      </c>
      <c r="AI319" s="200">
        <v>1</v>
      </c>
      <c r="AJ319" s="184">
        <v>0.999344262295082</v>
      </c>
      <c r="AK319" s="201">
        <v>0</v>
      </c>
      <c r="AL319" s="181"/>
      <c r="AM319" s="191">
        <v>3.11</v>
      </c>
      <c r="AN319" s="200">
        <v>1</v>
      </c>
      <c r="AO319" s="183">
        <v>3.11</v>
      </c>
      <c r="AP319" s="201">
        <v>0</v>
      </c>
      <c r="AQ319" s="181"/>
      <c r="AR319" s="191">
        <v>3.11</v>
      </c>
      <c r="AS319" s="200">
        <v>1</v>
      </c>
      <c r="AT319" s="183">
        <v>3.11</v>
      </c>
      <c r="AU319" s="201">
        <v>0</v>
      </c>
    </row>
    <row r="320" spans="29:47" ht="12" customHeight="1">
      <c r="AC320" s="191">
        <v>3.12</v>
      </c>
      <c r="AD320" s="200">
        <v>0.1</v>
      </c>
      <c r="AE320" s="184">
        <v>0.999344262295082</v>
      </c>
      <c r="AF320" s="201">
        <v>0</v>
      </c>
      <c r="AG320" s="181"/>
      <c r="AH320" s="191">
        <v>3.12</v>
      </c>
      <c r="AI320" s="200">
        <v>1</v>
      </c>
      <c r="AJ320" s="184">
        <v>0.999344262295082</v>
      </c>
      <c r="AK320" s="201">
        <v>0</v>
      </c>
      <c r="AL320" s="181"/>
      <c r="AM320" s="191">
        <v>3.12</v>
      </c>
      <c r="AN320" s="200">
        <v>1</v>
      </c>
      <c r="AO320" s="183">
        <v>3.12</v>
      </c>
      <c r="AP320" s="201">
        <v>0</v>
      </c>
      <c r="AQ320" s="181"/>
      <c r="AR320" s="191">
        <v>3.12</v>
      </c>
      <c r="AS320" s="200">
        <v>1</v>
      </c>
      <c r="AT320" s="183">
        <v>3.12</v>
      </c>
      <c r="AU320" s="201">
        <v>0</v>
      </c>
    </row>
    <row r="321" spans="29:47" ht="12" customHeight="1">
      <c r="AC321" s="191">
        <v>3.13</v>
      </c>
      <c r="AD321" s="200">
        <v>0.1</v>
      </c>
      <c r="AE321" s="184">
        <v>0.999344262295082</v>
      </c>
      <c r="AF321" s="201">
        <v>0</v>
      </c>
      <c r="AG321" s="181"/>
      <c r="AH321" s="191">
        <v>3.13</v>
      </c>
      <c r="AI321" s="200">
        <v>1</v>
      </c>
      <c r="AJ321" s="184">
        <v>0.999344262295082</v>
      </c>
      <c r="AK321" s="201">
        <v>0</v>
      </c>
      <c r="AL321" s="181"/>
      <c r="AM321" s="191">
        <v>3.13</v>
      </c>
      <c r="AN321" s="200">
        <v>1</v>
      </c>
      <c r="AO321" s="183">
        <v>3.13</v>
      </c>
      <c r="AP321" s="201">
        <v>0</v>
      </c>
      <c r="AQ321" s="181"/>
      <c r="AR321" s="191">
        <v>3.13</v>
      </c>
      <c r="AS321" s="200">
        <v>1</v>
      </c>
      <c r="AT321" s="183">
        <v>3.13</v>
      </c>
      <c r="AU321" s="201">
        <v>0</v>
      </c>
    </row>
    <row r="322" spans="29:47" ht="12" customHeight="1">
      <c r="AC322" s="191">
        <v>3.14</v>
      </c>
      <c r="AD322" s="200">
        <v>0.1</v>
      </c>
      <c r="AE322" s="184">
        <v>0.999344262295082</v>
      </c>
      <c r="AF322" s="201">
        <v>0</v>
      </c>
      <c r="AG322" s="181"/>
      <c r="AH322" s="191">
        <v>3.14</v>
      </c>
      <c r="AI322" s="200">
        <v>1</v>
      </c>
      <c r="AJ322" s="184">
        <v>0.999344262295082</v>
      </c>
      <c r="AK322" s="201">
        <v>0</v>
      </c>
      <c r="AL322" s="181"/>
      <c r="AM322" s="191">
        <v>3.14</v>
      </c>
      <c r="AN322" s="200">
        <v>1</v>
      </c>
      <c r="AO322" s="183">
        <v>3.14</v>
      </c>
      <c r="AP322" s="201">
        <v>0</v>
      </c>
      <c r="AQ322" s="181"/>
      <c r="AR322" s="191">
        <v>3.14</v>
      </c>
      <c r="AS322" s="200">
        <v>1</v>
      </c>
      <c r="AT322" s="183">
        <v>3.14</v>
      </c>
      <c r="AU322" s="201">
        <v>0</v>
      </c>
    </row>
    <row r="323" spans="29:47" ht="12" customHeight="1">
      <c r="AC323" s="191">
        <v>3.15</v>
      </c>
      <c r="AD323" s="200">
        <v>0.1</v>
      </c>
      <c r="AE323" s="184">
        <v>0.999344262295082</v>
      </c>
      <c r="AF323" s="201">
        <v>0</v>
      </c>
      <c r="AG323" s="181"/>
      <c r="AH323" s="191">
        <v>3.15</v>
      </c>
      <c r="AI323" s="200">
        <v>1</v>
      </c>
      <c r="AJ323" s="184">
        <v>0.999344262295082</v>
      </c>
      <c r="AK323" s="201">
        <v>0</v>
      </c>
      <c r="AL323" s="181"/>
      <c r="AM323" s="191">
        <v>3.15</v>
      </c>
      <c r="AN323" s="200">
        <v>1</v>
      </c>
      <c r="AO323" s="183">
        <v>3.15</v>
      </c>
      <c r="AP323" s="201">
        <v>0</v>
      </c>
      <c r="AQ323" s="181"/>
      <c r="AR323" s="191">
        <v>3.15</v>
      </c>
      <c r="AS323" s="200">
        <v>1</v>
      </c>
      <c r="AT323" s="183">
        <v>3.15</v>
      </c>
      <c r="AU323" s="201">
        <v>0</v>
      </c>
    </row>
    <row r="324" spans="29:47" ht="12" customHeight="1">
      <c r="AC324" s="191">
        <v>3.16</v>
      </c>
      <c r="AD324" s="200">
        <v>0.1</v>
      </c>
      <c r="AE324" s="184">
        <v>0.999344262295082</v>
      </c>
      <c r="AF324" s="201">
        <v>0</v>
      </c>
      <c r="AG324" s="181"/>
      <c r="AH324" s="191">
        <v>3.16</v>
      </c>
      <c r="AI324" s="200">
        <v>1</v>
      </c>
      <c r="AJ324" s="184">
        <v>0.999344262295082</v>
      </c>
      <c r="AK324" s="201">
        <v>0</v>
      </c>
      <c r="AL324" s="181"/>
      <c r="AM324" s="191">
        <v>3.16</v>
      </c>
      <c r="AN324" s="200">
        <v>1</v>
      </c>
      <c r="AO324" s="183">
        <v>3.16</v>
      </c>
      <c r="AP324" s="201">
        <v>0</v>
      </c>
      <c r="AQ324" s="181"/>
      <c r="AR324" s="191">
        <v>3.16</v>
      </c>
      <c r="AS324" s="200">
        <v>1</v>
      </c>
      <c r="AT324" s="183">
        <v>3.16</v>
      </c>
      <c r="AU324" s="201">
        <v>0</v>
      </c>
    </row>
    <row r="325" spans="29:47" ht="12" customHeight="1">
      <c r="AC325" s="191">
        <v>3.17</v>
      </c>
      <c r="AD325" s="200">
        <v>0.1</v>
      </c>
      <c r="AE325" s="184">
        <v>0.999344262295082</v>
      </c>
      <c r="AF325" s="201">
        <v>0</v>
      </c>
      <c r="AG325" s="181"/>
      <c r="AH325" s="191">
        <v>3.17</v>
      </c>
      <c r="AI325" s="200">
        <v>1</v>
      </c>
      <c r="AJ325" s="184">
        <v>0.999344262295082</v>
      </c>
      <c r="AK325" s="201">
        <v>0</v>
      </c>
      <c r="AL325" s="181"/>
      <c r="AM325" s="191">
        <v>3.17</v>
      </c>
      <c r="AN325" s="200">
        <v>1</v>
      </c>
      <c r="AO325" s="183">
        <v>3.17</v>
      </c>
      <c r="AP325" s="201">
        <v>0</v>
      </c>
      <c r="AQ325" s="181"/>
      <c r="AR325" s="191">
        <v>3.17</v>
      </c>
      <c r="AS325" s="200">
        <v>1</v>
      </c>
      <c r="AT325" s="183">
        <v>3.17</v>
      </c>
      <c r="AU325" s="201">
        <v>0</v>
      </c>
    </row>
    <row r="326" spans="29:47" ht="12" customHeight="1">
      <c r="AC326" s="191">
        <v>3.18</v>
      </c>
      <c r="AD326" s="200">
        <v>0.1</v>
      </c>
      <c r="AE326" s="184">
        <v>0.999344262295082</v>
      </c>
      <c r="AF326" s="201">
        <v>0</v>
      </c>
      <c r="AG326" s="181"/>
      <c r="AH326" s="191">
        <v>3.18</v>
      </c>
      <c r="AI326" s="200">
        <v>1</v>
      </c>
      <c r="AJ326" s="184">
        <v>0.999344262295082</v>
      </c>
      <c r="AK326" s="201">
        <v>0</v>
      </c>
      <c r="AL326" s="181"/>
      <c r="AM326" s="191">
        <v>3.18</v>
      </c>
      <c r="AN326" s="200">
        <v>1</v>
      </c>
      <c r="AO326" s="183">
        <v>3.18</v>
      </c>
      <c r="AP326" s="201">
        <v>0</v>
      </c>
      <c r="AQ326" s="181"/>
      <c r="AR326" s="191">
        <v>3.18</v>
      </c>
      <c r="AS326" s="200">
        <v>1</v>
      </c>
      <c r="AT326" s="183">
        <v>3.18</v>
      </c>
      <c r="AU326" s="201">
        <v>0</v>
      </c>
    </row>
    <row r="327" spans="29:47" ht="12" customHeight="1">
      <c r="AC327" s="191">
        <v>3.19</v>
      </c>
      <c r="AD327" s="200">
        <v>0.1</v>
      </c>
      <c r="AE327" s="184">
        <v>0.999344262295082</v>
      </c>
      <c r="AF327" s="201">
        <v>0</v>
      </c>
      <c r="AG327" s="181"/>
      <c r="AH327" s="191">
        <v>3.19</v>
      </c>
      <c r="AI327" s="200">
        <v>1</v>
      </c>
      <c r="AJ327" s="184">
        <v>0.999344262295082</v>
      </c>
      <c r="AK327" s="201">
        <v>0</v>
      </c>
      <c r="AL327" s="181"/>
      <c r="AM327" s="191">
        <v>3.19</v>
      </c>
      <c r="AN327" s="200">
        <v>1</v>
      </c>
      <c r="AO327" s="183">
        <v>3.19</v>
      </c>
      <c r="AP327" s="201">
        <v>0</v>
      </c>
      <c r="AQ327" s="181"/>
      <c r="AR327" s="191">
        <v>3.19</v>
      </c>
      <c r="AS327" s="200">
        <v>1</v>
      </c>
      <c r="AT327" s="183">
        <v>3.19</v>
      </c>
      <c r="AU327" s="201">
        <v>0</v>
      </c>
    </row>
    <row r="328" spans="29:47" ht="12" customHeight="1">
      <c r="AC328" s="191">
        <v>3.2</v>
      </c>
      <c r="AD328" s="200">
        <v>0.1</v>
      </c>
      <c r="AE328" s="184">
        <v>0.999344262295082</v>
      </c>
      <c r="AF328" s="201">
        <v>0</v>
      </c>
      <c r="AG328" s="181"/>
      <c r="AH328" s="191">
        <v>3.2</v>
      </c>
      <c r="AI328" s="200">
        <v>1</v>
      </c>
      <c r="AJ328" s="184">
        <v>0.999344262295082</v>
      </c>
      <c r="AK328" s="201">
        <v>0</v>
      </c>
      <c r="AL328" s="181"/>
      <c r="AM328" s="191">
        <v>3.2</v>
      </c>
      <c r="AN328" s="200">
        <v>1</v>
      </c>
      <c r="AO328" s="183">
        <v>3.2</v>
      </c>
      <c r="AP328" s="201">
        <v>0</v>
      </c>
      <c r="AQ328" s="181"/>
      <c r="AR328" s="191">
        <v>3.2</v>
      </c>
      <c r="AS328" s="200">
        <v>1</v>
      </c>
      <c r="AT328" s="183">
        <v>3.2</v>
      </c>
      <c r="AU328" s="201">
        <v>0</v>
      </c>
    </row>
    <row r="329" spans="29:47" ht="12" customHeight="1">
      <c r="AC329" s="191">
        <v>3.21</v>
      </c>
      <c r="AD329" s="200">
        <v>0.1</v>
      </c>
      <c r="AE329" s="184">
        <v>0.999344262295082</v>
      </c>
      <c r="AF329" s="201">
        <v>0</v>
      </c>
      <c r="AG329" s="181"/>
      <c r="AH329" s="191">
        <v>3.21</v>
      </c>
      <c r="AI329" s="200">
        <v>1</v>
      </c>
      <c r="AJ329" s="184">
        <v>0.999344262295082</v>
      </c>
      <c r="AK329" s="201">
        <v>0</v>
      </c>
      <c r="AL329" s="181"/>
      <c r="AM329" s="191">
        <v>3.21</v>
      </c>
      <c r="AN329" s="200">
        <v>1</v>
      </c>
      <c r="AO329" s="183">
        <v>3.21</v>
      </c>
      <c r="AP329" s="201">
        <v>0</v>
      </c>
      <c r="AQ329" s="181"/>
      <c r="AR329" s="191">
        <v>3.21</v>
      </c>
      <c r="AS329" s="200">
        <v>1</v>
      </c>
      <c r="AT329" s="183">
        <v>3.21</v>
      </c>
      <c r="AU329" s="201">
        <v>0</v>
      </c>
    </row>
    <row r="330" spans="29:47" ht="12" customHeight="1">
      <c r="AC330" s="191">
        <v>3.22</v>
      </c>
      <c r="AD330" s="200">
        <v>0.1</v>
      </c>
      <c r="AE330" s="184">
        <v>0.999344262295082</v>
      </c>
      <c r="AF330" s="201">
        <v>0</v>
      </c>
      <c r="AG330" s="181"/>
      <c r="AH330" s="191">
        <v>3.22</v>
      </c>
      <c r="AI330" s="200">
        <v>1</v>
      </c>
      <c r="AJ330" s="184">
        <v>0.999344262295082</v>
      </c>
      <c r="AK330" s="201">
        <v>0</v>
      </c>
      <c r="AL330" s="181"/>
      <c r="AM330" s="191">
        <v>3.22</v>
      </c>
      <c r="AN330" s="200">
        <v>1</v>
      </c>
      <c r="AO330" s="183">
        <v>3.22</v>
      </c>
      <c r="AP330" s="201">
        <v>0</v>
      </c>
      <c r="AQ330" s="181"/>
      <c r="AR330" s="191">
        <v>3.22</v>
      </c>
      <c r="AS330" s="200">
        <v>1</v>
      </c>
      <c r="AT330" s="183">
        <v>3.22</v>
      </c>
      <c r="AU330" s="201">
        <v>0</v>
      </c>
    </row>
    <row r="331" spans="29:47" ht="12" customHeight="1">
      <c r="AC331" s="191">
        <v>3.23</v>
      </c>
      <c r="AD331" s="200">
        <v>0.1</v>
      </c>
      <c r="AE331" s="184">
        <v>0.999344262295082</v>
      </c>
      <c r="AF331" s="201">
        <v>0</v>
      </c>
      <c r="AG331" s="181"/>
      <c r="AH331" s="191">
        <v>3.23</v>
      </c>
      <c r="AI331" s="200">
        <v>1</v>
      </c>
      <c r="AJ331" s="184">
        <v>0.999344262295082</v>
      </c>
      <c r="AK331" s="201">
        <v>0</v>
      </c>
      <c r="AL331" s="181"/>
      <c r="AM331" s="191">
        <v>3.23</v>
      </c>
      <c r="AN331" s="200">
        <v>1</v>
      </c>
      <c r="AO331" s="183">
        <v>3.23</v>
      </c>
      <c r="AP331" s="201">
        <v>0</v>
      </c>
      <c r="AQ331" s="181"/>
      <c r="AR331" s="191">
        <v>3.23</v>
      </c>
      <c r="AS331" s="200">
        <v>1</v>
      </c>
      <c r="AT331" s="183">
        <v>3.23</v>
      </c>
      <c r="AU331" s="201">
        <v>0</v>
      </c>
    </row>
    <row r="332" spans="29:47" ht="12" customHeight="1">
      <c r="AC332" s="191">
        <v>3.24</v>
      </c>
      <c r="AD332" s="200">
        <v>0.1</v>
      </c>
      <c r="AE332" s="184">
        <v>0.999344262295082</v>
      </c>
      <c r="AF332" s="201">
        <v>0</v>
      </c>
      <c r="AG332" s="181"/>
      <c r="AH332" s="191">
        <v>3.24</v>
      </c>
      <c r="AI332" s="200">
        <v>1</v>
      </c>
      <c r="AJ332" s="184">
        <v>0.999344262295082</v>
      </c>
      <c r="AK332" s="201">
        <v>0</v>
      </c>
      <c r="AL332" s="181"/>
      <c r="AM332" s="191">
        <v>3.24</v>
      </c>
      <c r="AN332" s="200">
        <v>1</v>
      </c>
      <c r="AO332" s="183">
        <v>3.24</v>
      </c>
      <c r="AP332" s="201">
        <v>0</v>
      </c>
      <c r="AQ332" s="181"/>
      <c r="AR332" s="191">
        <v>3.24</v>
      </c>
      <c r="AS332" s="200">
        <v>1</v>
      </c>
      <c r="AT332" s="183">
        <v>3.24</v>
      </c>
      <c r="AU332" s="201">
        <v>0</v>
      </c>
    </row>
    <row r="333" spans="29:47" ht="12" customHeight="1">
      <c r="AC333" s="191">
        <v>3.25</v>
      </c>
      <c r="AD333" s="200">
        <v>0.1</v>
      </c>
      <c r="AE333" s="184">
        <v>0.999344262295082</v>
      </c>
      <c r="AF333" s="201">
        <v>0</v>
      </c>
      <c r="AG333" s="181"/>
      <c r="AH333" s="191">
        <v>3.25</v>
      </c>
      <c r="AI333" s="200">
        <v>1</v>
      </c>
      <c r="AJ333" s="184">
        <v>0.999344262295082</v>
      </c>
      <c r="AK333" s="201">
        <v>0</v>
      </c>
      <c r="AL333" s="181"/>
      <c r="AM333" s="191">
        <v>3.25</v>
      </c>
      <c r="AN333" s="200">
        <v>1</v>
      </c>
      <c r="AO333" s="183">
        <v>3.25</v>
      </c>
      <c r="AP333" s="201">
        <v>0</v>
      </c>
      <c r="AQ333" s="181"/>
      <c r="AR333" s="191">
        <v>3.25</v>
      </c>
      <c r="AS333" s="200">
        <v>1</v>
      </c>
      <c r="AT333" s="183">
        <v>3.25</v>
      </c>
      <c r="AU333" s="201">
        <v>0</v>
      </c>
    </row>
    <row r="334" spans="29:47" ht="12" customHeight="1">
      <c r="AC334" s="191">
        <v>3.26</v>
      </c>
      <c r="AD334" s="200">
        <v>0.1</v>
      </c>
      <c r="AE334" s="184">
        <v>0.999344262295082</v>
      </c>
      <c r="AF334" s="201">
        <v>0</v>
      </c>
      <c r="AG334" s="181"/>
      <c r="AH334" s="191">
        <v>3.26</v>
      </c>
      <c r="AI334" s="200">
        <v>1</v>
      </c>
      <c r="AJ334" s="184">
        <v>0.999344262295082</v>
      </c>
      <c r="AK334" s="201">
        <v>0</v>
      </c>
      <c r="AL334" s="181"/>
      <c r="AM334" s="191">
        <v>3.26</v>
      </c>
      <c r="AN334" s="200">
        <v>1</v>
      </c>
      <c r="AO334" s="183">
        <v>3.26</v>
      </c>
      <c r="AP334" s="201">
        <v>0</v>
      </c>
      <c r="AQ334" s="181"/>
      <c r="AR334" s="191">
        <v>3.26</v>
      </c>
      <c r="AS334" s="200">
        <v>1</v>
      </c>
      <c r="AT334" s="183">
        <v>3.26</v>
      </c>
      <c r="AU334" s="201">
        <v>0</v>
      </c>
    </row>
    <row r="335" spans="29:47" ht="12" customHeight="1">
      <c r="AC335" s="191">
        <v>3.27</v>
      </c>
      <c r="AD335" s="200">
        <v>0.1</v>
      </c>
      <c r="AE335" s="184">
        <v>0.999344262295082</v>
      </c>
      <c r="AF335" s="201">
        <v>0</v>
      </c>
      <c r="AG335" s="181"/>
      <c r="AH335" s="191">
        <v>3.27</v>
      </c>
      <c r="AI335" s="200">
        <v>1</v>
      </c>
      <c r="AJ335" s="184">
        <v>0.999344262295082</v>
      </c>
      <c r="AK335" s="201">
        <v>0</v>
      </c>
      <c r="AL335" s="181"/>
      <c r="AM335" s="191">
        <v>3.27</v>
      </c>
      <c r="AN335" s="200">
        <v>1</v>
      </c>
      <c r="AO335" s="183">
        <v>3.27</v>
      </c>
      <c r="AP335" s="201">
        <v>0</v>
      </c>
      <c r="AQ335" s="181"/>
      <c r="AR335" s="191">
        <v>3.27</v>
      </c>
      <c r="AS335" s="200">
        <v>1</v>
      </c>
      <c r="AT335" s="183">
        <v>3.27</v>
      </c>
      <c r="AU335" s="201">
        <v>0</v>
      </c>
    </row>
    <row r="336" spans="29:47" ht="12" customHeight="1">
      <c r="AC336" s="191">
        <v>3.28</v>
      </c>
      <c r="AD336" s="200">
        <v>0.1</v>
      </c>
      <c r="AE336" s="184">
        <v>0.999344262295082</v>
      </c>
      <c r="AF336" s="201">
        <v>0</v>
      </c>
      <c r="AG336" s="181"/>
      <c r="AH336" s="191">
        <v>3.28</v>
      </c>
      <c r="AI336" s="200">
        <v>1</v>
      </c>
      <c r="AJ336" s="184">
        <v>0.999344262295082</v>
      </c>
      <c r="AK336" s="201">
        <v>0</v>
      </c>
      <c r="AL336" s="181"/>
      <c r="AM336" s="191">
        <v>3.28</v>
      </c>
      <c r="AN336" s="200">
        <v>1</v>
      </c>
      <c r="AO336" s="183">
        <v>3.28</v>
      </c>
      <c r="AP336" s="201">
        <v>0</v>
      </c>
      <c r="AQ336" s="181"/>
      <c r="AR336" s="191">
        <v>3.28</v>
      </c>
      <c r="AS336" s="200">
        <v>1</v>
      </c>
      <c r="AT336" s="183">
        <v>3.28</v>
      </c>
      <c r="AU336" s="201">
        <v>0</v>
      </c>
    </row>
    <row r="337" spans="29:47" ht="12" customHeight="1">
      <c r="AC337" s="191">
        <v>3.29</v>
      </c>
      <c r="AD337" s="200">
        <v>0.1</v>
      </c>
      <c r="AE337" s="184">
        <v>0.999344262295082</v>
      </c>
      <c r="AF337" s="201">
        <v>0</v>
      </c>
      <c r="AG337" s="181"/>
      <c r="AH337" s="191">
        <v>3.29</v>
      </c>
      <c r="AI337" s="200">
        <v>1</v>
      </c>
      <c r="AJ337" s="184">
        <v>0.999344262295082</v>
      </c>
      <c r="AK337" s="201">
        <v>0</v>
      </c>
      <c r="AL337" s="181"/>
      <c r="AM337" s="191">
        <v>3.29</v>
      </c>
      <c r="AN337" s="200">
        <v>1</v>
      </c>
      <c r="AO337" s="183">
        <v>3.29</v>
      </c>
      <c r="AP337" s="201">
        <v>0</v>
      </c>
      <c r="AQ337" s="181"/>
      <c r="AR337" s="191">
        <v>3.29</v>
      </c>
      <c r="AS337" s="200">
        <v>1</v>
      </c>
      <c r="AT337" s="183">
        <v>3.29</v>
      </c>
      <c r="AU337" s="201">
        <v>0</v>
      </c>
    </row>
    <row r="338" spans="29:47" ht="12" customHeight="1">
      <c r="AC338" s="191">
        <v>3.3</v>
      </c>
      <c r="AD338" s="200">
        <v>0.1</v>
      </c>
      <c r="AE338" s="184">
        <v>0.999344262295082</v>
      </c>
      <c r="AF338" s="201">
        <v>0</v>
      </c>
      <c r="AG338" s="181"/>
      <c r="AH338" s="191">
        <v>3.3</v>
      </c>
      <c r="AI338" s="200">
        <v>1</v>
      </c>
      <c r="AJ338" s="184">
        <v>0.999344262295082</v>
      </c>
      <c r="AK338" s="201">
        <v>0</v>
      </c>
      <c r="AL338" s="181"/>
      <c r="AM338" s="191">
        <v>3.3</v>
      </c>
      <c r="AN338" s="200">
        <v>1</v>
      </c>
      <c r="AO338" s="183">
        <v>3.3</v>
      </c>
      <c r="AP338" s="201">
        <v>0</v>
      </c>
      <c r="AQ338" s="181"/>
      <c r="AR338" s="191">
        <v>3.3</v>
      </c>
      <c r="AS338" s="200">
        <v>1</v>
      </c>
      <c r="AT338" s="183">
        <v>3.3</v>
      </c>
      <c r="AU338" s="201">
        <v>0</v>
      </c>
    </row>
    <row r="339" spans="29:47" ht="12" customHeight="1">
      <c r="AC339" s="191">
        <v>3.31</v>
      </c>
      <c r="AD339" s="200">
        <v>0.1</v>
      </c>
      <c r="AE339" s="184">
        <v>0.999344262295082</v>
      </c>
      <c r="AF339" s="201">
        <v>0</v>
      </c>
      <c r="AG339" s="181"/>
      <c r="AH339" s="191">
        <v>3.31</v>
      </c>
      <c r="AI339" s="200">
        <v>1</v>
      </c>
      <c r="AJ339" s="184">
        <v>0.999344262295082</v>
      </c>
      <c r="AK339" s="201">
        <v>0</v>
      </c>
      <c r="AL339" s="181"/>
      <c r="AM339" s="191">
        <v>3.31</v>
      </c>
      <c r="AN339" s="200">
        <v>1</v>
      </c>
      <c r="AO339" s="183">
        <v>3.31</v>
      </c>
      <c r="AP339" s="201">
        <v>0</v>
      </c>
      <c r="AQ339" s="181"/>
      <c r="AR339" s="191">
        <v>3.31</v>
      </c>
      <c r="AS339" s="200">
        <v>1</v>
      </c>
      <c r="AT339" s="183">
        <v>3.31</v>
      </c>
      <c r="AU339" s="201">
        <v>0</v>
      </c>
    </row>
    <row r="340" spans="29:47" ht="12" customHeight="1">
      <c r="AC340" s="191">
        <v>3.32</v>
      </c>
      <c r="AD340" s="200">
        <v>0.1</v>
      </c>
      <c r="AE340" s="184">
        <v>0.999344262295082</v>
      </c>
      <c r="AF340" s="201">
        <v>0</v>
      </c>
      <c r="AG340" s="181"/>
      <c r="AH340" s="191">
        <v>3.32</v>
      </c>
      <c r="AI340" s="200">
        <v>1</v>
      </c>
      <c r="AJ340" s="184">
        <v>0.999344262295082</v>
      </c>
      <c r="AK340" s="201">
        <v>0</v>
      </c>
      <c r="AL340" s="181"/>
      <c r="AM340" s="191">
        <v>3.32</v>
      </c>
      <c r="AN340" s="200">
        <v>1</v>
      </c>
      <c r="AO340" s="183">
        <v>3.32</v>
      </c>
      <c r="AP340" s="201">
        <v>0</v>
      </c>
      <c r="AQ340" s="181"/>
      <c r="AR340" s="191">
        <v>3.32</v>
      </c>
      <c r="AS340" s="200">
        <v>1</v>
      </c>
      <c r="AT340" s="183">
        <v>3.32</v>
      </c>
      <c r="AU340" s="201">
        <v>0</v>
      </c>
    </row>
    <row r="341" spans="29:47" ht="12" customHeight="1">
      <c r="AC341" s="191">
        <v>3.33</v>
      </c>
      <c r="AD341" s="200">
        <v>0.1</v>
      </c>
      <c r="AE341" s="184">
        <v>0.999344262295082</v>
      </c>
      <c r="AF341" s="201">
        <v>0</v>
      </c>
      <c r="AG341" s="181"/>
      <c r="AH341" s="191">
        <v>3.33</v>
      </c>
      <c r="AI341" s="200">
        <v>1</v>
      </c>
      <c r="AJ341" s="184">
        <v>0.999344262295082</v>
      </c>
      <c r="AK341" s="201">
        <v>0</v>
      </c>
      <c r="AL341" s="181"/>
      <c r="AM341" s="191">
        <v>3.33</v>
      </c>
      <c r="AN341" s="200">
        <v>1</v>
      </c>
      <c r="AO341" s="183">
        <v>3.33</v>
      </c>
      <c r="AP341" s="201">
        <v>0</v>
      </c>
      <c r="AQ341" s="181"/>
      <c r="AR341" s="191">
        <v>3.33</v>
      </c>
      <c r="AS341" s="200">
        <v>1</v>
      </c>
      <c r="AT341" s="183">
        <v>3.33</v>
      </c>
      <c r="AU341" s="201">
        <v>0</v>
      </c>
    </row>
    <row r="342" spans="29:47" ht="12" customHeight="1">
      <c r="AC342" s="191">
        <v>3.34</v>
      </c>
      <c r="AD342" s="200">
        <v>0.1</v>
      </c>
      <c r="AE342" s="184">
        <v>0.999344262295082</v>
      </c>
      <c r="AF342" s="201">
        <v>0</v>
      </c>
      <c r="AG342" s="181"/>
      <c r="AH342" s="191">
        <v>3.34</v>
      </c>
      <c r="AI342" s="200">
        <v>1</v>
      </c>
      <c r="AJ342" s="184">
        <v>0.999344262295082</v>
      </c>
      <c r="AK342" s="201">
        <v>0</v>
      </c>
      <c r="AL342" s="181"/>
      <c r="AM342" s="191">
        <v>3.34</v>
      </c>
      <c r="AN342" s="200">
        <v>1</v>
      </c>
      <c r="AO342" s="183">
        <v>3.34</v>
      </c>
      <c r="AP342" s="201">
        <v>0</v>
      </c>
      <c r="AQ342" s="181"/>
      <c r="AR342" s="191">
        <v>3.34</v>
      </c>
      <c r="AS342" s="200">
        <v>1</v>
      </c>
      <c r="AT342" s="183">
        <v>3.34</v>
      </c>
      <c r="AU342" s="201">
        <v>0</v>
      </c>
    </row>
    <row r="343" spans="29:47" ht="12" customHeight="1">
      <c r="AC343" s="191">
        <v>3.35</v>
      </c>
      <c r="AD343" s="200">
        <v>0.1</v>
      </c>
      <c r="AE343" s="184">
        <v>0.999344262295082</v>
      </c>
      <c r="AF343" s="201">
        <v>0</v>
      </c>
      <c r="AG343" s="181"/>
      <c r="AH343" s="191">
        <v>3.35</v>
      </c>
      <c r="AI343" s="200">
        <v>1</v>
      </c>
      <c r="AJ343" s="184">
        <v>0.999344262295082</v>
      </c>
      <c r="AK343" s="201">
        <v>0</v>
      </c>
      <c r="AL343" s="181"/>
      <c r="AM343" s="191">
        <v>3.35</v>
      </c>
      <c r="AN343" s="200">
        <v>1</v>
      </c>
      <c r="AO343" s="183">
        <v>3.35</v>
      </c>
      <c r="AP343" s="201">
        <v>0</v>
      </c>
      <c r="AQ343" s="181"/>
      <c r="AR343" s="191">
        <v>3.35</v>
      </c>
      <c r="AS343" s="200">
        <v>1</v>
      </c>
      <c r="AT343" s="183">
        <v>3.35</v>
      </c>
      <c r="AU343" s="201">
        <v>0</v>
      </c>
    </row>
    <row r="344" spans="29:47" ht="12" customHeight="1">
      <c r="AC344" s="191">
        <v>3.36</v>
      </c>
      <c r="AD344" s="200">
        <v>0.1</v>
      </c>
      <c r="AE344" s="184">
        <v>0.999344262295082</v>
      </c>
      <c r="AF344" s="201">
        <v>0</v>
      </c>
      <c r="AG344" s="181"/>
      <c r="AH344" s="191">
        <v>3.36</v>
      </c>
      <c r="AI344" s="200">
        <v>1</v>
      </c>
      <c r="AJ344" s="184">
        <v>0.999344262295082</v>
      </c>
      <c r="AK344" s="201">
        <v>0</v>
      </c>
      <c r="AL344" s="181"/>
      <c r="AM344" s="191">
        <v>3.36</v>
      </c>
      <c r="AN344" s="200">
        <v>1</v>
      </c>
      <c r="AO344" s="183">
        <v>3.36</v>
      </c>
      <c r="AP344" s="201">
        <v>0</v>
      </c>
      <c r="AQ344" s="181"/>
      <c r="AR344" s="191">
        <v>3.36</v>
      </c>
      <c r="AS344" s="200">
        <v>1</v>
      </c>
      <c r="AT344" s="183">
        <v>3.36</v>
      </c>
      <c r="AU344" s="201">
        <v>0</v>
      </c>
    </row>
    <row r="345" spans="29:47" ht="12" customHeight="1">
      <c r="AC345" s="191">
        <v>3.37</v>
      </c>
      <c r="AD345" s="200">
        <v>0.1</v>
      </c>
      <c r="AE345" s="184">
        <v>0.999344262295082</v>
      </c>
      <c r="AF345" s="201">
        <v>0</v>
      </c>
      <c r="AG345" s="181"/>
      <c r="AH345" s="191">
        <v>3.37</v>
      </c>
      <c r="AI345" s="200">
        <v>1</v>
      </c>
      <c r="AJ345" s="184">
        <v>0.999344262295082</v>
      </c>
      <c r="AK345" s="201">
        <v>0</v>
      </c>
      <c r="AL345" s="181"/>
      <c r="AM345" s="191">
        <v>3.37</v>
      </c>
      <c r="AN345" s="200">
        <v>1</v>
      </c>
      <c r="AO345" s="183">
        <v>3.37</v>
      </c>
      <c r="AP345" s="201">
        <v>0</v>
      </c>
      <c r="AQ345" s="181"/>
      <c r="AR345" s="191">
        <v>3.37</v>
      </c>
      <c r="AS345" s="200">
        <v>1</v>
      </c>
      <c r="AT345" s="183">
        <v>3.37</v>
      </c>
      <c r="AU345" s="201">
        <v>0</v>
      </c>
    </row>
    <row r="346" spans="29:47" ht="12" customHeight="1">
      <c r="AC346" s="191">
        <v>3.38</v>
      </c>
      <c r="AD346" s="200">
        <v>0.1</v>
      </c>
      <c r="AE346" s="184">
        <v>0.999344262295082</v>
      </c>
      <c r="AF346" s="201">
        <v>0</v>
      </c>
      <c r="AG346" s="181"/>
      <c r="AH346" s="191">
        <v>3.38</v>
      </c>
      <c r="AI346" s="200">
        <v>1</v>
      </c>
      <c r="AJ346" s="184">
        <v>0.999344262295082</v>
      </c>
      <c r="AK346" s="201">
        <v>0</v>
      </c>
      <c r="AL346" s="181"/>
      <c r="AM346" s="191">
        <v>3.38</v>
      </c>
      <c r="AN346" s="200">
        <v>1</v>
      </c>
      <c r="AO346" s="183">
        <v>3.38</v>
      </c>
      <c r="AP346" s="201">
        <v>0</v>
      </c>
      <c r="AQ346" s="181"/>
      <c r="AR346" s="191">
        <v>3.38</v>
      </c>
      <c r="AS346" s="200">
        <v>1</v>
      </c>
      <c r="AT346" s="183">
        <v>3.38</v>
      </c>
      <c r="AU346" s="201">
        <v>0</v>
      </c>
    </row>
    <row r="347" spans="29:47" ht="12" customHeight="1">
      <c r="AC347" s="191">
        <v>3.39</v>
      </c>
      <c r="AD347" s="200">
        <v>0.1</v>
      </c>
      <c r="AE347" s="184">
        <v>0.999344262295082</v>
      </c>
      <c r="AF347" s="201">
        <v>0</v>
      </c>
      <c r="AG347" s="181"/>
      <c r="AH347" s="191">
        <v>3.39</v>
      </c>
      <c r="AI347" s="200">
        <v>1</v>
      </c>
      <c r="AJ347" s="184">
        <v>0.999344262295082</v>
      </c>
      <c r="AK347" s="201">
        <v>0</v>
      </c>
      <c r="AL347" s="181"/>
      <c r="AM347" s="191">
        <v>3.39</v>
      </c>
      <c r="AN347" s="200">
        <v>1</v>
      </c>
      <c r="AO347" s="183">
        <v>3.39</v>
      </c>
      <c r="AP347" s="201">
        <v>0</v>
      </c>
      <c r="AQ347" s="181"/>
      <c r="AR347" s="191">
        <v>3.39</v>
      </c>
      <c r="AS347" s="200">
        <v>1</v>
      </c>
      <c r="AT347" s="183">
        <v>3.39</v>
      </c>
      <c r="AU347" s="201">
        <v>0</v>
      </c>
    </row>
    <row r="348" spans="29:47" ht="12" customHeight="1">
      <c r="AC348" s="191">
        <v>3.4</v>
      </c>
      <c r="AD348" s="200">
        <v>0.1</v>
      </c>
      <c r="AE348" s="184">
        <v>0.999344262295082</v>
      </c>
      <c r="AF348" s="201">
        <v>0</v>
      </c>
      <c r="AG348" s="181"/>
      <c r="AH348" s="191">
        <v>3.4</v>
      </c>
      <c r="AI348" s="200">
        <v>1</v>
      </c>
      <c r="AJ348" s="184">
        <v>0.999344262295082</v>
      </c>
      <c r="AK348" s="201">
        <v>0</v>
      </c>
      <c r="AL348" s="181"/>
      <c r="AM348" s="191">
        <v>3.4</v>
      </c>
      <c r="AN348" s="200">
        <v>1</v>
      </c>
      <c r="AO348" s="183">
        <v>3.4</v>
      </c>
      <c r="AP348" s="201">
        <v>0</v>
      </c>
      <c r="AQ348" s="181"/>
      <c r="AR348" s="191">
        <v>3.4</v>
      </c>
      <c r="AS348" s="200">
        <v>1</v>
      </c>
      <c r="AT348" s="183">
        <v>3.4</v>
      </c>
      <c r="AU348" s="201">
        <v>0</v>
      </c>
    </row>
    <row r="349" spans="29:47" ht="12" customHeight="1">
      <c r="AC349" s="191">
        <v>3.41</v>
      </c>
      <c r="AD349" s="200">
        <v>0.1</v>
      </c>
      <c r="AE349" s="184">
        <v>0.999344262295082</v>
      </c>
      <c r="AF349" s="201">
        <v>0</v>
      </c>
      <c r="AG349" s="181"/>
      <c r="AH349" s="191">
        <v>3.41</v>
      </c>
      <c r="AI349" s="200">
        <v>1</v>
      </c>
      <c r="AJ349" s="184">
        <v>0.999344262295082</v>
      </c>
      <c r="AK349" s="201">
        <v>0</v>
      </c>
      <c r="AL349" s="181"/>
      <c r="AM349" s="191">
        <v>3.41</v>
      </c>
      <c r="AN349" s="200">
        <v>1</v>
      </c>
      <c r="AO349" s="183">
        <v>3.41</v>
      </c>
      <c r="AP349" s="201">
        <v>0</v>
      </c>
      <c r="AQ349" s="181"/>
      <c r="AR349" s="191">
        <v>3.41</v>
      </c>
      <c r="AS349" s="200">
        <v>1</v>
      </c>
      <c r="AT349" s="183">
        <v>3.41</v>
      </c>
      <c r="AU349" s="201">
        <v>0</v>
      </c>
    </row>
    <row r="350" spans="29:47" ht="12" customHeight="1">
      <c r="AC350" s="191">
        <v>3.42</v>
      </c>
      <c r="AD350" s="200">
        <v>0.1</v>
      </c>
      <c r="AE350" s="184">
        <v>0.999344262295082</v>
      </c>
      <c r="AF350" s="201">
        <v>0</v>
      </c>
      <c r="AG350" s="181"/>
      <c r="AH350" s="191">
        <v>3.42</v>
      </c>
      <c r="AI350" s="200">
        <v>1</v>
      </c>
      <c r="AJ350" s="184">
        <v>0.999344262295082</v>
      </c>
      <c r="AK350" s="201">
        <v>0</v>
      </c>
      <c r="AL350" s="181"/>
      <c r="AM350" s="191">
        <v>3.42</v>
      </c>
      <c r="AN350" s="200">
        <v>1</v>
      </c>
      <c r="AO350" s="183">
        <v>3.42</v>
      </c>
      <c r="AP350" s="201">
        <v>0</v>
      </c>
      <c r="AQ350" s="181"/>
      <c r="AR350" s="191">
        <v>3.42</v>
      </c>
      <c r="AS350" s="200">
        <v>1</v>
      </c>
      <c r="AT350" s="183">
        <v>3.42</v>
      </c>
      <c r="AU350" s="201">
        <v>0</v>
      </c>
    </row>
    <row r="351" spans="29:47" ht="12" customHeight="1">
      <c r="AC351" s="191">
        <v>3.43</v>
      </c>
      <c r="AD351" s="200">
        <v>0.1</v>
      </c>
      <c r="AE351" s="184">
        <v>0.999344262295082</v>
      </c>
      <c r="AF351" s="201">
        <v>0</v>
      </c>
      <c r="AG351" s="181"/>
      <c r="AH351" s="191">
        <v>3.43</v>
      </c>
      <c r="AI351" s="200">
        <v>1</v>
      </c>
      <c r="AJ351" s="184">
        <v>0.999344262295082</v>
      </c>
      <c r="AK351" s="201">
        <v>0</v>
      </c>
      <c r="AL351" s="181"/>
      <c r="AM351" s="191">
        <v>3.43</v>
      </c>
      <c r="AN351" s="200">
        <v>1</v>
      </c>
      <c r="AO351" s="183">
        <v>3.43</v>
      </c>
      <c r="AP351" s="201">
        <v>0</v>
      </c>
      <c r="AQ351" s="181"/>
      <c r="AR351" s="191">
        <v>3.43</v>
      </c>
      <c r="AS351" s="200">
        <v>1</v>
      </c>
      <c r="AT351" s="183">
        <v>3.43</v>
      </c>
      <c r="AU351" s="201">
        <v>0</v>
      </c>
    </row>
    <row r="352" spans="29:47" ht="12" customHeight="1">
      <c r="AC352" s="191">
        <v>3.44</v>
      </c>
      <c r="AD352" s="200">
        <v>0.1</v>
      </c>
      <c r="AE352" s="184">
        <v>0.999344262295082</v>
      </c>
      <c r="AF352" s="201">
        <v>0</v>
      </c>
      <c r="AG352" s="181"/>
      <c r="AH352" s="191">
        <v>3.44</v>
      </c>
      <c r="AI352" s="200">
        <v>1</v>
      </c>
      <c r="AJ352" s="184">
        <v>0.999344262295082</v>
      </c>
      <c r="AK352" s="201">
        <v>0</v>
      </c>
      <c r="AL352" s="181"/>
      <c r="AM352" s="191">
        <v>3.44</v>
      </c>
      <c r="AN352" s="200">
        <v>1</v>
      </c>
      <c r="AO352" s="183">
        <v>3.44</v>
      </c>
      <c r="AP352" s="201">
        <v>0</v>
      </c>
      <c r="AQ352" s="181"/>
      <c r="AR352" s="191">
        <v>3.44</v>
      </c>
      <c r="AS352" s="200">
        <v>1</v>
      </c>
      <c r="AT352" s="183">
        <v>3.44</v>
      </c>
      <c r="AU352" s="201">
        <v>0</v>
      </c>
    </row>
    <row r="353" spans="29:47" ht="12" customHeight="1">
      <c r="AC353" s="191">
        <v>3.45</v>
      </c>
      <c r="AD353" s="200">
        <v>0.1</v>
      </c>
      <c r="AE353" s="184">
        <v>0.999344262295082</v>
      </c>
      <c r="AF353" s="201">
        <v>0</v>
      </c>
      <c r="AG353" s="181"/>
      <c r="AH353" s="191">
        <v>3.45</v>
      </c>
      <c r="AI353" s="200">
        <v>1</v>
      </c>
      <c r="AJ353" s="184">
        <v>0.999344262295082</v>
      </c>
      <c r="AK353" s="201">
        <v>0</v>
      </c>
      <c r="AL353" s="181"/>
      <c r="AM353" s="191">
        <v>3.45</v>
      </c>
      <c r="AN353" s="200">
        <v>1</v>
      </c>
      <c r="AO353" s="183">
        <v>3.45</v>
      </c>
      <c r="AP353" s="201">
        <v>0</v>
      </c>
      <c r="AQ353" s="181"/>
      <c r="AR353" s="191">
        <v>3.45</v>
      </c>
      <c r="AS353" s="200">
        <v>1</v>
      </c>
      <c r="AT353" s="183">
        <v>3.45</v>
      </c>
      <c r="AU353" s="201">
        <v>0</v>
      </c>
    </row>
    <row r="354" spans="29:47" ht="12" customHeight="1">
      <c r="AC354" s="191">
        <v>3.46</v>
      </c>
      <c r="AD354" s="200">
        <v>0.1</v>
      </c>
      <c r="AE354" s="184">
        <v>0.999344262295082</v>
      </c>
      <c r="AF354" s="201">
        <v>0</v>
      </c>
      <c r="AG354" s="181"/>
      <c r="AH354" s="191">
        <v>3.46</v>
      </c>
      <c r="AI354" s="200">
        <v>1</v>
      </c>
      <c r="AJ354" s="184">
        <v>0.999344262295082</v>
      </c>
      <c r="AK354" s="201">
        <v>0</v>
      </c>
      <c r="AL354" s="181"/>
      <c r="AM354" s="191">
        <v>3.46</v>
      </c>
      <c r="AN354" s="200">
        <v>1</v>
      </c>
      <c r="AO354" s="183">
        <v>3.46</v>
      </c>
      <c r="AP354" s="201">
        <v>0</v>
      </c>
      <c r="AQ354" s="181"/>
      <c r="AR354" s="191">
        <v>3.46</v>
      </c>
      <c r="AS354" s="200">
        <v>1</v>
      </c>
      <c r="AT354" s="183">
        <v>3.46</v>
      </c>
      <c r="AU354" s="201">
        <v>0</v>
      </c>
    </row>
    <row r="355" spans="29:47" ht="12" customHeight="1">
      <c r="AC355" s="191">
        <v>3.47</v>
      </c>
      <c r="AD355" s="200">
        <v>0.1</v>
      </c>
      <c r="AE355" s="184">
        <v>0.999344262295082</v>
      </c>
      <c r="AF355" s="201">
        <v>0</v>
      </c>
      <c r="AG355" s="181"/>
      <c r="AH355" s="191">
        <v>3.47</v>
      </c>
      <c r="AI355" s="200">
        <v>1</v>
      </c>
      <c r="AJ355" s="184">
        <v>0.999344262295082</v>
      </c>
      <c r="AK355" s="201">
        <v>0</v>
      </c>
      <c r="AL355" s="181"/>
      <c r="AM355" s="191">
        <v>3.47</v>
      </c>
      <c r="AN355" s="200">
        <v>1</v>
      </c>
      <c r="AO355" s="183">
        <v>3.47</v>
      </c>
      <c r="AP355" s="201">
        <v>0</v>
      </c>
      <c r="AQ355" s="181"/>
      <c r="AR355" s="191">
        <v>3.47</v>
      </c>
      <c r="AS355" s="200">
        <v>1</v>
      </c>
      <c r="AT355" s="183">
        <v>3.47</v>
      </c>
      <c r="AU355" s="201">
        <v>0</v>
      </c>
    </row>
    <row r="356" spans="29:47" ht="12" customHeight="1">
      <c r="AC356" s="191">
        <v>3.48</v>
      </c>
      <c r="AD356" s="200">
        <v>0.1</v>
      </c>
      <c r="AE356" s="184">
        <v>0.999344262295082</v>
      </c>
      <c r="AF356" s="201">
        <v>0</v>
      </c>
      <c r="AG356" s="181"/>
      <c r="AH356" s="191">
        <v>3.48</v>
      </c>
      <c r="AI356" s="200">
        <v>1</v>
      </c>
      <c r="AJ356" s="184">
        <v>0.999344262295082</v>
      </c>
      <c r="AK356" s="201">
        <v>0</v>
      </c>
      <c r="AL356" s="181"/>
      <c r="AM356" s="191">
        <v>3.48</v>
      </c>
      <c r="AN356" s="200">
        <v>1</v>
      </c>
      <c r="AO356" s="183">
        <v>3.48</v>
      </c>
      <c r="AP356" s="201">
        <v>0</v>
      </c>
      <c r="AQ356" s="181"/>
      <c r="AR356" s="191">
        <v>3.48</v>
      </c>
      <c r="AS356" s="200">
        <v>1</v>
      </c>
      <c r="AT356" s="183">
        <v>3.48</v>
      </c>
      <c r="AU356" s="201">
        <v>0</v>
      </c>
    </row>
    <row r="357" spans="29:47" ht="12" customHeight="1">
      <c r="AC357" s="191">
        <v>3.49</v>
      </c>
      <c r="AD357" s="200">
        <v>0.1</v>
      </c>
      <c r="AE357" s="184">
        <v>0.999344262295082</v>
      </c>
      <c r="AF357" s="201">
        <v>0</v>
      </c>
      <c r="AG357" s="181"/>
      <c r="AH357" s="191">
        <v>3.49</v>
      </c>
      <c r="AI357" s="200">
        <v>1</v>
      </c>
      <c r="AJ357" s="184">
        <v>0.999344262295082</v>
      </c>
      <c r="AK357" s="201">
        <v>0</v>
      </c>
      <c r="AL357" s="181"/>
      <c r="AM357" s="191">
        <v>3.49</v>
      </c>
      <c r="AN357" s="200">
        <v>1</v>
      </c>
      <c r="AO357" s="183">
        <v>3.49</v>
      </c>
      <c r="AP357" s="201">
        <v>0</v>
      </c>
      <c r="AQ357" s="181"/>
      <c r="AR357" s="191">
        <v>3.49</v>
      </c>
      <c r="AS357" s="200">
        <v>1</v>
      </c>
      <c r="AT357" s="183">
        <v>3.49</v>
      </c>
      <c r="AU357" s="201">
        <v>0</v>
      </c>
    </row>
    <row r="358" spans="29:47" ht="12" customHeight="1">
      <c r="AC358" s="191">
        <v>3.5</v>
      </c>
      <c r="AD358" s="200">
        <v>0.1</v>
      </c>
      <c r="AE358" s="184">
        <v>0.999344262295082</v>
      </c>
      <c r="AF358" s="201">
        <v>0</v>
      </c>
      <c r="AG358" s="181"/>
      <c r="AH358" s="191">
        <v>3.5</v>
      </c>
      <c r="AI358" s="200">
        <v>1</v>
      </c>
      <c r="AJ358" s="184">
        <v>0.999344262295082</v>
      </c>
      <c r="AK358" s="201">
        <v>0</v>
      </c>
      <c r="AL358" s="181"/>
      <c r="AM358" s="191">
        <v>3.5</v>
      </c>
      <c r="AN358" s="200">
        <v>1</v>
      </c>
      <c r="AO358" s="183">
        <v>3.5</v>
      </c>
      <c r="AP358" s="201">
        <v>0</v>
      </c>
      <c r="AQ358" s="181"/>
      <c r="AR358" s="191">
        <v>3.5</v>
      </c>
      <c r="AS358" s="200">
        <v>1</v>
      </c>
      <c r="AT358" s="183">
        <v>3.5</v>
      </c>
      <c r="AU358" s="201">
        <v>0</v>
      </c>
    </row>
    <row r="359" spans="29:47" ht="12" customHeight="1">
      <c r="AC359" s="191">
        <v>3.51</v>
      </c>
      <c r="AD359" s="200">
        <v>0.1</v>
      </c>
      <c r="AE359" s="184">
        <v>0.999344262295082</v>
      </c>
      <c r="AF359" s="201">
        <v>0</v>
      </c>
      <c r="AG359" s="181"/>
      <c r="AH359" s="191">
        <v>3.51</v>
      </c>
      <c r="AI359" s="200">
        <v>1</v>
      </c>
      <c r="AJ359" s="184">
        <v>0.999344262295082</v>
      </c>
      <c r="AK359" s="201">
        <v>0</v>
      </c>
      <c r="AL359" s="181"/>
      <c r="AM359" s="191">
        <v>3.51</v>
      </c>
      <c r="AN359" s="200">
        <v>1</v>
      </c>
      <c r="AO359" s="183">
        <v>3.51</v>
      </c>
      <c r="AP359" s="201">
        <v>0</v>
      </c>
      <c r="AQ359" s="181"/>
      <c r="AR359" s="191">
        <v>3.51</v>
      </c>
      <c r="AS359" s="200">
        <v>1</v>
      </c>
      <c r="AT359" s="183">
        <v>3.51</v>
      </c>
      <c r="AU359" s="201">
        <v>0</v>
      </c>
    </row>
    <row r="360" spans="29:47" ht="12" customHeight="1">
      <c r="AC360" s="191">
        <v>3.52</v>
      </c>
      <c r="AD360" s="200">
        <v>0.1</v>
      </c>
      <c r="AE360" s="184">
        <v>0.999344262295082</v>
      </c>
      <c r="AF360" s="201">
        <v>0</v>
      </c>
      <c r="AG360" s="181"/>
      <c r="AH360" s="191">
        <v>3.52</v>
      </c>
      <c r="AI360" s="200">
        <v>1</v>
      </c>
      <c r="AJ360" s="184">
        <v>0.999344262295082</v>
      </c>
      <c r="AK360" s="201">
        <v>0</v>
      </c>
      <c r="AL360" s="181"/>
      <c r="AM360" s="191">
        <v>3.52</v>
      </c>
      <c r="AN360" s="200">
        <v>1</v>
      </c>
      <c r="AO360" s="183">
        <v>3.52</v>
      </c>
      <c r="AP360" s="201">
        <v>0</v>
      </c>
      <c r="AQ360" s="181"/>
      <c r="AR360" s="191">
        <v>3.52</v>
      </c>
      <c r="AS360" s="200">
        <v>1</v>
      </c>
      <c r="AT360" s="183">
        <v>3.52</v>
      </c>
      <c r="AU360" s="201">
        <v>0</v>
      </c>
    </row>
    <row r="361" spans="29:47" ht="12" customHeight="1">
      <c r="AC361" s="191">
        <v>3.53</v>
      </c>
      <c r="AD361" s="200">
        <v>0.1</v>
      </c>
      <c r="AE361" s="184">
        <v>0.999344262295082</v>
      </c>
      <c r="AF361" s="201">
        <v>0</v>
      </c>
      <c r="AG361" s="181"/>
      <c r="AH361" s="191">
        <v>3.53</v>
      </c>
      <c r="AI361" s="200">
        <v>1</v>
      </c>
      <c r="AJ361" s="184">
        <v>0.999344262295082</v>
      </c>
      <c r="AK361" s="201">
        <v>0</v>
      </c>
      <c r="AL361" s="181"/>
      <c r="AM361" s="191">
        <v>3.53</v>
      </c>
      <c r="AN361" s="200">
        <v>1</v>
      </c>
      <c r="AO361" s="183">
        <v>3.53</v>
      </c>
      <c r="AP361" s="201">
        <v>0</v>
      </c>
      <c r="AQ361" s="181"/>
      <c r="AR361" s="191">
        <v>3.53</v>
      </c>
      <c r="AS361" s="200">
        <v>1</v>
      </c>
      <c r="AT361" s="183">
        <v>3.53</v>
      </c>
      <c r="AU361" s="201">
        <v>0</v>
      </c>
    </row>
    <row r="362" spans="29:47" ht="12" customHeight="1">
      <c r="AC362" s="191">
        <v>3.54</v>
      </c>
      <c r="AD362" s="200">
        <v>0.1</v>
      </c>
      <c r="AE362" s="184">
        <v>0.999344262295082</v>
      </c>
      <c r="AF362" s="201">
        <v>0</v>
      </c>
      <c r="AG362" s="181"/>
      <c r="AH362" s="191">
        <v>3.54</v>
      </c>
      <c r="AI362" s="200">
        <v>1</v>
      </c>
      <c r="AJ362" s="184">
        <v>0.999344262295082</v>
      </c>
      <c r="AK362" s="201">
        <v>0</v>
      </c>
      <c r="AL362" s="181"/>
      <c r="AM362" s="191">
        <v>3.54</v>
      </c>
      <c r="AN362" s="200">
        <v>1</v>
      </c>
      <c r="AO362" s="183">
        <v>3.54</v>
      </c>
      <c r="AP362" s="201">
        <v>0</v>
      </c>
      <c r="AQ362" s="181"/>
      <c r="AR362" s="191">
        <v>3.54</v>
      </c>
      <c r="AS362" s="200">
        <v>1</v>
      </c>
      <c r="AT362" s="183">
        <v>3.54</v>
      </c>
      <c r="AU362" s="201">
        <v>0</v>
      </c>
    </row>
    <row r="363" spans="29:47" ht="12" customHeight="1">
      <c r="AC363" s="191">
        <v>3.55</v>
      </c>
      <c r="AD363" s="200">
        <v>0.1</v>
      </c>
      <c r="AE363" s="184">
        <v>0.999344262295082</v>
      </c>
      <c r="AF363" s="201">
        <v>0</v>
      </c>
      <c r="AG363" s="181"/>
      <c r="AH363" s="191">
        <v>3.55</v>
      </c>
      <c r="AI363" s="200">
        <v>1</v>
      </c>
      <c r="AJ363" s="184">
        <v>0.999344262295082</v>
      </c>
      <c r="AK363" s="201">
        <v>0</v>
      </c>
      <c r="AL363" s="181"/>
      <c r="AM363" s="191">
        <v>3.55</v>
      </c>
      <c r="AN363" s="200">
        <v>1</v>
      </c>
      <c r="AO363" s="183">
        <v>3.55</v>
      </c>
      <c r="AP363" s="201">
        <v>0</v>
      </c>
      <c r="AQ363" s="181"/>
      <c r="AR363" s="191">
        <v>3.55</v>
      </c>
      <c r="AS363" s="200">
        <v>1</v>
      </c>
      <c r="AT363" s="183">
        <v>3.55</v>
      </c>
      <c r="AU363" s="201">
        <v>0</v>
      </c>
    </row>
    <row r="364" spans="29:47" ht="12" customHeight="1">
      <c r="AC364" s="191">
        <v>3.56</v>
      </c>
      <c r="AD364" s="200">
        <v>0.1</v>
      </c>
      <c r="AE364" s="184">
        <v>0.999344262295082</v>
      </c>
      <c r="AF364" s="201">
        <v>0</v>
      </c>
      <c r="AG364" s="181"/>
      <c r="AH364" s="191">
        <v>3.56</v>
      </c>
      <c r="AI364" s="200">
        <v>1</v>
      </c>
      <c r="AJ364" s="184">
        <v>0.999344262295082</v>
      </c>
      <c r="AK364" s="201">
        <v>0</v>
      </c>
      <c r="AL364" s="181"/>
      <c r="AM364" s="191">
        <v>3.56</v>
      </c>
      <c r="AN364" s="200">
        <v>1</v>
      </c>
      <c r="AO364" s="183">
        <v>3.56</v>
      </c>
      <c r="AP364" s="201">
        <v>0</v>
      </c>
      <c r="AQ364" s="181"/>
      <c r="AR364" s="191">
        <v>3.56</v>
      </c>
      <c r="AS364" s="200">
        <v>1</v>
      </c>
      <c r="AT364" s="183">
        <v>3.56</v>
      </c>
      <c r="AU364" s="201">
        <v>0</v>
      </c>
    </row>
    <row r="365" spans="29:47" ht="12" customHeight="1">
      <c r="AC365" s="191">
        <v>3.57</v>
      </c>
      <c r="AD365" s="200">
        <v>0.1</v>
      </c>
      <c r="AE365" s="184">
        <v>0.999344262295082</v>
      </c>
      <c r="AF365" s="201">
        <v>0</v>
      </c>
      <c r="AG365" s="181"/>
      <c r="AH365" s="191">
        <v>3.57</v>
      </c>
      <c r="AI365" s="200">
        <v>1</v>
      </c>
      <c r="AJ365" s="184">
        <v>0.999344262295082</v>
      </c>
      <c r="AK365" s="201">
        <v>0</v>
      </c>
      <c r="AL365" s="181"/>
      <c r="AM365" s="191">
        <v>3.57</v>
      </c>
      <c r="AN365" s="200">
        <v>1</v>
      </c>
      <c r="AO365" s="183">
        <v>3.57</v>
      </c>
      <c r="AP365" s="201">
        <v>0</v>
      </c>
      <c r="AQ365" s="181"/>
      <c r="AR365" s="191">
        <v>3.57</v>
      </c>
      <c r="AS365" s="200">
        <v>1</v>
      </c>
      <c r="AT365" s="183">
        <v>3.57</v>
      </c>
      <c r="AU365" s="201">
        <v>0</v>
      </c>
    </row>
    <row r="366" spans="29:47" ht="12" customHeight="1">
      <c r="AC366" s="191">
        <v>3.58</v>
      </c>
      <c r="AD366" s="200">
        <v>0.1</v>
      </c>
      <c r="AE366" s="184">
        <v>0.999344262295082</v>
      </c>
      <c r="AF366" s="201">
        <v>0</v>
      </c>
      <c r="AG366" s="181"/>
      <c r="AH366" s="191">
        <v>3.58</v>
      </c>
      <c r="AI366" s="200">
        <v>1</v>
      </c>
      <c r="AJ366" s="184">
        <v>0.999344262295082</v>
      </c>
      <c r="AK366" s="201">
        <v>0</v>
      </c>
      <c r="AL366" s="181"/>
      <c r="AM366" s="191">
        <v>3.58</v>
      </c>
      <c r="AN366" s="200">
        <v>1</v>
      </c>
      <c r="AO366" s="183">
        <v>3.58</v>
      </c>
      <c r="AP366" s="201">
        <v>0</v>
      </c>
      <c r="AQ366" s="181"/>
      <c r="AR366" s="191">
        <v>3.58</v>
      </c>
      <c r="AS366" s="200">
        <v>1</v>
      </c>
      <c r="AT366" s="183">
        <v>3.58</v>
      </c>
      <c r="AU366" s="201">
        <v>0</v>
      </c>
    </row>
    <row r="367" spans="29:47" ht="12" customHeight="1">
      <c r="AC367" s="191">
        <v>3.59</v>
      </c>
      <c r="AD367" s="200">
        <v>0.1</v>
      </c>
      <c r="AE367" s="184">
        <v>0.999344262295082</v>
      </c>
      <c r="AF367" s="201">
        <v>0</v>
      </c>
      <c r="AG367" s="181"/>
      <c r="AH367" s="191">
        <v>3.59</v>
      </c>
      <c r="AI367" s="200">
        <v>1</v>
      </c>
      <c r="AJ367" s="184">
        <v>0.999344262295082</v>
      </c>
      <c r="AK367" s="201">
        <v>0</v>
      </c>
      <c r="AL367" s="181"/>
      <c r="AM367" s="191">
        <v>3.59</v>
      </c>
      <c r="AN367" s="200">
        <v>1</v>
      </c>
      <c r="AO367" s="183">
        <v>3.59</v>
      </c>
      <c r="AP367" s="201">
        <v>0</v>
      </c>
      <c r="AQ367" s="181"/>
      <c r="AR367" s="191">
        <v>3.59</v>
      </c>
      <c r="AS367" s="200">
        <v>1</v>
      </c>
      <c r="AT367" s="183">
        <v>3.59</v>
      </c>
      <c r="AU367" s="201">
        <v>0</v>
      </c>
    </row>
    <row r="368" spans="29:47" ht="12" customHeight="1">
      <c r="AC368" s="191">
        <v>3.6</v>
      </c>
      <c r="AD368" s="200">
        <v>0.1</v>
      </c>
      <c r="AE368" s="184">
        <v>0.999344262295082</v>
      </c>
      <c r="AF368" s="201">
        <v>0</v>
      </c>
      <c r="AG368" s="181"/>
      <c r="AH368" s="191">
        <v>3.6</v>
      </c>
      <c r="AI368" s="200">
        <v>1</v>
      </c>
      <c r="AJ368" s="184">
        <v>0.999344262295082</v>
      </c>
      <c r="AK368" s="201">
        <v>0</v>
      </c>
      <c r="AL368" s="181"/>
      <c r="AM368" s="191">
        <v>3.6</v>
      </c>
      <c r="AN368" s="200">
        <v>1</v>
      </c>
      <c r="AO368" s="183">
        <v>3.6</v>
      </c>
      <c r="AP368" s="201">
        <v>0</v>
      </c>
      <c r="AQ368" s="181"/>
      <c r="AR368" s="191">
        <v>3.6</v>
      </c>
      <c r="AS368" s="200">
        <v>1</v>
      </c>
      <c r="AT368" s="183">
        <v>3.6</v>
      </c>
      <c r="AU368" s="201">
        <v>0</v>
      </c>
    </row>
    <row r="369" spans="29:47" ht="12" customHeight="1">
      <c r="AC369" s="191">
        <v>3.61</v>
      </c>
      <c r="AD369" s="200">
        <v>0.1</v>
      </c>
      <c r="AE369" s="184">
        <v>0.999344262295082</v>
      </c>
      <c r="AF369" s="201">
        <v>0</v>
      </c>
      <c r="AG369" s="181"/>
      <c r="AH369" s="191">
        <v>3.61</v>
      </c>
      <c r="AI369" s="200">
        <v>1</v>
      </c>
      <c r="AJ369" s="184">
        <v>0.999344262295082</v>
      </c>
      <c r="AK369" s="201">
        <v>0</v>
      </c>
      <c r="AL369" s="181"/>
      <c r="AM369" s="191">
        <v>3.61</v>
      </c>
      <c r="AN369" s="200">
        <v>1</v>
      </c>
      <c r="AO369" s="183">
        <v>3.61</v>
      </c>
      <c r="AP369" s="201">
        <v>0</v>
      </c>
      <c r="AQ369" s="181"/>
      <c r="AR369" s="191">
        <v>3.61</v>
      </c>
      <c r="AS369" s="200">
        <v>1</v>
      </c>
      <c r="AT369" s="183">
        <v>3.61</v>
      </c>
      <c r="AU369" s="201">
        <v>0</v>
      </c>
    </row>
    <row r="370" spans="29:47" ht="12" customHeight="1">
      <c r="AC370" s="191">
        <v>3.62</v>
      </c>
      <c r="AD370" s="200">
        <v>0.1</v>
      </c>
      <c r="AE370" s="184">
        <v>0.999344262295082</v>
      </c>
      <c r="AF370" s="201">
        <v>0</v>
      </c>
      <c r="AG370" s="181"/>
      <c r="AH370" s="191">
        <v>3.62</v>
      </c>
      <c r="AI370" s="200">
        <v>1</v>
      </c>
      <c r="AJ370" s="184">
        <v>0.999344262295082</v>
      </c>
      <c r="AK370" s="201">
        <v>0</v>
      </c>
      <c r="AL370" s="181"/>
      <c r="AM370" s="191">
        <v>3.62</v>
      </c>
      <c r="AN370" s="200">
        <v>1</v>
      </c>
      <c r="AO370" s="183">
        <v>3.62</v>
      </c>
      <c r="AP370" s="201">
        <v>0</v>
      </c>
      <c r="AQ370" s="181"/>
      <c r="AR370" s="191">
        <v>3.62</v>
      </c>
      <c r="AS370" s="200">
        <v>1</v>
      </c>
      <c r="AT370" s="183">
        <v>3.62</v>
      </c>
      <c r="AU370" s="201">
        <v>0</v>
      </c>
    </row>
    <row r="371" spans="29:47" ht="12" customHeight="1">
      <c r="AC371" s="191">
        <v>3.63</v>
      </c>
      <c r="AD371" s="200">
        <v>0.1</v>
      </c>
      <c r="AE371" s="184">
        <v>0.999344262295082</v>
      </c>
      <c r="AF371" s="201">
        <v>0</v>
      </c>
      <c r="AG371" s="181"/>
      <c r="AH371" s="191">
        <v>3.63</v>
      </c>
      <c r="AI371" s="200">
        <v>1</v>
      </c>
      <c r="AJ371" s="184">
        <v>0.999344262295082</v>
      </c>
      <c r="AK371" s="201">
        <v>0</v>
      </c>
      <c r="AL371" s="181"/>
      <c r="AM371" s="191">
        <v>3.63</v>
      </c>
      <c r="AN371" s="200">
        <v>1</v>
      </c>
      <c r="AO371" s="183">
        <v>3.63</v>
      </c>
      <c r="AP371" s="201">
        <v>0</v>
      </c>
      <c r="AQ371" s="181"/>
      <c r="AR371" s="191">
        <v>3.63</v>
      </c>
      <c r="AS371" s="200">
        <v>1</v>
      </c>
      <c r="AT371" s="183">
        <v>3.63</v>
      </c>
      <c r="AU371" s="201">
        <v>0</v>
      </c>
    </row>
    <row r="372" spans="29:47" ht="12" customHeight="1">
      <c r="AC372" s="191">
        <v>3.64</v>
      </c>
      <c r="AD372" s="200">
        <v>0.1</v>
      </c>
      <c r="AE372" s="184">
        <v>0.999344262295082</v>
      </c>
      <c r="AF372" s="201">
        <v>0</v>
      </c>
      <c r="AG372" s="181"/>
      <c r="AH372" s="191">
        <v>3.64</v>
      </c>
      <c r="AI372" s="200">
        <v>1</v>
      </c>
      <c r="AJ372" s="184">
        <v>0.999344262295082</v>
      </c>
      <c r="AK372" s="201">
        <v>0</v>
      </c>
      <c r="AL372" s="181"/>
      <c r="AM372" s="191">
        <v>3.64</v>
      </c>
      <c r="AN372" s="200">
        <v>1</v>
      </c>
      <c r="AO372" s="183">
        <v>3.64</v>
      </c>
      <c r="AP372" s="201">
        <v>0</v>
      </c>
      <c r="AQ372" s="181"/>
      <c r="AR372" s="191">
        <v>3.64</v>
      </c>
      <c r="AS372" s="200">
        <v>1</v>
      </c>
      <c r="AT372" s="183">
        <v>3.64</v>
      </c>
      <c r="AU372" s="201">
        <v>0</v>
      </c>
    </row>
    <row r="373" spans="29:47" ht="12" customHeight="1">
      <c r="AC373" s="191">
        <v>3.65</v>
      </c>
      <c r="AD373" s="200">
        <v>0.1</v>
      </c>
      <c r="AE373" s="184">
        <v>0.999344262295082</v>
      </c>
      <c r="AF373" s="201">
        <v>0</v>
      </c>
      <c r="AG373" s="181"/>
      <c r="AH373" s="191">
        <v>3.65</v>
      </c>
      <c r="AI373" s="200">
        <v>1</v>
      </c>
      <c r="AJ373" s="184">
        <v>0.999344262295082</v>
      </c>
      <c r="AK373" s="201">
        <v>0</v>
      </c>
      <c r="AL373" s="181"/>
      <c r="AM373" s="191">
        <v>3.65</v>
      </c>
      <c r="AN373" s="200">
        <v>1</v>
      </c>
      <c r="AO373" s="183">
        <v>3.65</v>
      </c>
      <c r="AP373" s="201">
        <v>0</v>
      </c>
      <c r="AQ373" s="181"/>
      <c r="AR373" s="191">
        <v>3.65</v>
      </c>
      <c r="AS373" s="200">
        <v>1</v>
      </c>
      <c r="AT373" s="183">
        <v>3.65</v>
      </c>
      <c r="AU373" s="201">
        <v>0</v>
      </c>
    </row>
    <row r="374" spans="29:47" ht="12" customHeight="1">
      <c r="AC374" s="191">
        <v>3.66</v>
      </c>
      <c r="AD374" s="200">
        <v>0.1</v>
      </c>
      <c r="AE374" s="184">
        <v>0.999344262295082</v>
      </c>
      <c r="AF374" s="201">
        <v>0</v>
      </c>
      <c r="AG374" s="181"/>
      <c r="AH374" s="191">
        <v>3.66</v>
      </c>
      <c r="AI374" s="200">
        <v>1</v>
      </c>
      <c r="AJ374" s="184">
        <v>0.999344262295082</v>
      </c>
      <c r="AK374" s="201">
        <v>0</v>
      </c>
      <c r="AL374" s="181"/>
      <c r="AM374" s="191">
        <v>3.66</v>
      </c>
      <c r="AN374" s="200">
        <v>1</v>
      </c>
      <c r="AO374" s="183">
        <v>3.66</v>
      </c>
      <c r="AP374" s="201">
        <v>0</v>
      </c>
      <c r="AQ374" s="181"/>
      <c r="AR374" s="191">
        <v>3.66</v>
      </c>
      <c r="AS374" s="200">
        <v>1</v>
      </c>
      <c r="AT374" s="183">
        <v>3.66</v>
      </c>
      <c r="AU374" s="201">
        <v>0</v>
      </c>
    </row>
    <row r="375" spans="29:47" ht="12" customHeight="1">
      <c r="AC375" s="191">
        <v>3.67</v>
      </c>
      <c r="AD375" s="200">
        <v>0.1</v>
      </c>
      <c r="AE375" s="184">
        <v>0.999344262295082</v>
      </c>
      <c r="AF375" s="201">
        <v>0</v>
      </c>
      <c r="AG375" s="181"/>
      <c r="AH375" s="191">
        <v>3.67</v>
      </c>
      <c r="AI375" s="200">
        <v>1</v>
      </c>
      <c r="AJ375" s="184">
        <v>0.999344262295082</v>
      </c>
      <c r="AK375" s="201">
        <v>0</v>
      </c>
      <c r="AL375" s="181"/>
      <c r="AM375" s="191">
        <v>3.67</v>
      </c>
      <c r="AN375" s="200">
        <v>1</v>
      </c>
      <c r="AO375" s="183">
        <v>3.67</v>
      </c>
      <c r="AP375" s="201">
        <v>0</v>
      </c>
      <c r="AQ375" s="181"/>
      <c r="AR375" s="191">
        <v>3.67</v>
      </c>
      <c r="AS375" s="200">
        <v>1</v>
      </c>
      <c r="AT375" s="183">
        <v>3.67</v>
      </c>
      <c r="AU375" s="201">
        <v>0</v>
      </c>
    </row>
    <row r="376" spans="29:47" ht="12" customHeight="1">
      <c r="AC376" s="191">
        <v>3.68</v>
      </c>
      <c r="AD376" s="200">
        <v>0.1</v>
      </c>
      <c r="AE376" s="184">
        <v>0.999344262295082</v>
      </c>
      <c r="AF376" s="201">
        <v>0</v>
      </c>
      <c r="AG376" s="181"/>
      <c r="AH376" s="191">
        <v>3.68</v>
      </c>
      <c r="AI376" s="200">
        <v>1</v>
      </c>
      <c r="AJ376" s="184">
        <v>0.999344262295082</v>
      </c>
      <c r="AK376" s="201">
        <v>0</v>
      </c>
      <c r="AL376" s="181"/>
      <c r="AM376" s="191">
        <v>3.68</v>
      </c>
      <c r="AN376" s="200">
        <v>1</v>
      </c>
      <c r="AO376" s="183">
        <v>3.68</v>
      </c>
      <c r="AP376" s="201">
        <v>0</v>
      </c>
      <c r="AQ376" s="181"/>
      <c r="AR376" s="191">
        <v>3.68</v>
      </c>
      <c r="AS376" s="200">
        <v>1</v>
      </c>
      <c r="AT376" s="183">
        <v>3.68</v>
      </c>
      <c r="AU376" s="201">
        <v>0</v>
      </c>
    </row>
    <row r="377" spans="29:47" ht="12" customHeight="1">
      <c r="AC377" s="191">
        <v>3.69</v>
      </c>
      <c r="AD377" s="200">
        <v>0.1</v>
      </c>
      <c r="AE377" s="184">
        <v>0.999344262295082</v>
      </c>
      <c r="AF377" s="201">
        <v>0</v>
      </c>
      <c r="AG377" s="181"/>
      <c r="AH377" s="191">
        <v>3.69</v>
      </c>
      <c r="AI377" s="200">
        <v>1</v>
      </c>
      <c r="AJ377" s="184">
        <v>0.999344262295082</v>
      </c>
      <c r="AK377" s="201">
        <v>0</v>
      </c>
      <c r="AL377" s="181"/>
      <c r="AM377" s="191">
        <v>3.69</v>
      </c>
      <c r="AN377" s="200">
        <v>1</v>
      </c>
      <c r="AO377" s="183">
        <v>3.69</v>
      </c>
      <c r="AP377" s="201">
        <v>0</v>
      </c>
      <c r="AQ377" s="181"/>
      <c r="AR377" s="191">
        <v>3.69</v>
      </c>
      <c r="AS377" s="200">
        <v>1</v>
      </c>
      <c r="AT377" s="183">
        <v>3.69</v>
      </c>
      <c r="AU377" s="201">
        <v>0</v>
      </c>
    </row>
    <row r="378" spans="29:47" ht="12" customHeight="1">
      <c r="AC378" s="191">
        <v>3.7</v>
      </c>
      <c r="AD378" s="200">
        <v>0.1</v>
      </c>
      <c r="AE378" s="184">
        <v>0.999344262295082</v>
      </c>
      <c r="AF378" s="201">
        <v>0</v>
      </c>
      <c r="AG378" s="181"/>
      <c r="AH378" s="191">
        <v>3.7</v>
      </c>
      <c r="AI378" s="200">
        <v>1</v>
      </c>
      <c r="AJ378" s="184">
        <v>0.999344262295082</v>
      </c>
      <c r="AK378" s="201">
        <v>0</v>
      </c>
      <c r="AL378" s="181"/>
      <c r="AM378" s="191">
        <v>3.7</v>
      </c>
      <c r="AN378" s="200">
        <v>1</v>
      </c>
      <c r="AO378" s="183">
        <v>3.7</v>
      </c>
      <c r="AP378" s="201">
        <v>0</v>
      </c>
      <c r="AQ378" s="181"/>
      <c r="AR378" s="191">
        <v>3.7</v>
      </c>
      <c r="AS378" s="200">
        <v>1</v>
      </c>
      <c r="AT378" s="183">
        <v>3.7</v>
      </c>
      <c r="AU378" s="201">
        <v>0</v>
      </c>
    </row>
    <row r="379" spans="29:47" ht="12" customHeight="1">
      <c r="AC379" s="191">
        <v>3.71</v>
      </c>
      <c r="AD379" s="200">
        <v>0.1</v>
      </c>
      <c r="AE379" s="184">
        <v>0.999344262295082</v>
      </c>
      <c r="AF379" s="201">
        <v>0</v>
      </c>
      <c r="AG379" s="181"/>
      <c r="AH379" s="191">
        <v>3.71</v>
      </c>
      <c r="AI379" s="200">
        <v>1</v>
      </c>
      <c r="AJ379" s="184">
        <v>0.999344262295082</v>
      </c>
      <c r="AK379" s="201">
        <v>0</v>
      </c>
      <c r="AL379" s="181"/>
      <c r="AM379" s="191">
        <v>3.71</v>
      </c>
      <c r="AN379" s="200">
        <v>1</v>
      </c>
      <c r="AO379" s="183">
        <v>3.71</v>
      </c>
      <c r="AP379" s="201">
        <v>0</v>
      </c>
      <c r="AQ379" s="181"/>
      <c r="AR379" s="191">
        <v>3.71</v>
      </c>
      <c r="AS379" s="200">
        <v>1</v>
      </c>
      <c r="AT379" s="183">
        <v>3.71</v>
      </c>
      <c r="AU379" s="201">
        <v>0</v>
      </c>
    </row>
    <row r="380" spans="29:47" ht="12" customHeight="1">
      <c r="AC380" s="191">
        <v>3.72</v>
      </c>
      <c r="AD380" s="200">
        <v>0.1</v>
      </c>
      <c r="AE380" s="184">
        <v>0.999344262295082</v>
      </c>
      <c r="AF380" s="201">
        <v>0</v>
      </c>
      <c r="AG380" s="181"/>
      <c r="AH380" s="191">
        <v>3.72</v>
      </c>
      <c r="AI380" s="200">
        <v>1</v>
      </c>
      <c r="AJ380" s="184">
        <v>0.999344262295082</v>
      </c>
      <c r="AK380" s="201">
        <v>0</v>
      </c>
      <c r="AL380" s="181"/>
      <c r="AM380" s="191">
        <v>3.72</v>
      </c>
      <c r="AN380" s="200">
        <v>1</v>
      </c>
      <c r="AO380" s="183">
        <v>3.72</v>
      </c>
      <c r="AP380" s="201">
        <v>0</v>
      </c>
      <c r="AQ380" s="181"/>
      <c r="AR380" s="191">
        <v>3.72</v>
      </c>
      <c r="AS380" s="200">
        <v>1</v>
      </c>
      <c r="AT380" s="183">
        <v>3.72</v>
      </c>
      <c r="AU380" s="201">
        <v>0</v>
      </c>
    </row>
    <row r="381" spans="29:47" ht="12" customHeight="1">
      <c r="AC381" s="191">
        <v>3.73</v>
      </c>
      <c r="AD381" s="200">
        <v>0.1</v>
      </c>
      <c r="AE381" s="184">
        <v>0.999344262295082</v>
      </c>
      <c r="AF381" s="201">
        <v>0</v>
      </c>
      <c r="AG381" s="181"/>
      <c r="AH381" s="191">
        <v>3.73</v>
      </c>
      <c r="AI381" s="200">
        <v>1</v>
      </c>
      <c r="AJ381" s="184">
        <v>0.999344262295082</v>
      </c>
      <c r="AK381" s="201">
        <v>0</v>
      </c>
      <c r="AL381" s="181"/>
      <c r="AM381" s="191">
        <v>3.73</v>
      </c>
      <c r="AN381" s="200">
        <v>1</v>
      </c>
      <c r="AO381" s="183">
        <v>3.73</v>
      </c>
      <c r="AP381" s="201">
        <v>0</v>
      </c>
      <c r="AQ381" s="181"/>
      <c r="AR381" s="191">
        <v>3.73</v>
      </c>
      <c r="AS381" s="200">
        <v>1</v>
      </c>
      <c r="AT381" s="183">
        <v>3.73</v>
      </c>
      <c r="AU381" s="201">
        <v>0</v>
      </c>
    </row>
    <row r="382" spans="29:47" ht="12" customHeight="1">
      <c r="AC382" s="191">
        <v>3.74</v>
      </c>
      <c r="AD382" s="200">
        <v>0.1</v>
      </c>
      <c r="AE382" s="184">
        <v>0.999344262295082</v>
      </c>
      <c r="AF382" s="201">
        <v>0</v>
      </c>
      <c r="AG382" s="181"/>
      <c r="AH382" s="191">
        <v>3.74</v>
      </c>
      <c r="AI382" s="200">
        <v>1</v>
      </c>
      <c r="AJ382" s="184">
        <v>0.999344262295082</v>
      </c>
      <c r="AK382" s="201">
        <v>0</v>
      </c>
      <c r="AL382" s="181"/>
      <c r="AM382" s="191">
        <v>3.74</v>
      </c>
      <c r="AN382" s="200">
        <v>1</v>
      </c>
      <c r="AO382" s="183">
        <v>3.74</v>
      </c>
      <c r="AP382" s="201">
        <v>0</v>
      </c>
      <c r="AQ382" s="181"/>
      <c r="AR382" s="191">
        <v>3.74</v>
      </c>
      <c r="AS382" s="200">
        <v>1</v>
      </c>
      <c r="AT382" s="183">
        <v>3.74</v>
      </c>
      <c r="AU382" s="201">
        <v>0</v>
      </c>
    </row>
    <row r="383" spans="29:47" ht="12" customHeight="1">
      <c r="AC383" s="191">
        <v>3.75</v>
      </c>
      <c r="AD383" s="200">
        <v>0.1</v>
      </c>
      <c r="AE383" s="184">
        <v>0.999344262295082</v>
      </c>
      <c r="AF383" s="201">
        <v>0</v>
      </c>
      <c r="AG383" s="181"/>
      <c r="AH383" s="191">
        <v>3.75</v>
      </c>
      <c r="AI383" s="200">
        <v>1</v>
      </c>
      <c r="AJ383" s="184">
        <v>0.999344262295082</v>
      </c>
      <c r="AK383" s="201">
        <v>0</v>
      </c>
      <c r="AL383" s="181"/>
      <c r="AM383" s="191">
        <v>3.75</v>
      </c>
      <c r="AN383" s="200">
        <v>1</v>
      </c>
      <c r="AO383" s="183">
        <v>3.75</v>
      </c>
      <c r="AP383" s="201">
        <v>0</v>
      </c>
      <c r="AQ383" s="181"/>
      <c r="AR383" s="191">
        <v>3.75</v>
      </c>
      <c r="AS383" s="200">
        <v>1</v>
      </c>
      <c r="AT383" s="183">
        <v>3.75</v>
      </c>
      <c r="AU383" s="201">
        <v>0</v>
      </c>
    </row>
    <row r="384" spans="29:47" ht="12" customHeight="1">
      <c r="AC384" s="191">
        <v>3.76</v>
      </c>
      <c r="AD384" s="200">
        <v>0.1</v>
      </c>
      <c r="AE384" s="184">
        <v>0.999344262295082</v>
      </c>
      <c r="AF384" s="201">
        <v>0</v>
      </c>
      <c r="AG384" s="181"/>
      <c r="AH384" s="191">
        <v>3.76</v>
      </c>
      <c r="AI384" s="200">
        <v>1</v>
      </c>
      <c r="AJ384" s="184">
        <v>0.999344262295082</v>
      </c>
      <c r="AK384" s="201">
        <v>0</v>
      </c>
      <c r="AL384" s="181"/>
      <c r="AM384" s="191">
        <v>3.76</v>
      </c>
      <c r="AN384" s="200">
        <v>1</v>
      </c>
      <c r="AO384" s="183">
        <v>3.76</v>
      </c>
      <c r="AP384" s="201">
        <v>0</v>
      </c>
      <c r="AQ384" s="181"/>
      <c r="AR384" s="191">
        <v>3.76</v>
      </c>
      <c r="AS384" s="200">
        <v>1</v>
      </c>
      <c r="AT384" s="183">
        <v>3.76</v>
      </c>
      <c r="AU384" s="201">
        <v>0</v>
      </c>
    </row>
    <row r="385" spans="29:47" ht="12" customHeight="1">
      <c r="AC385" s="191">
        <v>3.77</v>
      </c>
      <c r="AD385" s="200">
        <v>0.1</v>
      </c>
      <c r="AE385" s="184">
        <v>0.999344262295082</v>
      </c>
      <c r="AF385" s="201">
        <v>0</v>
      </c>
      <c r="AG385" s="181"/>
      <c r="AH385" s="191">
        <v>3.77</v>
      </c>
      <c r="AI385" s="200">
        <v>1</v>
      </c>
      <c r="AJ385" s="184">
        <v>0.999344262295082</v>
      </c>
      <c r="AK385" s="201">
        <v>0</v>
      </c>
      <c r="AL385" s="181"/>
      <c r="AM385" s="191">
        <v>3.77</v>
      </c>
      <c r="AN385" s="200">
        <v>1</v>
      </c>
      <c r="AO385" s="183">
        <v>3.77</v>
      </c>
      <c r="AP385" s="201">
        <v>0</v>
      </c>
      <c r="AQ385" s="181"/>
      <c r="AR385" s="191">
        <v>3.77</v>
      </c>
      <c r="AS385" s="200">
        <v>1</v>
      </c>
      <c r="AT385" s="183">
        <v>3.77</v>
      </c>
      <c r="AU385" s="201">
        <v>0</v>
      </c>
    </row>
    <row r="386" spans="29:47" ht="12" customHeight="1">
      <c r="AC386" s="191">
        <v>3.78</v>
      </c>
      <c r="AD386" s="200">
        <v>0.1</v>
      </c>
      <c r="AE386" s="184">
        <v>0.999344262295082</v>
      </c>
      <c r="AF386" s="201">
        <v>0</v>
      </c>
      <c r="AG386" s="181"/>
      <c r="AH386" s="191">
        <v>3.78</v>
      </c>
      <c r="AI386" s="200">
        <v>1</v>
      </c>
      <c r="AJ386" s="184">
        <v>0.999344262295082</v>
      </c>
      <c r="AK386" s="201">
        <v>0</v>
      </c>
      <c r="AL386" s="181"/>
      <c r="AM386" s="191">
        <v>3.78</v>
      </c>
      <c r="AN386" s="200">
        <v>1</v>
      </c>
      <c r="AO386" s="183">
        <v>3.78</v>
      </c>
      <c r="AP386" s="201">
        <v>0</v>
      </c>
      <c r="AQ386" s="181"/>
      <c r="AR386" s="191">
        <v>3.78</v>
      </c>
      <c r="AS386" s="200">
        <v>1</v>
      </c>
      <c r="AT386" s="183">
        <v>3.78</v>
      </c>
      <c r="AU386" s="201">
        <v>0</v>
      </c>
    </row>
    <row r="387" spans="29:47" ht="12" customHeight="1">
      <c r="AC387" s="191">
        <v>3.79</v>
      </c>
      <c r="AD387" s="200">
        <v>0.1</v>
      </c>
      <c r="AE387" s="184">
        <v>0.999344262295082</v>
      </c>
      <c r="AF387" s="201">
        <v>0</v>
      </c>
      <c r="AG387" s="181"/>
      <c r="AH387" s="191">
        <v>3.79</v>
      </c>
      <c r="AI387" s="200">
        <v>1</v>
      </c>
      <c r="AJ387" s="184">
        <v>0.999344262295082</v>
      </c>
      <c r="AK387" s="201">
        <v>0</v>
      </c>
      <c r="AL387" s="181"/>
      <c r="AM387" s="191">
        <v>3.79</v>
      </c>
      <c r="AN387" s="200">
        <v>1</v>
      </c>
      <c r="AO387" s="183">
        <v>3.79</v>
      </c>
      <c r="AP387" s="201">
        <v>0</v>
      </c>
      <c r="AQ387" s="181"/>
      <c r="AR387" s="191">
        <v>3.79</v>
      </c>
      <c r="AS387" s="200">
        <v>1</v>
      </c>
      <c r="AT387" s="183">
        <v>3.79</v>
      </c>
      <c r="AU387" s="201">
        <v>0</v>
      </c>
    </row>
    <row r="388" spans="29:47" ht="12" customHeight="1">
      <c r="AC388" s="191">
        <v>3.8</v>
      </c>
      <c r="AD388" s="200">
        <v>0.1</v>
      </c>
      <c r="AE388" s="184">
        <v>0.999344262295082</v>
      </c>
      <c r="AF388" s="201">
        <v>0</v>
      </c>
      <c r="AG388" s="181"/>
      <c r="AH388" s="191">
        <v>3.8</v>
      </c>
      <c r="AI388" s="200">
        <v>1</v>
      </c>
      <c r="AJ388" s="184">
        <v>0.999344262295082</v>
      </c>
      <c r="AK388" s="201">
        <v>0</v>
      </c>
      <c r="AL388" s="181"/>
      <c r="AM388" s="191">
        <v>3.8</v>
      </c>
      <c r="AN388" s="200">
        <v>1</v>
      </c>
      <c r="AO388" s="183">
        <v>3.8</v>
      </c>
      <c r="AP388" s="201">
        <v>0</v>
      </c>
      <c r="AQ388" s="181"/>
      <c r="AR388" s="191">
        <v>3.8</v>
      </c>
      <c r="AS388" s="200">
        <v>1</v>
      </c>
      <c r="AT388" s="183">
        <v>3.8</v>
      </c>
      <c r="AU388" s="201">
        <v>0</v>
      </c>
    </row>
    <row r="389" spans="29:47" ht="12" customHeight="1">
      <c r="AC389" s="191">
        <v>3.81</v>
      </c>
      <c r="AD389" s="200">
        <v>0.1</v>
      </c>
      <c r="AE389" s="184">
        <v>0.999344262295082</v>
      </c>
      <c r="AF389" s="201">
        <v>0</v>
      </c>
      <c r="AG389" s="181"/>
      <c r="AH389" s="191">
        <v>3.81</v>
      </c>
      <c r="AI389" s="200">
        <v>1</v>
      </c>
      <c r="AJ389" s="184">
        <v>0.999344262295082</v>
      </c>
      <c r="AK389" s="201">
        <v>0</v>
      </c>
      <c r="AL389" s="181"/>
      <c r="AM389" s="191">
        <v>3.81</v>
      </c>
      <c r="AN389" s="200">
        <v>1</v>
      </c>
      <c r="AO389" s="183">
        <v>3.81</v>
      </c>
      <c r="AP389" s="201">
        <v>0</v>
      </c>
      <c r="AQ389" s="181"/>
      <c r="AR389" s="191">
        <v>3.81</v>
      </c>
      <c r="AS389" s="200">
        <v>1</v>
      </c>
      <c r="AT389" s="183">
        <v>3.81</v>
      </c>
      <c r="AU389" s="201">
        <v>0</v>
      </c>
    </row>
    <row r="390" spans="29:47" ht="12" customHeight="1">
      <c r="AC390" s="191">
        <v>3.82</v>
      </c>
      <c r="AD390" s="200">
        <v>0.1</v>
      </c>
      <c r="AE390" s="184">
        <v>0.999344262295082</v>
      </c>
      <c r="AF390" s="201">
        <v>0</v>
      </c>
      <c r="AG390" s="181"/>
      <c r="AH390" s="191">
        <v>3.82</v>
      </c>
      <c r="AI390" s="200">
        <v>1</v>
      </c>
      <c r="AJ390" s="184">
        <v>0.999344262295082</v>
      </c>
      <c r="AK390" s="201">
        <v>0</v>
      </c>
      <c r="AL390" s="181"/>
      <c r="AM390" s="191">
        <v>3.82</v>
      </c>
      <c r="AN390" s="200">
        <v>1</v>
      </c>
      <c r="AO390" s="183">
        <v>3.82</v>
      </c>
      <c r="AP390" s="201">
        <v>0</v>
      </c>
      <c r="AQ390" s="181"/>
      <c r="AR390" s="191">
        <v>3.82</v>
      </c>
      <c r="AS390" s="200">
        <v>1</v>
      </c>
      <c r="AT390" s="183">
        <v>3.82</v>
      </c>
      <c r="AU390" s="201">
        <v>0</v>
      </c>
    </row>
    <row r="391" spans="29:47" ht="12" customHeight="1">
      <c r="AC391" s="191">
        <v>3.83</v>
      </c>
      <c r="AD391" s="200">
        <v>0.1</v>
      </c>
      <c r="AE391" s="184">
        <v>0.999344262295082</v>
      </c>
      <c r="AF391" s="201">
        <v>0</v>
      </c>
      <c r="AG391" s="181"/>
      <c r="AH391" s="191">
        <v>3.83</v>
      </c>
      <c r="AI391" s="200">
        <v>1</v>
      </c>
      <c r="AJ391" s="184">
        <v>0.999344262295082</v>
      </c>
      <c r="AK391" s="201">
        <v>0</v>
      </c>
      <c r="AL391" s="181"/>
      <c r="AM391" s="191">
        <v>3.83</v>
      </c>
      <c r="AN391" s="200">
        <v>1</v>
      </c>
      <c r="AO391" s="183">
        <v>3.83</v>
      </c>
      <c r="AP391" s="201">
        <v>0</v>
      </c>
      <c r="AQ391" s="181"/>
      <c r="AR391" s="191">
        <v>3.83</v>
      </c>
      <c r="AS391" s="200">
        <v>1</v>
      </c>
      <c r="AT391" s="183">
        <v>3.83</v>
      </c>
      <c r="AU391" s="201">
        <v>0</v>
      </c>
    </row>
    <row r="392" spans="29:47" ht="12" customHeight="1">
      <c r="AC392" s="191">
        <v>3.84</v>
      </c>
      <c r="AD392" s="200">
        <v>0.1</v>
      </c>
      <c r="AE392" s="184">
        <v>0.999344262295082</v>
      </c>
      <c r="AF392" s="201">
        <v>0</v>
      </c>
      <c r="AG392" s="181"/>
      <c r="AH392" s="191">
        <v>3.84</v>
      </c>
      <c r="AI392" s="200">
        <v>1</v>
      </c>
      <c r="AJ392" s="184">
        <v>0.999344262295082</v>
      </c>
      <c r="AK392" s="201">
        <v>0</v>
      </c>
      <c r="AL392" s="181"/>
      <c r="AM392" s="191">
        <v>3.84</v>
      </c>
      <c r="AN392" s="200">
        <v>1</v>
      </c>
      <c r="AO392" s="183">
        <v>3.84</v>
      </c>
      <c r="AP392" s="201">
        <v>0</v>
      </c>
      <c r="AQ392" s="181"/>
      <c r="AR392" s="191">
        <v>3.84</v>
      </c>
      <c r="AS392" s="200">
        <v>1</v>
      </c>
      <c r="AT392" s="183">
        <v>3.84</v>
      </c>
      <c r="AU392" s="201">
        <v>0</v>
      </c>
    </row>
    <row r="393" spans="29:47" ht="12" customHeight="1">
      <c r="AC393" s="191">
        <v>3.85</v>
      </c>
      <c r="AD393" s="200">
        <v>0.1</v>
      </c>
      <c r="AE393" s="184">
        <v>0.999344262295082</v>
      </c>
      <c r="AF393" s="201">
        <v>0</v>
      </c>
      <c r="AG393" s="181"/>
      <c r="AH393" s="191">
        <v>3.85</v>
      </c>
      <c r="AI393" s="200">
        <v>1</v>
      </c>
      <c r="AJ393" s="184">
        <v>0.999344262295082</v>
      </c>
      <c r="AK393" s="201">
        <v>0</v>
      </c>
      <c r="AL393" s="181"/>
      <c r="AM393" s="191">
        <v>3.85</v>
      </c>
      <c r="AN393" s="200">
        <v>1</v>
      </c>
      <c r="AO393" s="183">
        <v>3.85</v>
      </c>
      <c r="AP393" s="201">
        <v>0</v>
      </c>
      <c r="AQ393" s="181"/>
      <c r="AR393" s="191">
        <v>3.85</v>
      </c>
      <c r="AS393" s="200">
        <v>1</v>
      </c>
      <c r="AT393" s="183">
        <v>3.85</v>
      </c>
      <c r="AU393" s="201">
        <v>0</v>
      </c>
    </row>
    <row r="394" spans="29:47" ht="12" customHeight="1">
      <c r="AC394" s="191">
        <v>3.86</v>
      </c>
      <c r="AD394" s="200">
        <v>0.1</v>
      </c>
      <c r="AE394" s="184">
        <v>0.999344262295082</v>
      </c>
      <c r="AF394" s="201">
        <v>0</v>
      </c>
      <c r="AG394" s="181"/>
      <c r="AH394" s="191">
        <v>3.86</v>
      </c>
      <c r="AI394" s="200">
        <v>1</v>
      </c>
      <c r="AJ394" s="184">
        <v>0.999344262295082</v>
      </c>
      <c r="AK394" s="201">
        <v>0</v>
      </c>
      <c r="AL394" s="181"/>
      <c r="AM394" s="191">
        <v>3.86</v>
      </c>
      <c r="AN394" s="200">
        <v>1</v>
      </c>
      <c r="AO394" s="183">
        <v>3.86</v>
      </c>
      <c r="AP394" s="201">
        <v>0</v>
      </c>
      <c r="AQ394" s="181"/>
      <c r="AR394" s="191">
        <v>3.86</v>
      </c>
      <c r="AS394" s="200">
        <v>1</v>
      </c>
      <c r="AT394" s="183">
        <v>3.86</v>
      </c>
      <c r="AU394" s="201">
        <v>0</v>
      </c>
    </row>
    <row r="395" spans="29:47" ht="12" customHeight="1">
      <c r="AC395" s="191">
        <v>3.87</v>
      </c>
      <c r="AD395" s="200">
        <v>0.1</v>
      </c>
      <c r="AE395" s="184">
        <v>0.999344262295082</v>
      </c>
      <c r="AF395" s="201">
        <v>0</v>
      </c>
      <c r="AG395" s="181"/>
      <c r="AH395" s="191">
        <v>3.87</v>
      </c>
      <c r="AI395" s="200">
        <v>1</v>
      </c>
      <c r="AJ395" s="184">
        <v>0.999344262295082</v>
      </c>
      <c r="AK395" s="201">
        <v>0</v>
      </c>
      <c r="AL395" s="181"/>
      <c r="AM395" s="191">
        <v>3.87</v>
      </c>
      <c r="AN395" s="200">
        <v>1</v>
      </c>
      <c r="AO395" s="183">
        <v>3.87</v>
      </c>
      <c r="AP395" s="201">
        <v>0</v>
      </c>
      <c r="AQ395" s="181"/>
      <c r="AR395" s="191">
        <v>3.87</v>
      </c>
      <c r="AS395" s="200">
        <v>1</v>
      </c>
      <c r="AT395" s="183">
        <v>3.87</v>
      </c>
      <c r="AU395" s="201">
        <v>0</v>
      </c>
    </row>
    <row r="396" spans="29:47" ht="12" customHeight="1">
      <c r="AC396" s="191">
        <v>3.88</v>
      </c>
      <c r="AD396" s="200">
        <v>0.1</v>
      </c>
      <c r="AE396" s="184">
        <v>0.999344262295082</v>
      </c>
      <c r="AF396" s="201">
        <v>0</v>
      </c>
      <c r="AG396" s="181"/>
      <c r="AH396" s="191">
        <v>3.88</v>
      </c>
      <c r="AI396" s="200">
        <v>1</v>
      </c>
      <c r="AJ396" s="184">
        <v>0.999344262295082</v>
      </c>
      <c r="AK396" s="201">
        <v>0</v>
      </c>
      <c r="AL396" s="181"/>
      <c r="AM396" s="191">
        <v>3.88</v>
      </c>
      <c r="AN396" s="200">
        <v>1</v>
      </c>
      <c r="AO396" s="183">
        <v>3.88</v>
      </c>
      <c r="AP396" s="201">
        <v>0</v>
      </c>
      <c r="AQ396" s="181"/>
      <c r="AR396" s="191">
        <v>3.88</v>
      </c>
      <c r="AS396" s="200">
        <v>1</v>
      </c>
      <c r="AT396" s="183">
        <v>3.88</v>
      </c>
      <c r="AU396" s="201">
        <v>0</v>
      </c>
    </row>
    <row r="397" spans="29:47" ht="12" customHeight="1">
      <c r="AC397" s="191">
        <v>3.89</v>
      </c>
      <c r="AD397" s="200">
        <v>0.1</v>
      </c>
      <c r="AE397" s="184">
        <v>0.999344262295082</v>
      </c>
      <c r="AF397" s="201">
        <v>0</v>
      </c>
      <c r="AG397" s="181"/>
      <c r="AH397" s="191">
        <v>3.89</v>
      </c>
      <c r="AI397" s="200">
        <v>1</v>
      </c>
      <c r="AJ397" s="184">
        <v>0.999344262295082</v>
      </c>
      <c r="AK397" s="201">
        <v>0</v>
      </c>
      <c r="AL397" s="181"/>
      <c r="AM397" s="191">
        <v>3.89</v>
      </c>
      <c r="AN397" s="200">
        <v>1</v>
      </c>
      <c r="AO397" s="183">
        <v>3.89</v>
      </c>
      <c r="AP397" s="201">
        <v>0</v>
      </c>
      <c r="AQ397" s="181"/>
      <c r="AR397" s="191">
        <v>3.89</v>
      </c>
      <c r="AS397" s="200">
        <v>1</v>
      </c>
      <c r="AT397" s="183">
        <v>3.89</v>
      </c>
      <c r="AU397" s="201">
        <v>0</v>
      </c>
    </row>
    <row r="398" spans="29:47" ht="12" customHeight="1">
      <c r="AC398" s="191">
        <v>3.9</v>
      </c>
      <c r="AD398" s="200">
        <v>0.1</v>
      </c>
      <c r="AE398" s="184">
        <v>0.999344262295082</v>
      </c>
      <c r="AF398" s="201">
        <v>0</v>
      </c>
      <c r="AG398" s="181"/>
      <c r="AH398" s="191">
        <v>3.9</v>
      </c>
      <c r="AI398" s="200">
        <v>1</v>
      </c>
      <c r="AJ398" s="184">
        <v>0.999344262295082</v>
      </c>
      <c r="AK398" s="201">
        <v>0</v>
      </c>
      <c r="AL398" s="181"/>
      <c r="AM398" s="191">
        <v>3.9</v>
      </c>
      <c r="AN398" s="200">
        <v>1</v>
      </c>
      <c r="AO398" s="183">
        <v>3.9</v>
      </c>
      <c r="AP398" s="201">
        <v>0</v>
      </c>
      <c r="AQ398" s="181"/>
      <c r="AR398" s="191">
        <v>3.9</v>
      </c>
      <c r="AS398" s="200">
        <v>1</v>
      </c>
      <c r="AT398" s="183">
        <v>3.9</v>
      </c>
      <c r="AU398" s="201">
        <v>0</v>
      </c>
    </row>
    <row r="399" spans="29:47" ht="12" customHeight="1">
      <c r="AC399" s="191">
        <v>3.91</v>
      </c>
      <c r="AD399" s="200">
        <v>0.1</v>
      </c>
      <c r="AE399" s="184">
        <v>0.999344262295082</v>
      </c>
      <c r="AF399" s="201">
        <v>0</v>
      </c>
      <c r="AG399" s="181"/>
      <c r="AH399" s="191">
        <v>3.91</v>
      </c>
      <c r="AI399" s="200">
        <v>1</v>
      </c>
      <c r="AJ399" s="184">
        <v>0.999344262295082</v>
      </c>
      <c r="AK399" s="201">
        <v>0</v>
      </c>
      <c r="AL399" s="181"/>
      <c r="AM399" s="191">
        <v>3.91</v>
      </c>
      <c r="AN399" s="200">
        <v>1</v>
      </c>
      <c r="AO399" s="183">
        <v>3.91</v>
      </c>
      <c r="AP399" s="201">
        <v>0</v>
      </c>
      <c r="AQ399" s="181"/>
      <c r="AR399" s="191">
        <v>3.91</v>
      </c>
      <c r="AS399" s="200">
        <v>1</v>
      </c>
      <c r="AT399" s="183">
        <v>3.91</v>
      </c>
      <c r="AU399" s="201">
        <v>0</v>
      </c>
    </row>
    <row r="400" spans="29:47" ht="12" customHeight="1">
      <c r="AC400" s="191">
        <v>3.92</v>
      </c>
      <c r="AD400" s="200">
        <v>0.1</v>
      </c>
      <c r="AE400" s="184">
        <v>0.999344262295082</v>
      </c>
      <c r="AF400" s="201">
        <v>0</v>
      </c>
      <c r="AG400" s="181"/>
      <c r="AH400" s="191">
        <v>3.92</v>
      </c>
      <c r="AI400" s="200">
        <v>1</v>
      </c>
      <c r="AJ400" s="184">
        <v>0.999344262295082</v>
      </c>
      <c r="AK400" s="201">
        <v>0</v>
      </c>
      <c r="AL400" s="181"/>
      <c r="AM400" s="191">
        <v>3.92</v>
      </c>
      <c r="AN400" s="200">
        <v>1</v>
      </c>
      <c r="AO400" s="183">
        <v>3.92</v>
      </c>
      <c r="AP400" s="201">
        <v>0</v>
      </c>
      <c r="AQ400" s="181"/>
      <c r="AR400" s="191">
        <v>3.92</v>
      </c>
      <c r="AS400" s="200">
        <v>1</v>
      </c>
      <c r="AT400" s="183">
        <v>3.92</v>
      </c>
      <c r="AU400" s="201">
        <v>0</v>
      </c>
    </row>
    <row r="401" spans="29:47" ht="12" customHeight="1">
      <c r="AC401" s="191">
        <v>3.93</v>
      </c>
      <c r="AD401" s="200">
        <v>0.1</v>
      </c>
      <c r="AE401" s="184">
        <v>0.999344262295082</v>
      </c>
      <c r="AF401" s="201">
        <v>0</v>
      </c>
      <c r="AG401" s="181"/>
      <c r="AH401" s="191">
        <v>3.93</v>
      </c>
      <c r="AI401" s="200">
        <v>1</v>
      </c>
      <c r="AJ401" s="184">
        <v>0.999344262295082</v>
      </c>
      <c r="AK401" s="201">
        <v>0</v>
      </c>
      <c r="AL401" s="181"/>
      <c r="AM401" s="191">
        <v>3.93</v>
      </c>
      <c r="AN401" s="200">
        <v>1</v>
      </c>
      <c r="AO401" s="183">
        <v>3.93</v>
      </c>
      <c r="AP401" s="201">
        <v>0</v>
      </c>
      <c r="AQ401" s="181"/>
      <c r="AR401" s="191">
        <v>3.93</v>
      </c>
      <c r="AS401" s="200">
        <v>1</v>
      </c>
      <c r="AT401" s="183">
        <v>3.93</v>
      </c>
      <c r="AU401" s="201">
        <v>0</v>
      </c>
    </row>
    <row r="402" spans="29:47" ht="12" customHeight="1">
      <c r="AC402" s="191">
        <v>3.94</v>
      </c>
      <c r="AD402" s="200">
        <v>0.1</v>
      </c>
      <c r="AE402" s="184">
        <v>0.999344262295082</v>
      </c>
      <c r="AF402" s="201">
        <v>0</v>
      </c>
      <c r="AG402" s="181"/>
      <c r="AH402" s="191">
        <v>3.94</v>
      </c>
      <c r="AI402" s="200">
        <v>1</v>
      </c>
      <c r="AJ402" s="184">
        <v>0.999344262295082</v>
      </c>
      <c r="AK402" s="201">
        <v>0</v>
      </c>
      <c r="AL402" s="181"/>
      <c r="AM402" s="191">
        <v>3.94</v>
      </c>
      <c r="AN402" s="200">
        <v>1</v>
      </c>
      <c r="AO402" s="183">
        <v>3.94</v>
      </c>
      <c r="AP402" s="201">
        <v>0</v>
      </c>
      <c r="AQ402" s="181"/>
      <c r="AR402" s="191">
        <v>3.94</v>
      </c>
      <c r="AS402" s="200">
        <v>1</v>
      </c>
      <c r="AT402" s="183">
        <v>3.94</v>
      </c>
      <c r="AU402" s="201">
        <v>0</v>
      </c>
    </row>
    <row r="403" spans="29:47" ht="12" customHeight="1">
      <c r="AC403" s="191">
        <v>3.95</v>
      </c>
      <c r="AD403" s="200">
        <v>0.1</v>
      </c>
      <c r="AE403" s="184">
        <v>0.999344262295082</v>
      </c>
      <c r="AF403" s="201">
        <v>0</v>
      </c>
      <c r="AG403" s="181"/>
      <c r="AH403" s="191">
        <v>3.95</v>
      </c>
      <c r="AI403" s="200">
        <v>1</v>
      </c>
      <c r="AJ403" s="184">
        <v>0.999344262295082</v>
      </c>
      <c r="AK403" s="201">
        <v>0</v>
      </c>
      <c r="AL403" s="181"/>
      <c r="AM403" s="191">
        <v>3.95</v>
      </c>
      <c r="AN403" s="200">
        <v>1</v>
      </c>
      <c r="AO403" s="183">
        <v>3.95</v>
      </c>
      <c r="AP403" s="201">
        <v>0</v>
      </c>
      <c r="AQ403" s="181"/>
      <c r="AR403" s="191">
        <v>3.95</v>
      </c>
      <c r="AS403" s="200">
        <v>1</v>
      </c>
      <c r="AT403" s="183">
        <v>3.95</v>
      </c>
      <c r="AU403" s="201">
        <v>0</v>
      </c>
    </row>
    <row r="404" spans="29:47" ht="12" customHeight="1">
      <c r="AC404" s="191">
        <v>3.96</v>
      </c>
      <c r="AD404" s="200">
        <v>0.1</v>
      </c>
      <c r="AE404" s="184">
        <v>0.999344262295082</v>
      </c>
      <c r="AF404" s="201">
        <v>0</v>
      </c>
      <c r="AG404" s="181"/>
      <c r="AH404" s="191">
        <v>3.96</v>
      </c>
      <c r="AI404" s="200">
        <v>1</v>
      </c>
      <c r="AJ404" s="184">
        <v>0.999344262295082</v>
      </c>
      <c r="AK404" s="201">
        <v>0</v>
      </c>
      <c r="AL404" s="181"/>
      <c r="AM404" s="191">
        <v>3.96</v>
      </c>
      <c r="AN404" s="200">
        <v>1</v>
      </c>
      <c r="AO404" s="183">
        <v>3.96</v>
      </c>
      <c r="AP404" s="201">
        <v>0</v>
      </c>
      <c r="AQ404" s="181"/>
      <c r="AR404" s="191">
        <v>3.96</v>
      </c>
      <c r="AS404" s="200">
        <v>1</v>
      </c>
      <c r="AT404" s="183">
        <v>3.96</v>
      </c>
      <c r="AU404" s="201">
        <v>0</v>
      </c>
    </row>
    <row r="405" spans="29:47" ht="12" customHeight="1">
      <c r="AC405" s="191">
        <v>3.97</v>
      </c>
      <c r="AD405" s="200">
        <v>0.1</v>
      </c>
      <c r="AE405" s="184">
        <v>0.999344262295082</v>
      </c>
      <c r="AF405" s="201">
        <v>0</v>
      </c>
      <c r="AG405" s="181"/>
      <c r="AH405" s="191">
        <v>3.97</v>
      </c>
      <c r="AI405" s="200">
        <v>1</v>
      </c>
      <c r="AJ405" s="184">
        <v>0.999344262295082</v>
      </c>
      <c r="AK405" s="201">
        <v>0</v>
      </c>
      <c r="AL405" s="181"/>
      <c r="AM405" s="191">
        <v>3.97</v>
      </c>
      <c r="AN405" s="200">
        <v>1</v>
      </c>
      <c r="AO405" s="183">
        <v>3.97</v>
      </c>
      <c r="AP405" s="201">
        <v>0</v>
      </c>
      <c r="AQ405" s="181"/>
      <c r="AR405" s="191">
        <v>3.97</v>
      </c>
      <c r="AS405" s="200">
        <v>1</v>
      </c>
      <c r="AT405" s="183">
        <v>3.97</v>
      </c>
      <c r="AU405" s="201">
        <v>0</v>
      </c>
    </row>
    <row r="406" spans="29:47" ht="12" customHeight="1">
      <c r="AC406" s="191">
        <v>3.98</v>
      </c>
      <c r="AD406" s="200">
        <v>0.1</v>
      </c>
      <c r="AE406" s="184">
        <v>0.999344262295082</v>
      </c>
      <c r="AF406" s="201">
        <v>0</v>
      </c>
      <c r="AG406" s="181"/>
      <c r="AH406" s="191">
        <v>3.98</v>
      </c>
      <c r="AI406" s="200">
        <v>1</v>
      </c>
      <c r="AJ406" s="184">
        <v>0.999344262295082</v>
      </c>
      <c r="AK406" s="201">
        <v>0</v>
      </c>
      <c r="AL406" s="181"/>
      <c r="AM406" s="191">
        <v>3.98</v>
      </c>
      <c r="AN406" s="200">
        <v>1</v>
      </c>
      <c r="AO406" s="183">
        <v>3.98</v>
      </c>
      <c r="AP406" s="201">
        <v>0</v>
      </c>
      <c r="AQ406" s="181"/>
      <c r="AR406" s="191">
        <v>3.98</v>
      </c>
      <c r="AS406" s="200">
        <v>1</v>
      </c>
      <c r="AT406" s="183">
        <v>3.98</v>
      </c>
      <c r="AU406" s="201">
        <v>0</v>
      </c>
    </row>
    <row r="407" spans="29:47" ht="12" customHeight="1">
      <c r="AC407" s="191">
        <v>3.99</v>
      </c>
      <c r="AD407" s="200">
        <v>0.1</v>
      </c>
      <c r="AE407" s="184">
        <v>0.999344262295082</v>
      </c>
      <c r="AF407" s="201">
        <v>0</v>
      </c>
      <c r="AG407" s="181"/>
      <c r="AH407" s="191">
        <v>3.99</v>
      </c>
      <c r="AI407" s="200">
        <v>1</v>
      </c>
      <c r="AJ407" s="184">
        <v>0.999344262295082</v>
      </c>
      <c r="AK407" s="201">
        <v>0</v>
      </c>
      <c r="AL407" s="181"/>
      <c r="AM407" s="191">
        <v>3.99</v>
      </c>
      <c r="AN407" s="200">
        <v>1</v>
      </c>
      <c r="AO407" s="183">
        <v>3.99</v>
      </c>
      <c r="AP407" s="201">
        <v>0</v>
      </c>
      <c r="AQ407" s="181"/>
      <c r="AR407" s="191">
        <v>3.99</v>
      </c>
      <c r="AS407" s="200">
        <v>1</v>
      </c>
      <c r="AT407" s="183">
        <v>3.99</v>
      </c>
      <c r="AU407" s="201">
        <v>0</v>
      </c>
    </row>
    <row r="408" spans="29:47" ht="12" customHeight="1" thickBot="1">
      <c r="AC408" s="207">
        <v>4</v>
      </c>
      <c r="AD408" s="208">
        <v>0.1</v>
      </c>
      <c r="AE408" s="209">
        <v>0.999344262295082</v>
      </c>
      <c r="AF408" s="210">
        <v>0</v>
      </c>
      <c r="AG408" s="181"/>
      <c r="AH408" s="207">
        <v>4</v>
      </c>
      <c r="AI408" s="208">
        <v>1</v>
      </c>
      <c r="AJ408" s="209">
        <v>0.999344262295082</v>
      </c>
      <c r="AK408" s="210">
        <v>0</v>
      </c>
      <c r="AL408" s="181"/>
      <c r="AM408" s="207">
        <v>4</v>
      </c>
      <c r="AN408" s="208">
        <v>1</v>
      </c>
      <c r="AO408" s="211">
        <v>4</v>
      </c>
      <c r="AP408" s="210">
        <v>0</v>
      </c>
      <c r="AQ408" s="181"/>
      <c r="AR408" s="207">
        <v>4</v>
      </c>
      <c r="AS408" s="208">
        <v>1</v>
      </c>
      <c r="AT408" s="211">
        <v>4</v>
      </c>
      <c r="AU408" s="210">
        <v>0</v>
      </c>
    </row>
  </sheetData>
  <mergeCells count="4">
    <mergeCell ref="AC4:AF4"/>
    <mergeCell ref="AH4:AK4"/>
    <mergeCell ref="AM4:AP4"/>
    <mergeCell ref="AR4:AU4"/>
  </mergeCells>
  <phoneticPr fontId="25" type="noConversion"/>
  <pageMargins left="0.75" right="0.75" top="1" bottom="1" header="0.5" footer="0.5"/>
  <pageSetup scale="61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AK175"/>
  <sheetViews>
    <sheetView zoomScale="75" workbookViewId="0">
      <selection activeCell="AG26" sqref="AG26"/>
    </sheetView>
  </sheetViews>
  <sheetFormatPr defaultColWidth="10.6640625" defaultRowHeight="12.6"/>
  <cols>
    <col min="1" max="1" width="9.88671875" style="1" customWidth="1"/>
    <col min="2" max="2" width="9.6640625" style="1" customWidth="1"/>
    <col min="3" max="3" width="6.6640625" style="1" customWidth="1"/>
    <col min="4" max="4" width="9.33203125" style="1" hidden="1" customWidth="1"/>
    <col min="5" max="5" width="9.109375" style="1" hidden="1" customWidth="1"/>
    <col min="6" max="6" width="8.6640625" style="47" hidden="1" customWidth="1"/>
    <col min="7" max="7" width="7.33203125" style="1" customWidth="1"/>
    <col min="8" max="8" width="8.5546875" style="1" customWidth="1"/>
    <col min="9" max="9" width="9.44140625" style="1" customWidth="1"/>
    <col min="10" max="10" width="8.109375" style="1" hidden="1" customWidth="1"/>
    <col min="11" max="11" width="9.109375" style="1" hidden="1" customWidth="1"/>
    <col min="12" max="12" width="8.6640625" style="47" hidden="1" customWidth="1"/>
    <col min="13" max="13" width="7.33203125" style="1" customWidth="1"/>
    <col min="14" max="14" width="6.44140625" style="1" customWidth="1"/>
    <col min="15" max="15" width="8.88671875" style="1" customWidth="1"/>
    <col min="16" max="16" width="7.5546875" style="1" hidden="1" customWidth="1"/>
    <col min="17" max="17" width="8" style="1" hidden="1" customWidth="1"/>
    <col min="18" max="18" width="8.6640625" style="47" hidden="1" customWidth="1"/>
    <col min="19" max="19" width="8.5546875" style="1" customWidth="1"/>
    <col min="20" max="20" width="6.109375" style="1" customWidth="1"/>
    <col min="21" max="21" width="7" style="1" customWidth="1"/>
    <col min="22" max="22" width="13.33203125" style="1" hidden="1" customWidth="1"/>
    <col min="23" max="23" width="0" style="1" hidden="1" customWidth="1"/>
    <col min="24" max="24" width="8.6640625" style="47" hidden="1" customWidth="1"/>
    <col min="25" max="25" width="7.33203125" style="1" customWidth="1"/>
    <col min="26" max="26" width="8.6640625" style="1" customWidth="1"/>
    <col min="27" max="27" width="6.44140625" style="1" customWidth="1"/>
    <col min="28" max="28" width="8.44140625" style="1" hidden="1" customWidth="1"/>
    <col min="29" max="29" width="10.109375" style="1" hidden="1" customWidth="1"/>
    <col min="30" max="30" width="8.6640625" style="47" hidden="1" customWidth="1"/>
    <col min="31" max="31" width="6.44140625" style="1" customWidth="1"/>
    <col min="32" max="32" width="6" style="1" customWidth="1"/>
    <col min="33" max="33" width="11.5546875" style="1" bestFit="1" customWidth="1"/>
    <col min="34" max="34" width="9.33203125" style="1" hidden="1" customWidth="1"/>
    <col min="35" max="35" width="0" style="1" hidden="1" customWidth="1"/>
    <col min="36" max="36" width="8.6640625" style="47" hidden="1" customWidth="1"/>
    <col min="37" max="37" width="9.109375" style="1" customWidth="1"/>
    <col min="38" max="38" width="10" style="1" customWidth="1"/>
    <col min="39" max="39" width="9.5546875" style="1" customWidth="1"/>
    <col min="40" max="41" width="8.6640625" style="1" customWidth="1"/>
    <col min="42" max="42" width="9.44140625" style="1" customWidth="1"/>
    <col min="43" max="43" width="8.6640625" style="1" customWidth="1"/>
    <col min="44" max="44" width="5.6640625" style="1" customWidth="1"/>
    <col min="45" max="219" width="8.6640625" style="1" customWidth="1"/>
    <col min="220" max="16384" width="10.6640625" style="1"/>
  </cols>
  <sheetData>
    <row r="1" spans="1:37">
      <c r="A1" s="2" t="s">
        <v>0</v>
      </c>
      <c r="B1" s="25" t="str">
        <f>'Site Summary'!A7</f>
        <v>Nathan Creek</v>
      </c>
      <c r="C1" s="3"/>
      <c r="G1" s="4"/>
      <c r="H1" s="39" t="s">
        <v>1</v>
      </c>
      <c r="I1" s="39" t="s">
        <v>2</v>
      </c>
      <c r="J1" s="41"/>
      <c r="K1" s="41"/>
      <c r="L1" s="51"/>
      <c r="M1" s="41"/>
      <c r="N1" s="41"/>
      <c r="O1" s="39" t="s">
        <v>3</v>
      </c>
      <c r="P1" s="11"/>
      <c r="Q1" s="11"/>
      <c r="R1" s="55"/>
      <c r="S1" s="39" t="s">
        <v>4</v>
      </c>
      <c r="T1" s="39" t="s">
        <v>5</v>
      </c>
      <c r="U1" s="39" t="s">
        <v>6</v>
      </c>
      <c r="V1" s="11"/>
      <c r="W1" s="11"/>
      <c r="X1" s="55"/>
      <c r="Y1" s="14"/>
      <c r="Z1" s="3"/>
      <c r="AA1" s="3"/>
      <c r="AB1" s="3"/>
      <c r="AC1" s="3"/>
      <c r="AD1" s="48"/>
      <c r="AE1" s="3"/>
      <c r="AF1" s="3"/>
      <c r="AG1" s="3"/>
    </row>
    <row r="2" spans="1:37">
      <c r="A2" s="2" t="s">
        <v>7</v>
      </c>
      <c r="B2" s="25">
        <f>'Site Summary'!B7</f>
        <v>2</v>
      </c>
      <c r="C2" s="3"/>
      <c r="G2" s="5"/>
      <c r="H2" s="40" t="s">
        <v>8</v>
      </c>
      <c r="I2" s="40" t="s">
        <v>9</v>
      </c>
      <c r="J2" s="42"/>
      <c r="K2" s="42"/>
      <c r="L2" s="52"/>
      <c r="M2" s="40" t="s">
        <v>10</v>
      </c>
      <c r="N2" s="40" t="s">
        <v>11</v>
      </c>
      <c r="O2" s="40" t="s">
        <v>12</v>
      </c>
      <c r="P2" s="8"/>
      <c r="Q2" s="8"/>
      <c r="R2" s="53"/>
      <c r="S2" s="40" t="s">
        <v>13</v>
      </c>
      <c r="T2" s="40" t="s">
        <v>14</v>
      </c>
      <c r="U2" s="40" t="s">
        <v>4</v>
      </c>
      <c r="V2" s="8"/>
      <c r="W2" s="8"/>
      <c r="X2" s="53"/>
      <c r="Y2" s="15"/>
      <c r="Z2" s="3"/>
      <c r="AA2" s="4" t="s">
        <v>15</v>
      </c>
      <c r="AB2" s="11"/>
      <c r="AC2" s="11"/>
      <c r="AD2" s="55"/>
      <c r="AE2" s="11"/>
      <c r="AF2" s="11"/>
      <c r="AG2" s="11"/>
      <c r="AH2" s="17"/>
      <c r="AI2" s="17"/>
      <c r="AJ2" s="56"/>
      <c r="AK2" s="20"/>
    </row>
    <row r="3" spans="1:37">
      <c r="A3" s="2" t="s">
        <v>16</v>
      </c>
      <c r="B3" s="25">
        <f>'Site Summary'!G7</f>
        <v>12.3</v>
      </c>
      <c r="C3" s="3"/>
      <c r="G3" s="6" t="s">
        <v>17</v>
      </c>
      <c r="H3" s="8" t="str">
        <f>$B10</f>
        <v>CCT (0+)</v>
      </c>
      <c r="I3" s="12" t="e">
        <f>SUM(E12:E171)/SUM(B12:B171)</f>
        <v>#REF!</v>
      </c>
      <c r="J3" s="8"/>
      <c r="K3" s="8"/>
      <c r="L3" s="53"/>
      <c r="M3" s="8">
        <f>SUM(B12:B171)-N3</f>
        <v>25</v>
      </c>
      <c r="N3" s="26">
        <v>0</v>
      </c>
      <c r="O3" s="12">
        <f>(M3)^2/(M3-N3)</f>
        <v>25</v>
      </c>
      <c r="P3" s="8"/>
      <c r="Q3" s="8"/>
      <c r="R3" s="53"/>
      <c r="S3" s="12">
        <f>100*(O3)/(B5)</f>
        <v>32.782585890375032</v>
      </c>
      <c r="T3" s="28">
        <v>0.7</v>
      </c>
      <c r="U3" s="10">
        <f t="shared" ref="U3:U8" si="0">S3/T3</f>
        <v>46.832265557678618</v>
      </c>
      <c r="V3" s="8"/>
      <c r="W3" s="8"/>
      <c r="X3" s="53"/>
      <c r="Y3" s="15"/>
      <c r="Z3" s="3"/>
      <c r="AA3" s="5" t="s">
        <v>18</v>
      </c>
      <c r="AB3" s="8"/>
      <c r="AC3" s="8"/>
      <c r="AD3" s="53"/>
      <c r="AE3" s="8"/>
      <c r="AF3" s="8"/>
      <c r="AG3" s="8"/>
      <c r="AH3" s="18"/>
      <c r="AI3" s="18"/>
      <c r="AJ3" s="57"/>
      <c r="AK3" s="21"/>
    </row>
    <row r="4" spans="1:37">
      <c r="A4" s="2" t="s">
        <v>19</v>
      </c>
      <c r="B4" s="174">
        <f>'Site Summary'!H7</f>
        <v>6.2</v>
      </c>
      <c r="C4" s="3"/>
      <c r="G4" s="6" t="s">
        <v>20</v>
      </c>
      <c r="H4" s="8" t="str">
        <f>H10</f>
        <v>CCT (1+)</v>
      </c>
      <c r="I4" s="12" t="e">
        <f>SUM(K12:K171)/SUM(H12:H171)</f>
        <v>#DIV/0!</v>
      </c>
      <c r="J4" s="8"/>
      <c r="K4" s="8"/>
      <c r="L4" s="53"/>
      <c r="M4" s="8">
        <f>SUM(H12:H171)-N4</f>
        <v>-1</v>
      </c>
      <c r="N4" s="26">
        <v>1</v>
      </c>
      <c r="O4" s="12">
        <f>(M4^2)/(M4-N4)</f>
        <v>-0.5</v>
      </c>
      <c r="P4" s="8"/>
      <c r="Q4" s="8"/>
      <c r="R4" s="53"/>
      <c r="S4" s="12">
        <f>100*(O4)/(B5)</f>
        <v>-0.65565171780750064</v>
      </c>
      <c r="T4" s="28">
        <v>0.5</v>
      </c>
      <c r="U4" s="10">
        <f t="shared" si="0"/>
        <v>-1.3113034356150013</v>
      </c>
      <c r="V4" s="8"/>
      <c r="W4" s="8"/>
      <c r="X4" s="53"/>
      <c r="Y4" s="15"/>
      <c r="Z4" s="3"/>
      <c r="AA4" s="5" t="s">
        <v>21</v>
      </c>
      <c r="AB4" s="8"/>
      <c r="AC4" s="8"/>
      <c r="AD4" s="53"/>
      <c r="AE4" s="8"/>
      <c r="AF4" s="8"/>
      <c r="AG4" s="8"/>
      <c r="AH4" s="18"/>
      <c r="AI4" s="18"/>
      <c r="AJ4" s="57"/>
      <c r="AK4" s="21"/>
    </row>
    <row r="5" spans="1:37">
      <c r="A5" s="2" t="s">
        <v>22</v>
      </c>
      <c r="B5" s="37">
        <f>'Site Summary'!I7</f>
        <v>76.260000000000005</v>
      </c>
      <c r="C5" s="3"/>
      <c r="G5" s="6" t="s">
        <v>23</v>
      </c>
      <c r="H5" s="8" t="str">
        <f>AF10</f>
        <v>Rb(1+)</v>
      </c>
      <c r="I5" s="12" t="e">
        <f>SUM(Q12:Q172)/SUM(N12:N175)</f>
        <v>#DIV/0!</v>
      </c>
      <c r="J5" s="8"/>
      <c r="K5" s="8"/>
      <c r="L5" s="53"/>
      <c r="M5" s="8">
        <f>SUM(N12:N175)-N5</f>
        <v>0</v>
      </c>
      <c r="N5" s="26">
        <v>0</v>
      </c>
      <c r="O5" s="12" t="e">
        <f>(M5^2)/(M5-N5)</f>
        <v>#DIV/0!</v>
      </c>
      <c r="P5" s="8"/>
      <c r="Q5" s="8"/>
      <c r="R5" s="53"/>
      <c r="S5" s="12" t="e">
        <f>100*(O5)/(B5)</f>
        <v>#DIV/0!</v>
      </c>
      <c r="T5" s="28">
        <f>T4</f>
        <v>0.5</v>
      </c>
      <c r="U5" s="10" t="e">
        <f t="shared" si="0"/>
        <v>#DIV/0!</v>
      </c>
      <c r="V5" s="8"/>
      <c r="W5" s="8"/>
      <c r="X5" s="53"/>
      <c r="Y5" s="15"/>
      <c r="Z5" s="3"/>
      <c r="AA5" s="5" t="s">
        <v>24</v>
      </c>
      <c r="AB5" s="8"/>
      <c r="AC5" s="8"/>
      <c r="AD5" s="53"/>
      <c r="AE5" s="8"/>
      <c r="AF5" s="8"/>
      <c r="AG5" s="8"/>
      <c r="AH5" s="18"/>
      <c r="AI5" s="18"/>
      <c r="AJ5" s="57"/>
      <c r="AK5" s="21"/>
    </row>
    <row r="6" spans="1:37">
      <c r="A6" s="2" t="s">
        <v>25</v>
      </c>
      <c r="B6" s="170">
        <f>'Site Summary'!E7</f>
        <v>44837</v>
      </c>
      <c r="C6" s="3"/>
      <c r="G6" s="6" t="s">
        <v>26</v>
      </c>
      <c r="H6" s="8" t="str">
        <f>T10</f>
        <v>Co(0+)</v>
      </c>
      <c r="I6" s="12" t="e">
        <f>SUM(W12:W172)/SUM(T12:T172)</f>
        <v>#REF!</v>
      </c>
      <c r="J6" s="8"/>
      <c r="K6" s="8"/>
      <c r="L6" s="53"/>
      <c r="M6" s="8">
        <f>SUM(T12:T172)-N6</f>
        <v>542</v>
      </c>
      <c r="N6" s="26">
        <v>1</v>
      </c>
      <c r="O6" s="12">
        <f>(M6^2)/(M6-N6)</f>
        <v>543.0018484288355</v>
      </c>
      <c r="P6" s="8"/>
      <c r="Q6" s="8"/>
      <c r="R6" s="53"/>
      <c r="S6" s="12">
        <f>100*(O6)/(B5)</f>
        <v>712.0401893900281</v>
      </c>
      <c r="T6" s="28">
        <v>0.5</v>
      </c>
      <c r="U6" s="10">
        <f t="shared" si="0"/>
        <v>1424.0803787800562</v>
      </c>
      <c r="V6" s="8"/>
      <c r="W6" s="8"/>
      <c r="X6" s="53"/>
      <c r="Y6" s="15"/>
      <c r="Z6" s="3"/>
      <c r="AA6" s="33" t="s">
        <v>27</v>
      </c>
      <c r="AB6" s="9"/>
      <c r="AC6" s="9"/>
      <c r="AD6" s="54"/>
      <c r="AE6" s="9"/>
      <c r="AF6" s="9"/>
      <c r="AG6" s="9"/>
      <c r="AH6" s="19"/>
      <c r="AI6" s="19"/>
      <c r="AJ6" s="58"/>
      <c r="AK6" s="22"/>
    </row>
    <row r="7" spans="1:37">
      <c r="A7" s="3"/>
      <c r="B7" s="3"/>
      <c r="C7" s="3"/>
      <c r="G7" s="6" t="s">
        <v>28</v>
      </c>
      <c r="H7" s="8" t="str">
        <f>Z10</f>
        <v>RBT (0+)</v>
      </c>
      <c r="I7" s="12" t="e">
        <f>SUM(AC12:AC172)/SUM(Z12:Z172)</f>
        <v>#DIV/0!</v>
      </c>
      <c r="J7" s="8"/>
      <c r="K7" s="8"/>
      <c r="L7" s="53"/>
      <c r="M7" s="8">
        <f>SUM(Z12:Z172)-N7</f>
        <v>64</v>
      </c>
      <c r="N7" s="26"/>
      <c r="O7" s="12">
        <f>(M7^2)/(M7-N7)</f>
        <v>64</v>
      </c>
      <c r="P7" s="8"/>
      <c r="Q7" s="8"/>
      <c r="R7" s="53"/>
      <c r="S7" s="12">
        <f>100*(O7)/(B5)</f>
        <v>83.923419879360083</v>
      </c>
      <c r="T7" s="28"/>
      <c r="U7" s="10" t="e">
        <f t="shared" si="0"/>
        <v>#DIV/0!</v>
      </c>
      <c r="V7" s="8"/>
      <c r="W7" s="8"/>
      <c r="X7" s="53"/>
      <c r="Y7" s="15"/>
      <c r="Z7" s="3"/>
      <c r="AA7" s="3" t="s">
        <v>29</v>
      </c>
      <c r="AB7" s="3"/>
      <c r="AC7" s="3"/>
      <c r="AD7" s="48"/>
      <c r="AE7" s="3"/>
      <c r="AF7" s="3"/>
      <c r="AG7" s="3"/>
      <c r="AJ7" s="59"/>
    </row>
    <row r="8" spans="1:37">
      <c r="A8" s="3"/>
      <c r="B8" s="3"/>
      <c r="C8" s="3"/>
      <c r="G8" s="7" t="s">
        <v>30</v>
      </c>
      <c r="H8" s="9" t="e">
        <f>#REF!</f>
        <v>#REF!</v>
      </c>
      <c r="I8" s="13" t="e">
        <f>SUM(AI12:AI172)/SUM(AF12:AF172)</f>
        <v>#DIV/0!</v>
      </c>
      <c r="J8" s="13"/>
      <c r="K8" s="9"/>
      <c r="L8" s="54"/>
      <c r="M8" s="9">
        <f>SUM(AF12:AF172)-N8</f>
        <v>0</v>
      </c>
      <c r="N8" s="27"/>
      <c r="O8" s="13" t="e">
        <f>(M8^2)/(M8-N8)</f>
        <v>#DIV/0!</v>
      </c>
      <c r="P8" s="9"/>
      <c r="Q8" s="9"/>
      <c r="R8" s="54"/>
      <c r="S8" s="13" t="e">
        <f>100*(O8)/(B5)</f>
        <v>#DIV/0!</v>
      </c>
      <c r="T8" s="29"/>
      <c r="U8" s="38" t="e">
        <f t="shared" si="0"/>
        <v>#DIV/0!</v>
      </c>
      <c r="V8" s="9"/>
      <c r="W8" s="9"/>
      <c r="X8" s="54"/>
      <c r="Y8" s="16"/>
      <c r="Z8" s="3"/>
      <c r="AA8" s="3" t="s">
        <v>31</v>
      </c>
      <c r="AB8" s="3"/>
      <c r="AC8" s="3"/>
      <c r="AD8" s="48"/>
      <c r="AE8" s="3"/>
      <c r="AF8" s="3"/>
      <c r="AG8" s="3"/>
      <c r="AJ8" s="59"/>
    </row>
    <row r="9" spans="1:37" s="3" customFormat="1">
      <c r="F9" s="48"/>
      <c r="H9" s="34"/>
      <c r="K9" s="35"/>
      <c r="L9" s="48"/>
      <c r="R9" s="48"/>
      <c r="X9" s="48"/>
      <c r="AD9" s="48"/>
      <c r="AJ9" s="48"/>
    </row>
    <row r="10" spans="1:37">
      <c r="A10" s="2" t="s">
        <v>17</v>
      </c>
      <c r="B10" s="291" t="s">
        <v>199</v>
      </c>
      <c r="C10" s="3"/>
      <c r="G10" s="2" t="s">
        <v>20</v>
      </c>
      <c r="H10" s="291" t="s">
        <v>200</v>
      </c>
      <c r="I10" s="3"/>
      <c r="M10" s="2" t="s">
        <v>23</v>
      </c>
      <c r="N10" s="313" t="s">
        <v>201</v>
      </c>
      <c r="O10" s="3"/>
      <c r="S10" s="2" t="s">
        <v>26</v>
      </c>
      <c r="T10" s="30" t="s">
        <v>35</v>
      </c>
      <c r="U10" s="3"/>
      <c r="Y10" s="2" t="s">
        <v>28</v>
      </c>
      <c r="Z10" s="30" t="s">
        <v>265</v>
      </c>
      <c r="AA10" s="3"/>
      <c r="AE10" s="2" t="s">
        <v>30</v>
      </c>
      <c r="AF10" s="30" t="s">
        <v>33</v>
      </c>
      <c r="AG10" s="3"/>
    </row>
    <row r="11" spans="1:37" s="2" customFormat="1">
      <c r="A11" s="2" t="s">
        <v>36</v>
      </c>
      <c r="B11" s="2" t="s">
        <v>37</v>
      </c>
      <c r="C11" s="2" t="s">
        <v>38</v>
      </c>
      <c r="D11" s="43" t="s">
        <v>39</v>
      </c>
      <c r="E11" s="2" t="s">
        <v>40</v>
      </c>
      <c r="F11" s="49" t="s">
        <v>41</v>
      </c>
      <c r="G11" s="2" t="s">
        <v>42</v>
      </c>
      <c r="H11" s="2" t="s">
        <v>37</v>
      </c>
      <c r="I11" s="2" t="s">
        <v>38</v>
      </c>
      <c r="J11" s="2" t="s">
        <v>43</v>
      </c>
      <c r="K11" s="2" t="s">
        <v>40</v>
      </c>
      <c r="L11" s="49" t="s">
        <v>41</v>
      </c>
      <c r="M11" s="2" t="s">
        <v>36</v>
      </c>
      <c r="N11" s="2" t="s">
        <v>37</v>
      </c>
      <c r="O11" s="2" t="s">
        <v>38</v>
      </c>
      <c r="P11" s="2" t="s">
        <v>43</v>
      </c>
      <c r="Q11" s="2" t="s">
        <v>40</v>
      </c>
      <c r="R11" s="49" t="s">
        <v>41</v>
      </c>
      <c r="S11" s="2" t="s">
        <v>42</v>
      </c>
      <c r="T11" s="2" t="s">
        <v>37</v>
      </c>
      <c r="U11" s="2" t="s">
        <v>38</v>
      </c>
      <c r="V11" s="2" t="s">
        <v>43</v>
      </c>
      <c r="W11" s="2" t="s">
        <v>40</v>
      </c>
      <c r="X11" s="49" t="s">
        <v>41</v>
      </c>
      <c r="Y11" s="2" t="s">
        <v>42</v>
      </c>
      <c r="Z11" s="2" t="s">
        <v>37</v>
      </c>
      <c r="AA11" s="2" t="s">
        <v>38</v>
      </c>
      <c r="AB11" s="2" t="s">
        <v>43</v>
      </c>
      <c r="AC11" s="2" t="s">
        <v>40</v>
      </c>
      <c r="AD11" s="49" t="s">
        <v>41</v>
      </c>
      <c r="AE11" s="2" t="s">
        <v>42</v>
      </c>
      <c r="AF11" s="2" t="s">
        <v>37</v>
      </c>
      <c r="AG11" s="2" t="s">
        <v>38</v>
      </c>
      <c r="AH11" s="2" t="s">
        <v>43</v>
      </c>
      <c r="AI11" s="2" t="s">
        <v>40</v>
      </c>
      <c r="AJ11" s="49" t="s">
        <v>41</v>
      </c>
    </row>
    <row r="12" spans="1:37" s="24" customFormat="1">
      <c r="A12" s="25">
        <v>57</v>
      </c>
      <c r="B12" s="25">
        <v>1</v>
      </c>
      <c r="C12" s="25"/>
      <c r="D12" s="23" t="e">
        <f>#REF!^3*SUM($F$12:$F$171)/COUNT($C$12:$C$172)</f>
        <v>#REF!</v>
      </c>
      <c r="E12" s="24" t="e">
        <f>IF(#REF!&gt;0,#REF!*D12,0)</f>
        <v>#REF!</v>
      </c>
      <c r="F12" s="50">
        <f>IF(C13&gt;0,C13/(#REF!^3),0)</f>
        <v>0</v>
      </c>
      <c r="G12" s="44"/>
      <c r="H12" s="25"/>
      <c r="I12" s="25"/>
      <c r="J12" s="23" t="e">
        <f t="shared" ref="J12:J43" si="1">G12^3*SUM($L$12:$L$171)/COUNT($I$12:$I$171)</f>
        <v>#DIV/0!</v>
      </c>
      <c r="K12" s="24">
        <f t="shared" ref="K12:K43" si="2">IF(H12&gt;0,H12*J12,0)</f>
        <v>0</v>
      </c>
      <c r="L12" s="50">
        <f t="shared" ref="L12:L43" si="3">IF(I12&gt;0,I12/(G12^3),0)</f>
        <v>0</v>
      </c>
      <c r="M12" s="44"/>
      <c r="N12" s="25"/>
      <c r="O12" s="25"/>
      <c r="P12" s="23" t="e">
        <f t="shared" ref="P12:P24" si="4">M12^3*SUM($R$12:$R$172)/COUNT($O$12:$O$175)</f>
        <v>#DIV/0!</v>
      </c>
      <c r="Q12" s="24">
        <f t="shared" ref="Q12:Q24" si="5">IF(N12&gt;0,N12*P12,0)</f>
        <v>0</v>
      </c>
      <c r="R12" s="50">
        <f t="shared" ref="R12:R24" si="6">IF(O12&gt;0,O12/(M12^3),0)</f>
        <v>0</v>
      </c>
      <c r="S12" s="44">
        <v>42</v>
      </c>
      <c r="T12" s="25">
        <v>3</v>
      </c>
      <c r="U12" s="25"/>
      <c r="V12" s="23" t="e">
        <f>#REF!^3*SUM($X$12:$X$172)/COUNT($U$12:$U$172)</f>
        <v>#REF!</v>
      </c>
      <c r="W12" s="24" t="e">
        <f>IF(#REF!&gt;0,#REF!*V12,0)</f>
        <v>#REF!</v>
      </c>
      <c r="X12" s="50">
        <f>IF(U12&gt;0,U12/(#REF!^3),0)</f>
        <v>0</v>
      </c>
      <c r="Y12" s="44">
        <v>53</v>
      </c>
      <c r="Z12" s="25">
        <v>1</v>
      </c>
      <c r="AA12" s="25"/>
      <c r="AB12" s="23" t="e">
        <f t="shared" ref="AB12:AB43" si="7">Y12^3*SUM($AD$12:$AD$172)/COUNT($AA$12:$AA$172)</f>
        <v>#DIV/0!</v>
      </c>
      <c r="AC12" s="24" t="e">
        <f t="shared" ref="AC12:AC52" si="8">IF(Z12&gt;0,Z12*AB12,0)</f>
        <v>#DIV/0!</v>
      </c>
      <c r="AD12" s="50">
        <f t="shared" ref="AD12:AD52" si="9">IF(AA12&gt;0,AA12/(Y12^3),0)</f>
        <v>0</v>
      </c>
      <c r="AE12" s="46"/>
      <c r="AH12" s="23" t="e">
        <f>AE12^3*SUM($AJ$12:$AJ$172)/COUNT($AG$12:$AG$172)</f>
        <v>#DIV/0!</v>
      </c>
      <c r="AI12" s="24">
        <f>IF(AF12&gt;0,AF12*AH12,0)</f>
        <v>0</v>
      </c>
      <c r="AJ12" s="50">
        <f t="shared" ref="AJ12:AJ75" si="10">IF(AG12&gt;0,AG12/(AE12^3),0)</f>
        <v>0</v>
      </c>
    </row>
    <row r="13" spans="1:37" s="24" customFormat="1">
      <c r="A13" s="25">
        <v>61</v>
      </c>
      <c r="B13" s="25">
        <v>1</v>
      </c>
      <c r="C13" s="25"/>
      <c r="D13" s="23" t="e">
        <f>#REF!^3*SUM($F$12:$F$171)/COUNT($C$12:$C$172)</f>
        <v>#REF!</v>
      </c>
      <c r="E13" s="24" t="e">
        <f>IF(#REF!&gt;0,#REF!*D13,0)</f>
        <v>#REF!</v>
      </c>
      <c r="F13" s="50">
        <f>IF(C14&gt;0,C14/(#REF!^3),0)</f>
        <v>0</v>
      </c>
      <c r="G13" s="44"/>
      <c r="H13" s="25"/>
      <c r="I13" s="25"/>
      <c r="J13" s="23" t="e">
        <f t="shared" si="1"/>
        <v>#DIV/0!</v>
      </c>
      <c r="K13" s="24">
        <f t="shared" si="2"/>
        <v>0</v>
      </c>
      <c r="L13" s="50">
        <f t="shared" si="3"/>
        <v>0</v>
      </c>
      <c r="M13" s="44"/>
      <c r="N13" s="25"/>
      <c r="O13" s="25"/>
      <c r="P13" s="23" t="e">
        <f t="shared" si="4"/>
        <v>#DIV/0!</v>
      </c>
      <c r="Q13" s="24">
        <f t="shared" si="5"/>
        <v>0</v>
      </c>
      <c r="R13" s="50">
        <f t="shared" si="6"/>
        <v>0</v>
      </c>
      <c r="S13" s="44">
        <v>43</v>
      </c>
      <c r="T13" s="25">
        <v>1</v>
      </c>
      <c r="U13" s="25"/>
      <c r="V13" s="23" t="e">
        <f>#REF!^3*SUM($X$12:$X$172)/COUNT($U$12:$U$172)</f>
        <v>#REF!</v>
      </c>
      <c r="W13" s="24" t="e">
        <f>IF(#REF!&gt;0,#REF!*V13,0)</f>
        <v>#REF!</v>
      </c>
      <c r="X13" s="50">
        <f>IF(U13&gt;0,U13/(#REF!^3),0)</f>
        <v>0</v>
      </c>
      <c r="Y13" s="44">
        <v>56</v>
      </c>
      <c r="Z13" s="25">
        <v>1</v>
      </c>
      <c r="AA13" s="25"/>
      <c r="AB13" s="23" t="e">
        <f t="shared" si="7"/>
        <v>#DIV/0!</v>
      </c>
      <c r="AC13" s="24" t="e">
        <f t="shared" si="8"/>
        <v>#DIV/0!</v>
      </c>
      <c r="AD13" s="50">
        <f t="shared" si="9"/>
        <v>0</v>
      </c>
      <c r="AE13" s="46"/>
      <c r="AH13" s="23" t="e">
        <f t="shared" ref="AH13:AH76" si="11">AE13^3*SUM($AJ$12:$AJ$172)/COUNT($AG$12:$AG$172)</f>
        <v>#DIV/0!</v>
      </c>
      <c r="AI13" s="24">
        <f t="shared" ref="AI13:AI76" si="12">IF(AF13&gt;0,AF13*AH13,0)</f>
        <v>0</v>
      </c>
      <c r="AJ13" s="50">
        <f t="shared" si="10"/>
        <v>0</v>
      </c>
    </row>
    <row r="14" spans="1:37" s="24" customFormat="1">
      <c r="A14" s="25">
        <v>65</v>
      </c>
      <c r="B14" s="25">
        <v>1</v>
      </c>
      <c r="C14" s="25"/>
      <c r="D14" s="23" t="e">
        <f>#REF!^3*SUM($F$12:$F$171)/COUNT($C$12:$C$172)</f>
        <v>#REF!</v>
      </c>
      <c r="E14" s="24" t="e">
        <f>IF(#REF!&gt;0,#REF!*D14,0)</f>
        <v>#REF!</v>
      </c>
      <c r="F14" s="50">
        <f>IF(C15&gt;0,C15/(#REF!^3),0)</f>
        <v>0</v>
      </c>
      <c r="G14" s="44"/>
      <c r="H14" s="25"/>
      <c r="I14" s="25"/>
      <c r="J14" s="23" t="e">
        <f t="shared" si="1"/>
        <v>#DIV/0!</v>
      </c>
      <c r="K14" s="24">
        <f t="shared" si="2"/>
        <v>0</v>
      </c>
      <c r="L14" s="50">
        <f t="shared" si="3"/>
        <v>0</v>
      </c>
      <c r="M14" s="44"/>
      <c r="N14" s="25"/>
      <c r="O14" s="25"/>
      <c r="P14" s="23" t="e">
        <f t="shared" si="4"/>
        <v>#DIV/0!</v>
      </c>
      <c r="Q14" s="24">
        <f t="shared" si="5"/>
        <v>0</v>
      </c>
      <c r="R14" s="50">
        <f t="shared" si="6"/>
        <v>0</v>
      </c>
      <c r="S14" s="44">
        <v>44</v>
      </c>
      <c r="T14" s="25">
        <v>1</v>
      </c>
      <c r="U14" s="25"/>
      <c r="V14" s="23" t="e">
        <f>#REF!^3*SUM($X$12:$X$172)/COUNT($U$12:$U$172)</f>
        <v>#REF!</v>
      </c>
      <c r="W14" s="24" t="e">
        <f>IF(#REF!&gt;0,#REF!*V14,0)</f>
        <v>#REF!</v>
      </c>
      <c r="X14" s="50">
        <f>IF(U14&gt;0,U14/(#REF!^3),0)</f>
        <v>0</v>
      </c>
      <c r="Y14" s="44">
        <v>61</v>
      </c>
      <c r="Z14" s="25">
        <v>1</v>
      </c>
      <c r="AA14" s="25"/>
      <c r="AB14" s="23" t="e">
        <f t="shared" si="7"/>
        <v>#DIV/0!</v>
      </c>
      <c r="AC14" s="24" t="e">
        <f t="shared" si="8"/>
        <v>#DIV/0!</v>
      </c>
      <c r="AD14" s="50">
        <f t="shared" si="9"/>
        <v>0</v>
      </c>
      <c r="AE14" s="44"/>
      <c r="AF14" s="25"/>
      <c r="AG14" s="25"/>
      <c r="AH14" s="23" t="e">
        <f t="shared" si="11"/>
        <v>#DIV/0!</v>
      </c>
      <c r="AI14" s="24">
        <f t="shared" si="12"/>
        <v>0</v>
      </c>
      <c r="AJ14" s="50">
        <f t="shared" si="10"/>
        <v>0</v>
      </c>
    </row>
    <row r="15" spans="1:37" s="24" customFormat="1">
      <c r="A15" s="25">
        <v>71</v>
      </c>
      <c r="B15" s="25">
        <v>1</v>
      </c>
      <c r="C15" s="25"/>
      <c r="D15" s="23" t="e">
        <f t="shared" ref="D15:D36" si="13">A12^3*SUM($F$12:$F$171)/COUNT($C$12:$C$172)</f>
        <v>#DIV/0!</v>
      </c>
      <c r="E15" s="24" t="e">
        <f t="shared" ref="E15:E36" si="14">IF(B12&gt;0,B12*D15,0)</f>
        <v>#DIV/0!</v>
      </c>
      <c r="F15" s="50">
        <f t="shared" ref="F15:F36" si="15">IF(C16&gt;0,C16/(A12^3),0)</f>
        <v>0</v>
      </c>
      <c r="G15" s="44"/>
      <c r="H15" s="25"/>
      <c r="I15" s="25"/>
      <c r="J15" s="23" t="e">
        <f t="shared" si="1"/>
        <v>#DIV/0!</v>
      </c>
      <c r="K15" s="24">
        <f t="shared" si="2"/>
        <v>0</v>
      </c>
      <c r="L15" s="50">
        <f t="shared" si="3"/>
        <v>0</v>
      </c>
      <c r="M15" s="44"/>
      <c r="N15" s="25"/>
      <c r="O15" s="25"/>
      <c r="P15" s="23" t="e">
        <f t="shared" si="4"/>
        <v>#DIV/0!</v>
      </c>
      <c r="Q15" s="24">
        <f t="shared" si="5"/>
        <v>0</v>
      </c>
      <c r="R15" s="50">
        <f t="shared" si="6"/>
        <v>0</v>
      </c>
      <c r="S15" s="44">
        <v>45</v>
      </c>
      <c r="T15" s="25">
        <v>6</v>
      </c>
      <c r="U15" s="25"/>
      <c r="V15" s="23" t="e">
        <f>#REF!^3*SUM($X$12:$X$172)/COUNT($U$12:$U$172)</f>
        <v>#REF!</v>
      </c>
      <c r="W15" s="24" t="e">
        <f>IF(#REF!&gt;0,#REF!*V15,0)</f>
        <v>#REF!</v>
      </c>
      <c r="X15" s="50">
        <f>IF(U15&gt;0,U15/(#REF!^3),0)</f>
        <v>0</v>
      </c>
      <c r="Y15" s="44">
        <v>66</v>
      </c>
      <c r="Z15" s="25">
        <v>1</v>
      </c>
      <c r="AA15" s="25"/>
      <c r="AB15" s="23" t="e">
        <f t="shared" si="7"/>
        <v>#DIV/0!</v>
      </c>
      <c r="AC15" s="24" t="e">
        <f t="shared" si="8"/>
        <v>#DIV/0!</v>
      </c>
      <c r="AD15" s="50">
        <f t="shared" si="9"/>
        <v>0</v>
      </c>
      <c r="AE15" s="44"/>
      <c r="AF15" s="25"/>
      <c r="AG15" s="25"/>
      <c r="AH15" s="23" t="e">
        <f t="shared" si="11"/>
        <v>#DIV/0!</v>
      </c>
      <c r="AI15" s="24">
        <f t="shared" si="12"/>
        <v>0</v>
      </c>
      <c r="AJ15" s="50">
        <f t="shared" si="10"/>
        <v>0</v>
      </c>
    </row>
    <row r="16" spans="1:37" s="24" customFormat="1">
      <c r="A16" s="25">
        <v>75</v>
      </c>
      <c r="B16" s="25">
        <v>2</v>
      </c>
      <c r="C16" s="25"/>
      <c r="D16" s="23" t="e">
        <f t="shared" si="13"/>
        <v>#DIV/0!</v>
      </c>
      <c r="E16" s="24" t="e">
        <f t="shared" si="14"/>
        <v>#DIV/0!</v>
      </c>
      <c r="F16" s="50">
        <f t="shared" si="15"/>
        <v>0</v>
      </c>
      <c r="G16" s="44"/>
      <c r="H16" s="25"/>
      <c r="I16" s="25"/>
      <c r="J16" s="23" t="e">
        <f t="shared" si="1"/>
        <v>#DIV/0!</v>
      </c>
      <c r="K16" s="24">
        <f t="shared" si="2"/>
        <v>0</v>
      </c>
      <c r="L16" s="50">
        <f t="shared" si="3"/>
        <v>0</v>
      </c>
      <c r="M16" s="44"/>
      <c r="N16" s="25"/>
      <c r="O16" s="25"/>
      <c r="P16" s="23" t="e">
        <f t="shared" si="4"/>
        <v>#DIV/0!</v>
      </c>
      <c r="Q16" s="24">
        <f t="shared" si="5"/>
        <v>0</v>
      </c>
      <c r="R16" s="50">
        <f t="shared" si="6"/>
        <v>0</v>
      </c>
      <c r="S16" s="44">
        <v>46</v>
      </c>
      <c r="T16" s="25">
        <v>3</v>
      </c>
      <c r="U16" s="25"/>
      <c r="V16" s="23" t="e">
        <f>#REF!^3*SUM($X$12:$X$59)/COUNT($U$12:$U$59)</f>
        <v>#REF!</v>
      </c>
      <c r="W16" s="24" t="e">
        <f>IF(#REF!&gt;0,#REF!*V16,0)</f>
        <v>#REF!</v>
      </c>
      <c r="X16" s="50">
        <f>IF(U16&gt;0,U16/(#REF!^3),0)</f>
        <v>0</v>
      </c>
      <c r="Y16" s="44">
        <v>69</v>
      </c>
      <c r="Z16" s="25">
        <v>1</v>
      </c>
      <c r="AA16" s="25"/>
      <c r="AB16" s="23" t="e">
        <f t="shared" si="7"/>
        <v>#DIV/0!</v>
      </c>
      <c r="AC16" s="24" t="e">
        <f t="shared" si="8"/>
        <v>#DIV/0!</v>
      </c>
      <c r="AD16" s="50">
        <f t="shared" si="9"/>
        <v>0</v>
      </c>
      <c r="AE16" s="44"/>
      <c r="AF16" s="25"/>
      <c r="AG16" s="25"/>
      <c r="AH16" s="23" t="e">
        <f t="shared" si="11"/>
        <v>#DIV/0!</v>
      </c>
      <c r="AI16" s="24">
        <f t="shared" si="12"/>
        <v>0</v>
      </c>
      <c r="AJ16" s="50">
        <f t="shared" si="10"/>
        <v>0</v>
      </c>
    </row>
    <row r="17" spans="1:36" s="24" customFormat="1">
      <c r="A17" s="25">
        <v>77</v>
      </c>
      <c r="B17" s="25">
        <v>1</v>
      </c>
      <c r="C17" s="25"/>
      <c r="D17" s="23" t="e">
        <f t="shared" si="13"/>
        <v>#DIV/0!</v>
      </c>
      <c r="E17" s="24" t="e">
        <f t="shared" si="14"/>
        <v>#DIV/0!</v>
      </c>
      <c r="F17" s="50">
        <f t="shared" si="15"/>
        <v>0</v>
      </c>
      <c r="G17" s="44"/>
      <c r="H17" s="25"/>
      <c r="I17" s="25"/>
      <c r="J17" s="23" t="e">
        <f t="shared" si="1"/>
        <v>#DIV/0!</v>
      </c>
      <c r="K17" s="24">
        <f t="shared" si="2"/>
        <v>0</v>
      </c>
      <c r="L17" s="50">
        <f t="shared" si="3"/>
        <v>0</v>
      </c>
      <c r="M17" s="44"/>
      <c r="N17" s="25"/>
      <c r="O17" s="25"/>
      <c r="P17" s="23" t="e">
        <f t="shared" si="4"/>
        <v>#DIV/0!</v>
      </c>
      <c r="Q17" s="24">
        <f t="shared" si="5"/>
        <v>0</v>
      </c>
      <c r="R17" s="50">
        <f t="shared" si="6"/>
        <v>0</v>
      </c>
      <c r="S17" s="44">
        <v>47</v>
      </c>
      <c r="T17" s="25">
        <v>14</v>
      </c>
      <c r="U17" s="25"/>
      <c r="V17" s="23" t="e">
        <f>#REF!^3*SUM($X$12:$X$59)/COUNT($U$12:$U$59)</f>
        <v>#REF!</v>
      </c>
      <c r="W17" s="24" t="e">
        <f>IF(#REF!&gt;0,#REF!*V17,0)</f>
        <v>#REF!</v>
      </c>
      <c r="X17" s="50">
        <f>IF(U17&gt;0,U17/(#REF!^3),0)</f>
        <v>0</v>
      </c>
      <c r="Y17" s="44">
        <v>80</v>
      </c>
      <c r="Z17" s="25">
        <v>2</v>
      </c>
      <c r="AA17" s="25"/>
      <c r="AB17" s="23" t="e">
        <f t="shared" si="7"/>
        <v>#DIV/0!</v>
      </c>
      <c r="AC17" s="24" t="e">
        <f t="shared" si="8"/>
        <v>#DIV/0!</v>
      </c>
      <c r="AD17" s="50">
        <f t="shared" si="9"/>
        <v>0</v>
      </c>
      <c r="AE17" s="44"/>
      <c r="AF17" s="25"/>
      <c r="AG17" s="25"/>
      <c r="AH17" s="23" t="e">
        <f t="shared" si="11"/>
        <v>#DIV/0!</v>
      </c>
      <c r="AI17" s="24">
        <f t="shared" si="12"/>
        <v>0</v>
      </c>
      <c r="AJ17" s="50">
        <f t="shared" si="10"/>
        <v>0</v>
      </c>
    </row>
    <row r="18" spans="1:36" s="24" customFormat="1">
      <c r="A18" s="25">
        <v>78</v>
      </c>
      <c r="B18" s="25">
        <v>1</v>
      </c>
      <c r="C18" s="25"/>
      <c r="D18" s="23" t="e">
        <f t="shared" si="13"/>
        <v>#DIV/0!</v>
      </c>
      <c r="E18" s="24" t="e">
        <f t="shared" si="14"/>
        <v>#DIV/0!</v>
      </c>
      <c r="F18" s="50">
        <f t="shared" si="15"/>
        <v>0</v>
      </c>
      <c r="G18" s="44"/>
      <c r="H18" s="25"/>
      <c r="I18" s="25"/>
      <c r="J18" s="23" t="e">
        <f t="shared" si="1"/>
        <v>#DIV/0!</v>
      </c>
      <c r="K18" s="24">
        <f t="shared" si="2"/>
        <v>0</v>
      </c>
      <c r="L18" s="50">
        <f t="shared" si="3"/>
        <v>0</v>
      </c>
      <c r="M18" s="44"/>
      <c r="N18" s="25"/>
      <c r="O18" s="25"/>
      <c r="P18" s="23" t="e">
        <f t="shared" si="4"/>
        <v>#DIV/0!</v>
      </c>
      <c r="Q18" s="24">
        <f t="shared" si="5"/>
        <v>0</v>
      </c>
      <c r="R18" s="50">
        <f t="shared" si="6"/>
        <v>0</v>
      </c>
      <c r="S18" s="44">
        <v>48</v>
      </c>
      <c r="T18" s="25">
        <v>3</v>
      </c>
      <c r="U18" s="25"/>
      <c r="V18" s="23" t="e">
        <f>#REF!^3*SUM($X$12:$X$59)/COUNT($U$12:$U$59)</f>
        <v>#REF!</v>
      </c>
      <c r="W18" s="24" t="e">
        <f>IF(#REF!&gt;0,#REF!*V18,0)</f>
        <v>#REF!</v>
      </c>
      <c r="X18" s="50">
        <f>IF(U18&gt;0,U18/(#REF!^3),0)</f>
        <v>0</v>
      </c>
      <c r="Y18" s="44">
        <v>84</v>
      </c>
      <c r="Z18" s="25">
        <v>1</v>
      </c>
      <c r="AA18" s="25"/>
      <c r="AB18" s="23" t="e">
        <f t="shared" si="7"/>
        <v>#DIV/0!</v>
      </c>
      <c r="AC18" s="24" t="e">
        <f t="shared" si="8"/>
        <v>#DIV/0!</v>
      </c>
      <c r="AD18" s="50">
        <f t="shared" si="9"/>
        <v>0</v>
      </c>
      <c r="AE18" s="44"/>
      <c r="AF18" s="25"/>
      <c r="AG18" s="25"/>
      <c r="AH18" s="23" t="e">
        <f t="shared" si="11"/>
        <v>#DIV/0!</v>
      </c>
      <c r="AI18" s="24">
        <f t="shared" si="12"/>
        <v>0</v>
      </c>
      <c r="AJ18" s="50">
        <f t="shared" si="10"/>
        <v>0</v>
      </c>
    </row>
    <row r="19" spans="1:36" s="24" customFormat="1">
      <c r="A19" s="25">
        <v>81</v>
      </c>
      <c r="B19" s="25">
        <v>1</v>
      </c>
      <c r="C19" s="25"/>
      <c r="D19" s="23" t="e">
        <f t="shared" si="13"/>
        <v>#DIV/0!</v>
      </c>
      <c r="E19" s="24" t="e">
        <f t="shared" si="14"/>
        <v>#DIV/0!</v>
      </c>
      <c r="F19" s="50">
        <f t="shared" si="15"/>
        <v>0</v>
      </c>
      <c r="G19" s="44"/>
      <c r="H19" s="25"/>
      <c r="I19" s="25"/>
      <c r="J19" s="23" t="e">
        <f t="shared" si="1"/>
        <v>#DIV/0!</v>
      </c>
      <c r="K19" s="24">
        <f t="shared" si="2"/>
        <v>0</v>
      </c>
      <c r="L19" s="50">
        <f t="shared" si="3"/>
        <v>0</v>
      </c>
      <c r="M19" s="44"/>
      <c r="N19" s="25"/>
      <c r="O19" s="25"/>
      <c r="P19" s="23" t="e">
        <f t="shared" si="4"/>
        <v>#DIV/0!</v>
      </c>
      <c r="Q19" s="24">
        <f t="shared" si="5"/>
        <v>0</v>
      </c>
      <c r="R19" s="50">
        <f t="shared" si="6"/>
        <v>0</v>
      </c>
      <c r="S19" s="44">
        <v>49</v>
      </c>
      <c r="T19" s="25">
        <v>1</v>
      </c>
      <c r="U19" s="25"/>
      <c r="V19" s="23" t="e">
        <f>#REF!^3*SUM($X$12:$X$59)/COUNT($U$12:$U$59)</f>
        <v>#REF!</v>
      </c>
      <c r="W19" s="24" t="e">
        <f>IF(#REF!&gt;0,#REF!*V19,0)</f>
        <v>#REF!</v>
      </c>
      <c r="X19" s="50">
        <f>IF(U19&gt;0,U19/(#REF!^3),0)</f>
        <v>0</v>
      </c>
      <c r="Y19" s="44">
        <v>85</v>
      </c>
      <c r="Z19" s="25">
        <v>2</v>
      </c>
      <c r="AA19" s="25"/>
      <c r="AB19" s="23" t="e">
        <f t="shared" si="7"/>
        <v>#DIV/0!</v>
      </c>
      <c r="AC19" s="24" t="e">
        <f t="shared" si="8"/>
        <v>#DIV/0!</v>
      </c>
      <c r="AD19" s="50">
        <f t="shared" si="9"/>
        <v>0</v>
      </c>
      <c r="AE19" s="44"/>
      <c r="AF19" s="25"/>
      <c r="AG19" s="25"/>
      <c r="AH19" s="23" t="e">
        <f t="shared" si="11"/>
        <v>#DIV/0!</v>
      </c>
      <c r="AI19" s="24">
        <f t="shared" si="12"/>
        <v>0</v>
      </c>
      <c r="AJ19" s="50">
        <f t="shared" si="10"/>
        <v>0</v>
      </c>
    </row>
    <row r="20" spans="1:36" s="24" customFormat="1">
      <c r="A20" s="25">
        <v>82</v>
      </c>
      <c r="B20" s="25">
        <v>2</v>
      </c>
      <c r="C20" s="25"/>
      <c r="D20" s="23" t="e">
        <f t="shared" si="13"/>
        <v>#DIV/0!</v>
      </c>
      <c r="E20" s="24" t="e">
        <f t="shared" si="14"/>
        <v>#DIV/0!</v>
      </c>
      <c r="F20" s="50">
        <f t="shared" si="15"/>
        <v>0</v>
      </c>
      <c r="G20" s="44"/>
      <c r="H20" s="25"/>
      <c r="I20" s="36"/>
      <c r="J20" s="23" t="e">
        <f t="shared" si="1"/>
        <v>#DIV/0!</v>
      </c>
      <c r="K20" s="24">
        <f t="shared" si="2"/>
        <v>0</v>
      </c>
      <c r="L20" s="50">
        <f t="shared" si="3"/>
        <v>0</v>
      </c>
      <c r="M20" s="44"/>
      <c r="N20" s="25"/>
      <c r="O20" s="25"/>
      <c r="P20" s="23" t="e">
        <f t="shared" si="4"/>
        <v>#DIV/0!</v>
      </c>
      <c r="Q20" s="24">
        <f t="shared" si="5"/>
        <v>0</v>
      </c>
      <c r="R20" s="50">
        <f t="shared" si="6"/>
        <v>0</v>
      </c>
      <c r="S20" s="44">
        <v>50</v>
      </c>
      <c r="T20" s="25">
        <v>13</v>
      </c>
      <c r="U20" s="25"/>
      <c r="V20" s="23" t="e">
        <f>#REF!^3*SUM($X$12:$X$59)/COUNT($U$12:$U$59)</f>
        <v>#REF!</v>
      </c>
      <c r="W20" s="24" t="e">
        <f>IF(#REF!&gt;0,#REF!*V20,0)</f>
        <v>#REF!</v>
      </c>
      <c r="X20" s="50">
        <f>IF(U20&gt;0,U20/(#REF!^3),0)</f>
        <v>0</v>
      </c>
      <c r="Y20" s="44">
        <v>90</v>
      </c>
      <c r="Z20" s="25">
        <v>1</v>
      </c>
      <c r="AA20" s="25"/>
      <c r="AB20" s="23" t="e">
        <f t="shared" si="7"/>
        <v>#DIV/0!</v>
      </c>
      <c r="AC20" s="24" t="e">
        <f t="shared" si="8"/>
        <v>#DIV/0!</v>
      </c>
      <c r="AD20" s="50">
        <f t="shared" si="9"/>
        <v>0</v>
      </c>
      <c r="AE20" s="44"/>
      <c r="AF20" s="25"/>
      <c r="AG20" s="25"/>
      <c r="AH20" s="23" t="e">
        <f t="shared" si="11"/>
        <v>#DIV/0!</v>
      </c>
      <c r="AI20" s="24">
        <f t="shared" si="12"/>
        <v>0</v>
      </c>
      <c r="AJ20" s="50">
        <f t="shared" si="10"/>
        <v>0</v>
      </c>
    </row>
    <row r="21" spans="1:36" s="24" customFormat="1">
      <c r="A21" s="25">
        <v>95</v>
      </c>
      <c r="B21" s="25">
        <v>1</v>
      </c>
      <c r="C21" s="36"/>
      <c r="D21" s="23" t="e">
        <f t="shared" si="13"/>
        <v>#DIV/0!</v>
      </c>
      <c r="E21" s="24" t="e">
        <f t="shared" si="14"/>
        <v>#DIV/0!</v>
      </c>
      <c r="F21" s="50">
        <f t="shared" si="15"/>
        <v>0</v>
      </c>
      <c r="G21" s="44"/>
      <c r="H21" s="25"/>
      <c r="I21" s="25"/>
      <c r="J21" s="23" t="e">
        <f t="shared" si="1"/>
        <v>#DIV/0!</v>
      </c>
      <c r="K21" s="24">
        <f t="shared" si="2"/>
        <v>0</v>
      </c>
      <c r="L21" s="50">
        <f t="shared" si="3"/>
        <v>0</v>
      </c>
      <c r="M21" s="44"/>
      <c r="N21" s="25"/>
      <c r="O21" s="36"/>
      <c r="P21" s="23" t="e">
        <f t="shared" si="4"/>
        <v>#DIV/0!</v>
      </c>
      <c r="Q21" s="24">
        <f t="shared" si="5"/>
        <v>0</v>
      </c>
      <c r="R21" s="50">
        <f t="shared" si="6"/>
        <v>0</v>
      </c>
      <c r="S21" s="44">
        <v>51</v>
      </c>
      <c r="T21" s="25">
        <v>8</v>
      </c>
      <c r="U21" s="36"/>
      <c r="V21" s="23" t="e">
        <f>#REF!^3*SUM($X$12:$X$59)/COUNT($U$12:$U$59)</f>
        <v>#REF!</v>
      </c>
      <c r="W21" s="24" t="e">
        <f>IF(#REF!&gt;0,#REF!*V21,0)</f>
        <v>#REF!</v>
      </c>
      <c r="X21" s="50">
        <f>IF(U21&gt;0,U21/(#REF!^3),0)</f>
        <v>0</v>
      </c>
      <c r="Y21" s="44">
        <v>95</v>
      </c>
      <c r="Z21" s="25">
        <v>3</v>
      </c>
      <c r="AA21" s="36"/>
      <c r="AB21" s="23" t="e">
        <f t="shared" si="7"/>
        <v>#DIV/0!</v>
      </c>
      <c r="AC21" s="24" t="e">
        <f t="shared" si="8"/>
        <v>#DIV/0!</v>
      </c>
      <c r="AD21" s="50">
        <f t="shared" si="9"/>
        <v>0</v>
      </c>
      <c r="AE21" s="44"/>
      <c r="AF21" s="25"/>
      <c r="AG21" s="31"/>
      <c r="AH21" s="23" t="e">
        <f t="shared" si="11"/>
        <v>#DIV/0!</v>
      </c>
      <c r="AI21" s="24">
        <f t="shared" si="12"/>
        <v>0</v>
      </c>
      <c r="AJ21" s="50">
        <f t="shared" si="10"/>
        <v>0</v>
      </c>
    </row>
    <row r="22" spans="1:36" s="24" customFormat="1">
      <c r="A22" s="25">
        <v>109</v>
      </c>
      <c r="B22" s="25">
        <v>1</v>
      </c>
      <c r="C22" s="25"/>
      <c r="D22" s="23" t="e">
        <f t="shared" si="13"/>
        <v>#DIV/0!</v>
      </c>
      <c r="E22" s="24" t="e">
        <f t="shared" si="14"/>
        <v>#DIV/0!</v>
      </c>
      <c r="F22" s="50">
        <f t="shared" si="15"/>
        <v>0</v>
      </c>
      <c r="G22" s="44"/>
      <c r="H22" s="25"/>
      <c r="I22" s="31"/>
      <c r="J22" s="23" t="e">
        <f t="shared" si="1"/>
        <v>#DIV/0!</v>
      </c>
      <c r="K22" s="24">
        <f t="shared" si="2"/>
        <v>0</v>
      </c>
      <c r="L22" s="50">
        <f t="shared" si="3"/>
        <v>0</v>
      </c>
      <c r="M22" s="44"/>
      <c r="N22" s="25"/>
      <c r="O22" s="25"/>
      <c r="P22" s="23" t="e">
        <f t="shared" si="4"/>
        <v>#DIV/0!</v>
      </c>
      <c r="Q22" s="24">
        <f t="shared" si="5"/>
        <v>0</v>
      </c>
      <c r="R22" s="50">
        <f t="shared" si="6"/>
        <v>0</v>
      </c>
      <c r="S22" s="44">
        <v>52</v>
      </c>
      <c r="T22" s="25">
        <v>19</v>
      </c>
      <c r="U22" s="25"/>
      <c r="V22" s="23" t="e">
        <f>#REF!^3*SUM($X$12:$X$59)/COUNT($U$12:$U$59)</f>
        <v>#REF!</v>
      </c>
      <c r="W22" s="24" t="e">
        <f>IF(#REF!&gt;0,#REF!*V22,0)</f>
        <v>#REF!</v>
      </c>
      <c r="X22" s="50">
        <f>IF(U22&gt;0,U22/(#REF!^3),0)</f>
        <v>0</v>
      </c>
      <c r="Y22" s="44">
        <v>100</v>
      </c>
      <c r="Z22" s="25">
        <v>2</v>
      </c>
      <c r="AA22" s="25"/>
      <c r="AB22" s="23" t="e">
        <f t="shared" si="7"/>
        <v>#DIV/0!</v>
      </c>
      <c r="AC22" s="24" t="e">
        <f t="shared" si="8"/>
        <v>#DIV/0!</v>
      </c>
      <c r="AD22" s="50">
        <f t="shared" si="9"/>
        <v>0</v>
      </c>
      <c r="AE22" s="44"/>
      <c r="AF22" s="25"/>
      <c r="AG22" s="25"/>
      <c r="AH22" s="23" t="e">
        <f t="shared" si="11"/>
        <v>#DIV/0!</v>
      </c>
      <c r="AI22" s="24">
        <f t="shared" si="12"/>
        <v>0</v>
      </c>
      <c r="AJ22" s="50">
        <f t="shared" si="10"/>
        <v>0</v>
      </c>
    </row>
    <row r="23" spans="1:36" s="24" customFormat="1">
      <c r="A23" s="25">
        <v>115</v>
      </c>
      <c r="B23" s="25">
        <v>1</v>
      </c>
      <c r="C23" s="32"/>
      <c r="D23" s="23" t="e">
        <f t="shared" si="13"/>
        <v>#DIV/0!</v>
      </c>
      <c r="E23" s="24" t="e">
        <f t="shared" si="14"/>
        <v>#DIV/0!</v>
      </c>
      <c r="F23" s="50">
        <f t="shared" si="15"/>
        <v>0</v>
      </c>
      <c r="G23" s="44"/>
      <c r="H23" s="25"/>
      <c r="I23" s="25"/>
      <c r="J23" s="23" t="e">
        <f t="shared" si="1"/>
        <v>#DIV/0!</v>
      </c>
      <c r="K23" s="24">
        <f t="shared" si="2"/>
        <v>0</v>
      </c>
      <c r="L23" s="50">
        <f t="shared" si="3"/>
        <v>0</v>
      </c>
      <c r="M23" s="44"/>
      <c r="N23" s="25"/>
      <c r="O23" s="36"/>
      <c r="P23" s="23" t="e">
        <f t="shared" si="4"/>
        <v>#DIV/0!</v>
      </c>
      <c r="Q23" s="24">
        <f t="shared" si="5"/>
        <v>0</v>
      </c>
      <c r="R23" s="50">
        <f t="shared" si="6"/>
        <v>0</v>
      </c>
      <c r="S23" s="44">
        <v>53</v>
      </c>
      <c r="T23" s="25">
        <v>8</v>
      </c>
      <c r="U23" s="36"/>
      <c r="V23" s="23" t="e">
        <f>#REF!^3*SUM($X$12:$X$59)/COUNT($U$12:$U$59)</f>
        <v>#REF!</v>
      </c>
      <c r="W23" s="24" t="e">
        <f>IF(#REF!&gt;0,#REF!*V23,0)</f>
        <v>#REF!</v>
      </c>
      <c r="X23" s="50">
        <f>IF(U23&gt;0,U23/(#REF!^3),0)</f>
        <v>0</v>
      </c>
      <c r="Y23" s="44">
        <v>110</v>
      </c>
      <c r="Z23" s="25">
        <v>3</v>
      </c>
      <c r="AA23" s="31"/>
      <c r="AB23" s="23" t="e">
        <f t="shared" si="7"/>
        <v>#DIV/0!</v>
      </c>
      <c r="AC23" s="24" t="e">
        <f t="shared" si="8"/>
        <v>#DIV/0!</v>
      </c>
      <c r="AD23" s="50">
        <f t="shared" si="9"/>
        <v>0</v>
      </c>
      <c r="AE23" s="44"/>
      <c r="AF23" s="25"/>
      <c r="AG23" s="31"/>
      <c r="AH23" s="23" t="e">
        <f t="shared" si="11"/>
        <v>#DIV/0!</v>
      </c>
      <c r="AI23" s="24">
        <f t="shared" si="12"/>
        <v>0</v>
      </c>
      <c r="AJ23" s="50">
        <f t="shared" si="10"/>
        <v>0</v>
      </c>
    </row>
    <row r="24" spans="1:36" s="24" customFormat="1">
      <c r="A24" s="25">
        <v>120</v>
      </c>
      <c r="B24" s="25">
        <v>1</v>
      </c>
      <c r="C24" s="25"/>
      <c r="D24" s="23" t="e">
        <f t="shared" si="13"/>
        <v>#DIV/0!</v>
      </c>
      <c r="E24" s="24" t="e">
        <f t="shared" si="14"/>
        <v>#DIV/0!</v>
      </c>
      <c r="F24" s="50">
        <f t="shared" si="15"/>
        <v>0</v>
      </c>
      <c r="G24" s="44"/>
      <c r="H24" s="25"/>
      <c r="I24" s="25"/>
      <c r="J24" s="23" t="e">
        <f t="shared" si="1"/>
        <v>#DIV/0!</v>
      </c>
      <c r="K24" s="24">
        <f t="shared" si="2"/>
        <v>0</v>
      </c>
      <c r="L24" s="50">
        <f t="shared" si="3"/>
        <v>0</v>
      </c>
      <c r="M24" s="44"/>
      <c r="N24" s="25"/>
      <c r="O24" s="25"/>
      <c r="P24" s="23" t="e">
        <f t="shared" si="4"/>
        <v>#DIV/0!</v>
      </c>
      <c r="Q24" s="24">
        <f t="shared" si="5"/>
        <v>0</v>
      </c>
      <c r="R24" s="50">
        <f t="shared" si="6"/>
        <v>0</v>
      </c>
      <c r="S24" s="44">
        <v>54</v>
      </c>
      <c r="T24" s="25">
        <v>15</v>
      </c>
      <c r="U24" s="25"/>
      <c r="V24" s="23" t="e">
        <f t="shared" ref="V24:V55" si="16">S12^3*SUM($X$12:$X$59)/COUNT($U$12:$U$59)</f>
        <v>#DIV/0!</v>
      </c>
      <c r="W24" s="24" t="e">
        <f t="shared" ref="W24:W55" si="17">IF(T12&gt;0,T12*V24,0)</f>
        <v>#DIV/0!</v>
      </c>
      <c r="X24" s="50">
        <f t="shared" ref="X24:X55" si="18">IF(U24&gt;0,U24/(S12^3),0)</f>
        <v>0</v>
      </c>
      <c r="Y24" s="44">
        <v>115</v>
      </c>
      <c r="Z24" s="25">
        <v>2</v>
      </c>
      <c r="AA24" s="25"/>
      <c r="AB24" s="23" t="e">
        <f t="shared" si="7"/>
        <v>#DIV/0!</v>
      </c>
      <c r="AC24" s="24" t="e">
        <f t="shared" si="8"/>
        <v>#DIV/0!</v>
      </c>
      <c r="AD24" s="50">
        <f t="shared" si="9"/>
        <v>0</v>
      </c>
      <c r="AE24" s="44"/>
      <c r="AF24" s="25"/>
      <c r="AG24" s="25"/>
      <c r="AH24" s="23" t="e">
        <f t="shared" si="11"/>
        <v>#DIV/0!</v>
      </c>
      <c r="AI24" s="24">
        <f t="shared" si="12"/>
        <v>0</v>
      </c>
      <c r="AJ24" s="50">
        <f t="shared" si="10"/>
        <v>0</v>
      </c>
    </row>
    <row r="25" spans="1:36" s="24" customFormat="1">
      <c r="A25" s="25">
        <v>135</v>
      </c>
      <c r="B25" s="25">
        <v>1</v>
      </c>
      <c r="C25" s="25"/>
      <c r="D25" s="23" t="e">
        <f t="shared" si="13"/>
        <v>#DIV/0!</v>
      </c>
      <c r="E25" s="24" t="e">
        <f t="shared" si="14"/>
        <v>#DIV/0!</v>
      </c>
      <c r="F25" s="50">
        <f t="shared" si="15"/>
        <v>0</v>
      </c>
      <c r="G25" s="44"/>
      <c r="H25" s="25"/>
      <c r="I25" s="25"/>
      <c r="J25" s="23" t="e">
        <f t="shared" si="1"/>
        <v>#DIV/0!</v>
      </c>
      <c r="K25" s="24">
        <f t="shared" si="2"/>
        <v>0</v>
      </c>
      <c r="L25" s="50">
        <f t="shared" si="3"/>
        <v>0</v>
      </c>
      <c r="M25" s="44"/>
      <c r="N25" s="25"/>
      <c r="O25" s="25"/>
      <c r="P25" s="23" t="e">
        <f t="shared" ref="P25:P41" si="19">M26^3*SUM($R$12:$R$172)/COUNT($O$12:$O$175)</f>
        <v>#DIV/0!</v>
      </c>
      <c r="Q25" s="24">
        <f t="shared" ref="Q25:Q41" si="20">IF(N26&gt;0,N26*P25,0)</f>
        <v>0</v>
      </c>
      <c r="R25" s="50">
        <f t="shared" ref="R25:R41" si="21">IF(O26&gt;0,O26/(M26^3),0)</f>
        <v>0</v>
      </c>
      <c r="S25" s="44">
        <v>55</v>
      </c>
      <c r="T25" s="25">
        <v>27</v>
      </c>
      <c r="U25" s="25"/>
      <c r="V25" s="23" t="e">
        <f t="shared" si="16"/>
        <v>#DIV/0!</v>
      </c>
      <c r="W25" s="24" t="e">
        <f t="shared" si="17"/>
        <v>#DIV/0!</v>
      </c>
      <c r="X25" s="50">
        <f t="shared" si="18"/>
        <v>0</v>
      </c>
      <c r="Y25" s="44">
        <v>118</v>
      </c>
      <c r="Z25" s="25">
        <v>1</v>
      </c>
      <c r="AA25" s="25"/>
      <c r="AB25" s="23" t="e">
        <f t="shared" si="7"/>
        <v>#DIV/0!</v>
      </c>
      <c r="AC25" s="24" t="e">
        <f t="shared" si="8"/>
        <v>#DIV/0!</v>
      </c>
      <c r="AD25" s="50">
        <f t="shared" si="9"/>
        <v>0</v>
      </c>
      <c r="AE25" s="44"/>
      <c r="AF25" s="25"/>
      <c r="AG25" s="25"/>
      <c r="AH25" s="23" t="e">
        <f t="shared" si="11"/>
        <v>#DIV/0!</v>
      </c>
      <c r="AI25" s="24">
        <f t="shared" si="12"/>
        <v>0</v>
      </c>
      <c r="AJ25" s="50">
        <f t="shared" si="10"/>
        <v>0</v>
      </c>
    </row>
    <row r="26" spans="1:36" s="24" customFormat="1">
      <c r="A26" s="25">
        <v>140</v>
      </c>
      <c r="B26" s="25">
        <v>1</v>
      </c>
      <c r="C26" s="25"/>
      <c r="D26" s="23" t="e">
        <f t="shared" si="13"/>
        <v>#DIV/0!</v>
      </c>
      <c r="E26" s="24" t="e">
        <f t="shared" si="14"/>
        <v>#DIV/0!</v>
      </c>
      <c r="F26" s="50">
        <f t="shared" si="15"/>
        <v>0</v>
      </c>
      <c r="G26" s="44"/>
      <c r="H26" s="25"/>
      <c r="I26" s="25"/>
      <c r="J26" s="23" t="e">
        <f t="shared" si="1"/>
        <v>#DIV/0!</v>
      </c>
      <c r="K26" s="24">
        <f t="shared" si="2"/>
        <v>0</v>
      </c>
      <c r="L26" s="50">
        <f t="shared" si="3"/>
        <v>0</v>
      </c>
      <c r="M26" s="44"/>
      <c r="N26" s="25"/>
      <c r="O26" s="25"/>
      <c r="P26" s="23" t="e">
        <f t="shared" si="19"/>
        <v>#DIV/0!</v>
      </c>
      <c r="Q26" s="24">
        <f t="shared" si="20"/>
        <v>0</v>
      </c>
      <c r="R26" s="50">
        <f t="shared" si="21"/>
        <v>0</v>
      </c>
      <c r="S26" s="44">
        <v>56</v>
      </c>
      <c r="T26" s="25">
        <v>8</v>
      </c>
      <c r="U26" s="25"/>
      <c r="V26" s="23" t="e">
        <f t="shared" si="16"/>
        <v>#DIV/0!</v>
      </c>
      <c r="W26" s="24" t="e">
        <f t="shared" si="17"/>
        <v>#DIV/0!</v>
      </c>
      <c r="X26" s="50">
        <f t="shared" si="18"/>
        <v>0</v>
      </c>
      <c r="Y26" s="44">
        <v>120</v>
      </c>
      <c r="Z26" s="25">
        <v>1</v>
      </c>
      <c r="AA26" s="25"/>
      <c r="AB26" s="23" t="e">
        <f t="shared" si="7"/>
        <v>#DIV/0!</v>
      </c>
      <c r="AC26" s="24" t="e">
        <f t="shared" si="8"/>
        <v>#DIV/0!</v>
      </c>
      <c r="AD26" s="50">
        <f t="shared" si="9"/>
        <v>0</v>
      </c>
      <c r="AE26" s="44"/>
      <c r="AF26" s="25"/>
      <c r="AG26" s="25"/>
      <c r="AH26" s="23" t="e">
        <f t="shared" si="11"/>
        <v>#DIV/0!</v>
      </c>
      <c r="AI26" s="24">
        <f t="shared" si="12"/>
        <v>0</v>
      </c>
      <c r="AJ26" s="50">
        <f t="shared" si="10"/>
        <v>0</v>
      </c>
    </row>
    <row r="27" spans="1:36" s="24" customFormat="1">
      <c r="A27" s="25">
        <v>150</v>
      </c>
      <c r="B27" s="25">
        <v>2</v>
      </c>
      <c r="C27" s="25"/>
      <c r="D27" s="23" t="e">
        <f t="shared" si="13"/>
        <v>#DIV/0!</v>
      </c>
      <c r="E27" s="24" t="e">
        <f t="shared" si="14"/>
        <v>#DIV/0!</v>
      </c>
      <c r="F27" s="50">
        <f t="shared" si="15"/>
        <v>0</v>
      </c>
      <c r="G27" s="44"/>
      <c r="H27" s="25"/>
      <c r="I27" s="25"/>
      <c r="J27" s="23" t="e">
        <f t="shared" si="1"/>
        <v>#DIV/0!</v>
      </c>
      <c r="K27" s="24">
        <f t="shared" si="2"/>
        <v>0</v>
      </c>
      <c r="L27" s="50">
        <f t="shared" si="3"/>
        <v>0</v>
      </c>
      <c r="M27" s="44"/>
      <c r="N27" s="25"/>
      <c r="O27" s="25"/>
      <c r="P27" s="23" t="e">
        <f t="shared" si="19"/>
        <v>#DIV/0!</v>
      </c>
      <c r="Q27" s="24">
        <f t="shared" si="20"/>
        <v>0</v>
      </c>
      <c r="R27" s="50">
        <f t="shared" si="21"/>
        <v>0</v>
      </c>
      <c r="S27" s="44">
        <v>57</v>
      </c>
      <c r="T27" s="25">
        <v>22</v>
      </c>
      <c r="U27" s="25"/>
      <c r="V27" s="23" t="e">
        <f t="shared" si="16"/>
        <v>#DIV/0!</v>
      </c>
      <c r="W27" s="24" t="e">
        <f t="shared" si="17"/>
        <v>#DIV/0!</v>
      </c>
      <c r="X27" s="50">
        <f t="shared" si="18"/>
        <v>0</v>
      </c>
      <c r="Y27" s="44">
        <v>122</v>
      </c>
      <c r="Z27" s="25">
        <v>1</v>
      </c>
      <c r="AA27" s="25"/>
      <c r="AB27" s="23" t="e">
        <f t="shared" si="7"/>
        <v>#DIV/0!</v>
      </c>
      <c r="AC27" s="24" t="e">
        <f t="shared" si="8"/>
        <v>#DIV/0!</v>
      </c>
      <c r="AD27" s="50">
        <f t="shared" si="9"/>
        <v>0</v>
      </c>
      <c r="AE27" s="44"/>
      <c r="AF27" s="25"/>
      <c r="AG27" s="25"/>
      <c r="AH27" s="23" t="e">
        <f t="shared" si="11"/>
        <v>#DIV/0!</v>
      </c>
      <c r="AI27" s="24">
        <f t="shared" si="12"/>
        <v>0</v>
      </c>
      <c r="AJ27" s="50">
        <f t="shared" si="10"/>
        <v>0</v>
      </c>
    </row>
    <row r="28" spans="1:36" s="24" customFormat="1">
      <c r="A28" s="25">
        <v>152</v>
      </c>
      <c r="B28" s="25">
        <v>1</v>
      </c>
      <c r="C28" s="25"/>
      <c r="D28" s="23" t="e">
        <f t="shared" si="13"/>
        <v>#DIV/0!</v>
      </c>
      <c r="E28" s="24" t="e">
        <f t="shared" si="14"/>
        <v>#DIV/0!</v>
      </c>
      <c r="F28" s="50">
        <f t="shared" si="15"/>
        <v>0</v>
      </c>
      <c r="G28" s="44"/>
      <c r="H28" s="25"/>
      <c r="I28" s="25"/>
      <c r="J28" s="23" t="e">
        <f t="shared" si="1"/>
        <v>#DIV/0!</v>
      </c>
      <c r="K28" s="24">
        <f t="shared" si="2"/>
        <v>0</v>
      </c>
      <c r="L28" s="50">
        <f t="shared" si="3"/>
        <v>0</v>
      </c>
      <c r="M28" s="44"/>
      <c r="N28" s="25"/>
      <c r="O28" s="25"/>
      <c r="P28" s="23" t="e">
        <f t="shared" si="19"/>
        <v>#DIV/0!</v>
      </c>
      <c r="Q28" s="24">
        <f t="shared" si="20"/>
        <v>0</v>
      </c>
      <c r="R28" s="50">
        <f t="shared" si="21"/>
        <v>0</v>
      </c>
      <c r="S28" s="44">
        <v>58</v>
      </c>
      <c r="T28" s="25">
        <v>16</v>
      </c>
      <c r="U28" s="25"/>
      <c r="V28" s="23" t="e">
        <f t="shared" si="16"/>
        <v>#DIV/0!</v>
      </c>
      <c r="W28" s="24" t="e">
        <f t="shared" si="17"/>
        <v>#DIV/0!</v>
      </c>
      <c r="X28" s="50">
        <f t="shared" si="18"/>
        <v>0</v>
      </c>
      <c r="Y28" s="44">
        <v>125</v>
      </c>
      <c r="Z28" s="25">
        <v>1</v>
      </c>
      <c r="AA28" s="25"/>
      <c r="AB28" s="23" t="e">
        <f t="shared" si="7"/>
        <v>#DIV/0!</v>
      </c>
      <c r="AC28" s="24" t="e">
        <f t="shared" si="8"/>
        <v>#DIV/0!</v>
      </c>
      <c r="AD28" s="50">
        <f t="shared" si="9"/>
        <v>0</v>
      </c>
      <c r="AE28" s="44"/>
      <c r="AF28" s="25"/>
      <c r="AG28" s="25"/>
      <c r="AH28" s="23" t="e">
        <f t="shared" si="11"/>
        <v>#DIV/0!</v>
      </c>
      <c r="AI28" s="24">
        <f t="shared" si="12"/>
        <v>0</v>
      </c>
      <c r="AJ28" s="50">
        <f t="shared" si="10"/>
        <v>0</v>
      </c>
    </row>
    <row r="29" spans="1:36" s="24" customFormat="1">
      <c r="A29" s="25">
        <v>155</v>
      </c>
      <c r="B29" s="25">
        <v>1</v>
      </c>
      <c r="C29" s="25"/>
      <c r="D29" s="23" t="e">
        <f t="shared" si="13"/>
        <v>#DIV/0!</v>
      </c>
      <c r="E29" s="24" t="e">
        <f t="shared" si="14"/>
        <v>#DIV/0!</v>
      </c>
      <c r="F29" s="50">
        <f t="shared" si="15"/>
        <v>0</v>
      </c>
      <c r="G29" s="44"/>
      <c r="H29" s="25"/>
      <c r="I29" s="25"/>
      <c r="J29" s="23" t="e">
        <f t="shared" si="1"/>
        <v>#DIV/0!</v>
      </c>
      <c r="K29" s="24">
        <f t="shared" si="2"/>
        <v>0</v>
      </c>
      <c r="L29" s="50">
        <f t="shared" si="3"/>
        <v>0</v>
      </c>
      <c r="M29" s="44"/>
      <c r="N29" s="25"/>
      <c r="O29" s="25"/>
      <c r="P29" s="23" t="e">
        <f t="shared" si="19"/>
        <v>#DIV/0!</v>
      </c>
      <c r="Q29" s="24">
        <f t="shared" si="20"/>
        <v>0</v>
      </c>
      <c r="R29" s="50">
        <f t="shared" si="21"/>
        <v>0</v>
      </c>
      <c r="S29" s="44">
        <v>59</v>
      </c>
      <c r="T29" s="25">
        <v>10</v>
      </c>
      <c r="U29" s="25"/>
      <c r="V29" s="23" t="e">
        <f t="shared" si="16"/>
        <v>#DIV/0!</v>
      </c>
      <c r="W29" s="24" t="e">
        <f t="shared" si="17"/>
        <v>#DIV/0!</v>
      </c>
      <c r="X29" s="50">
        <f t="shared" si="18"/>
        <v>0</v>
      </c>
      <c r="Y29" s="44">
        <v>126</v>
      </c>
      <c r="Z29" s="25">
        <v>1</v>
      </c>
      <c r="AA29" s="25"/>
      <c r="AB29" s="23" t="e">
        <f t="shared" si="7"/>
        <v>#DIV/0!</v>
      </c>
      <c r="AC29" s="24" t="e">
        <f t="shared" si="8"/>
        <v>#DIV/0!</v>
      </c>
      <c r="AD29" s="50">
        <f t="shared" si="9"/>
        <v>0</v>
      </c>
      <c r="AE29" s="44"/>
      <c r="AF29" s="25"/>
      <c r="AG29" s="25"/>
      <c r="AH29" s="23" t="e">
        <f t="shared" si="11"/>
        <v>#DIV/0!</v>
      </c>
      <c r="AI29" s="24">
        <f t="shared" si="12"/>
        <v>0</v>
      </c>
      <c r="AJ29" s="50">
        <f t="shared" si="10"/>
        <v>0</v>
      </c>
    </row>
    <row r="30" spans="1:36" s="24" customFormat="1">
      <c r="A30" s="25">
        <v>160</v>
      </c>
      <c r="B30" s="25">
        <v>1</v>
      </c>
      <c r="C30" s="25"/>
      <c r="D30" s="23" t="e">
        <f t="shared" si="13"/>
        <v>#DIV/0!</v>
      </c>
      <c r="E30" s="24" t="e">
        <f t="shared" si="14"/>
        <v>#DIV/0!</v>
      </c>
      <c r="F30" s="50">
        <f t="shared" si="15"/>
        <v>0</v>
      </c>
      <c r="G30" s="44"/>
      <c r="H30" s="25"/>
      <c r="I30" s="25"/>
      <c r="J30" s="23" t="e">
        <f t="shared" si="1"/>
        <v>#DIV/0!</v>
      </c>
      <c r="K30" s="24">
        <f t="shared" si="2"/>
        <v>0</v>
      </c>
      <c r="L30" s="50">
        <f t="shared" si="3"/>
        <v>0</v>
      </c>
      <c r="M30" s="44"/>
      <c r="N30" s="25"/>
      <c r="O30" s="25"/>
      <c r="P30" s="23" t="e">
        <f t="shared" si="19"/>
        <v>#DIV/0!</v>
      </c>
      <c r="Q30" s="24">
        <f t="shared" si="20"/>
        <v>0</v>
      </c>
      <c r="R30" s="50">
        <f t="shared" si="21"/>
        <v>0</v>
      </c>
      <c r="S30" s="44">
        <v>60</v>
      </c>
      <c r="T30" s="25">
        <v>31</v>
      </c>
      <c r="U30" s="25"/>
      <c r="V30" s="23" t="e">
        <f t="shared" si="16"/>
        <v>#DIV/0!</v>
      </c>
      <c r="W30" s="24" t="e">
        <f t="shared" si="17"/>
        <v>#DIV/0!</v>
      </c>
      <c r="X30" s="50">
        <f t="shared" si="18"/>
        <v>0</v>
      </c>
      <c r="Y30" s="44">
        <v>132</v>
      </c>
      <c r="Z30" s="25">
        <v>1</v>
      </c>
      <c r="AA30" s="25"/>
      <c r="AB30" s="23" t="e">
        <f t="shared" si="7"/>
        <v>#DIV/0!</v>
      </c>
      <c r="AC30" s="24" t="e">
        <f t="shared" si="8"/>
        <v>#DIV/0!</v>
      </c>
      <c r="AD30" s="50">
        <f t="shared" si="9"/>
        <v>0</v>
      </c>
      <c r="AE30" s="44"/>
      <c r="AF30" s="25"/>
      <c r="AG30" s="25"/>
      <c r="AH30" s="23" t="e">
        <f t="shared" si="11"/>
        <v>#DIV/0!</v>
      </c>
      <c r="AI30" s="24">
        <f t="shared" si="12"/>
        <v>0</v>
      </c>
      <c r="AJ30" s="50">
        <f t="shared" si="10"/>
        <v>0</v>
      </c>
    </row>
    <row r="31" spans="1:36" s="24" customFormat="1">
      <c r="A31" s="25">
        <v>178</v>
      </c>
      <c r="B31" s="25">
        <v>1</v>
      </c>
      <c r="C31" s="25"/>
      <c r="D31" s="23" t="e">
        <f t="shared" si="13"/>
        <v>#DIV/0!</v>
      </c>
      <c r="E31" s="24" t="e">
        <f t="shared" si="14"/>
        <v>#DIV/0!</v>
      </c>
      <c r="F31" s="50">
        <f t="shared" si="15"/>
        <v>0</v>
      </c>
      <c r="G31" s="44"/>
      <c r="H31" s="25"/>
      <c r="I31" s="25"/>
      <c r="J31" s="23" t="e">
        <f t="shared" si="1"/>
        <v>#DIV/0!</v>
      </c>
      <c r="K31" s="24">
        <f t="shared" si="2"/>
        <v>0</v>
      </c>
      <c r="L31" s="50">
        <f t="shared" si="3"/>
        <v>0</v>
      </c>
      <c r="M31" s="44"/>
      <c r="N31" s="25"/>
      <c r="O31" s="25"/>
      <c r="P31" s="23" t="e">
        <f t="shared" si="19"/>
        <v>#DIV/0!</v>
      </c>
      <c r="Q31" s="24">
        <f t="shared" si="20"/>
        <v>0</v>
      </c>
      <c r="R31" s="50">
        <f t="shared" si="21"/>
        <v>0</v>
      </c>
      <c r="S31" s="44">
        <v>61</v>
      </c>
      <c r="T31" s="25">
        <v>13</v>
      </c>
      <c r="U31" s="25"/>
      <c r="V31" s="23" t="e">
        <f t="shared" si="16"/>
        <v>#DIV/0!</v>
      </c>
      <c r="W31" s="24" t="e">
        <f t="shared" si="17"/>
        <v>#DIV/0!</v>
      </c>
      <c r="X31" s="50">
        <f t="shared" si="18"/>
        <v>0</v>
      </c>
      <c r="Y31" s="44">
        <v>135</v>
      </c>
      <c r="Z31" s="25">
        <v>6</v>
      </c>
      <c r="AA31" s="25"/>
      <c r="AB31" s="23" t="e">
        <f t="shared" si="7"/>
        <v>#DIV/0!</v>
      </c>
      <c r="AC31" s="24" t="e">
        <f t="shared" si="8"/>
        <v>#DIV/0!</v>
      </c>
      <c r="AD31" s="50">
        <f t="shared" si="9"/>
        <v>0</v>
      </c>
      <c r="AE31" s="44"/>
      <c r="AF31" s="25"/>
      <c r="AG31" s="25"/>
      <c r="AH31" s="23" t="e">
        <f t="shared" si="11"/>
        <v>#DIV/0!</v>
      </c>
      <c r="AI31" s="24">
        <f t="shared" si="12"/>
        <v>0</v>
      </c>
      <c r="AJ31" s="50">
        <f t="shared" si="10"/>
        <v>0</v>
      </c>
    </row>
    <row r="32" spans="1:36" s="24" customFormat="1">
      <c r="A32" s="25">
        <v>209</v>
      </c>
      <c r="B32" s="25">
        <v>1</v>
      </c>
      <c r="C32" s="25"/>
      <c r="D32" s="23" t="e">
        <f t="shared" si="13"/>
        <v>#DIV/0!</v>
      </c>
      <c r="E32" s="24" t="e">
        <f t="shared" si="14"/>
        <v>#DIV/0!</v>
      </c>
      <c r="F32" s="50">
        <f t="shared" si="15"/>
        <v>0</v>
      </c>
      <c r="G32" s="44"/>
      <c r="H32" s="25"/>
      <c r="I32" s="25"/>
      <c r="J32" s="23" t="e">
        <f t="shared" si="1"/>
        <v>#DIV/0!</v>
      </c>
      <c r="K32" s="24">
        <f t="shared" si="2"/>
        <v>0</v>
      </c>
      <c r="L32" s="50">
        <f t="shared" si="3"/>
        <v>0</v>
      </c>
      <c r="M32" s="44"/>
      <c r="N32" s="25"/>
      <c r="O32" s="25"/>
      <c r="P32" s="23" t="e">
        <f t="shared" si="19"/>
        <v>#DIV/0!</v>
      </c>
      <c r="Q32" s="24">
        <f t="shared" si="20"/>
        <v>0</v>
      </c>
      <c r="R32" s="50">
        <f t="shared" si="21"/>
        <v>0</v>
      </c>
      <c r="S32" s="44">
        <v>62</v>
      </c>
      <c r="T32" s="25">
        <v>21</v>
      </c>
      <c r="U32" s="25"/>
      <c r="V32" s="23" t="e">
        <f t="shared" si="16"/>
        <v>#DIV/0!</v>
      </c>
      <c r="W32" s="24" t="e">
        <f t="shared" si="17"/>
        <v>#DIV/0!</v>
      </c>
      <c r="X32" s="50">
        <f t="shared" si="18"/>
        <v>0</v>
      </c>
      <c r="Y32" s="44">
        <v>138</v>
      </c>
      <c r="Z32" s="25">
        <v>2</v>
      </c>
      <c r="AA32" s="25"/>
      <c r="AB32" s="23" t="e">
        <f t="shared" si="7"/>
        <v>#DIV/0!</v>
      </c>
      <c r="AC32" s="24" t="e">
        <f t="shared" si="8"/>
        <v>#DIV/0!</v>
      </c>
      <c r="AD32" s="50">
        <f t="shared" si="9"/>
        <v>0</v>
      </c>
      <c r="AE32" s="44"/>
      <c r="AF32" s="25"/>
      <c r="AG32" s="25"/>
      <c r="AH32" s="23" t="e">
        <f t="shared" si="11"/>
        <v>#DIV/0!</v>
      </c>
      <c r="AI32" s="24">
        <f t="shared" si="12"/>
        <v>0</v>
      </c>
      <c r="AJ32" s="50">
        <f t="shared" si="10"/>
        <v>0</v>
      </c>
    </row>
    <row r="33" spans="1:36" s="24" customFormat="1">
      <c r="A33" s="25">
        <v>255</v>
      </c>
      <c r="B33" s="25">
        <v>1</v>
      </c>
      <c r="C33" s="25"/>
      <c r="D33" s="23" t="e">
        <f t="shared" si="13"/>
        <v>#DIV/0!</v>
      </c>
      <c r="E33" s="24" t="e">
        <f t="shared" si="14"/>
        <v>#DIV/0!</v>
      </c>
      <c r="F33" s="50">
        <f t="shared" si="15"/>
        <v>0</v>
      </c>
      <c r="G33" s="44"/>
      <c r="H33" s="25"/>
      <c r="I33" s="25"/>
      <c r="J33" s="23" t="e">
        <f t="shared" si="1"/>
        <v>#DIV/0!</v>
      </c>
      <c r="K33" s="24">
        <f t="shared" si="2"/>
        <v>0</v>
      </c>
      <c r="L33" s="50">
        <f t="shared" si="3"/>
        <v>0</v>
      </c>
      <c r="M33" s="44"/>
      <c r="N33" s="25"/>
      <c r="O33" s="25"/>
      <c r="P33" s="23" t="e">
        <f t="shared" si="19"/>
        <v>#DIV/0!</v>
      </c>
      <c r="Q33" s="24">
        <f t="shared" si="20"/>
        <v>0</v>
      </c>
      <c r="R33" s="50">
        <f t="shared" si="21"/>
        <v>0</v>
      </c>
      <c r="S33" s="44">
        <v>63</v>
      </c>
      <c r="T33" s="25">
        <v>10</v>
      </c>
      <c r="U33" s="25"/>
      <c r="V33" s="23" t="e">
        <f t="shared" si="16"/>
        <v>#DIV/0!</v>
      </c>
      <c r="W33" s="24" t="e">
        <f t="shared" si="17"/>
        <v>#DIV/0!</v>
      </c>
      <c r="X33" s="50">
        <f t="shared" si="18"/>
        <v>0</v>
      </c>
      <c r="Y33" s="44">
        <v>140</v>
      </c>
      <c r="Z33" s="25">
        <v>2</v>
      </c>
      <c r="AA33" s="25"/>
      <c r="AB33" s="23" t="e">
        <f t="shared" si="7"/>
        <v>#DIV/0!</v>
      </c>
      <c r="AC33" s="24" t="e">
        <f t="shared" si="8"/>
        <v>#DIV/0!</v>
      </c>
      <c r="AD33" s="50">
        <f t="shared" si="9"/>
        <v>0</v>
      </c>
      <c r="AE33" s="44"/>
      <c r="AF33" s="25"/>
      <c r="AG33" s="25"/>
      <c r="AH33" s="23" t="e">
        <f t="shared" si="11"/>
        <v>#DIV/0!</v>
      </c>
      <c r="AI33" s="24">
        <f t="shared" si="12"/>
        <v>0</v>
      </c>
      <c r="AJ33" s="50">
        <f t="shared" si="10"/>
        <v>0</v>
      </c>
    </row>
    <row r="34" spans="1:36" s="24" customFormat="1">
      <c r="C34" s="25"/>
      <c r="D34" s="23" t="e">
        <f t="shared" si="13"/>
        <v>#DIV/0!</v>
      </c>
      <c r="E34" s="24" t="e">
        <f t="shared" si="14"/>
        <v>#DIV/0!</v>
      </c>
      <c r="F34" s="50">
        <f t="shared" si="15"/>
        <v>0</v>
      </c>
      <c r="G34" s="44"/>
      <c r="H34" s="25"/>
      <c r="I34" s="25"/>
      <c r="J34" s="23" t="e">
        <f t="shared" si="1"/>
        <v>#DIV/0!</v>
      </c>
      <c r="K34" s="24">
        <f t="shared" si="2"/>
        <v>0</v>
      </c>
      <c r="L34" s="50">
        <f t="shared" si="3"/>
        <v>0</v>
      </c>
      <c r="M34" s="44"/>
      <c r="N34" s="25"/>
      <c r="O34" s="25"/>
      <c r="P34" s="23" t="e">
        <f t="shared" si="19"/>
        <v>#DIV/0!</v>
      </c>
      <c r="Q34" s="24">
        <f t="shared" si="20"/>
        <v>0</v>
      </c>
      <c r="R34" s="50">
        <f t="shared" si="21"/>
        <v>0</v>
      </c>
      <c r="S34" s="44">
        <v>64</v>
      </c>
      <c r="T34" s="25">
        <v>7</v>
      </c>
      <c r="U34" s="25"/>
      <c r="V34" s="23" t="e">
        <f t="shared" si="16"/>
        <v>#DIV/0!</v>
      </c>
      <c r="W34" s="24" t="e">
        <f t="shared" si="17"/>
        <v>#DIV/0!</v>
      </c>
      <c r="X34" s="50">
        <f t="shared" si="18"/>
        <v>0</v>
      </c>
      <c r="Y34" s="44">
        <v>141</v>
      </c>
      <c r="Z34" s="25">
        <v>1</v>
      </c>
      <c r="AA34" s="25"/>
      <c r="AB34" s="23" t="e">
        <f t="shared" si="7"/>
        <v>#DIV/0!</v>
      </c>
      <c r="AC34" s="24" t="e">
        <f t="shared" si="8"/>
        <v>#DIV/0!</v>
      </c>
      <c r="AD34" s="50">
        <f t="shared" si="9"/>
        <v>0</v>
      </c>
      <c r="AE34" s="44"/>
      <c r="AF34" s="25"/>
      <c r="AG34" s="25"/>
      <c r="AH34" s="23" t="e">
        <f t="shared" si="11"/>
        <v>#DIV/0!</v>
      </c>
      <c r="AI34" s="24">
        <f t="shared" si="12"/>
        <v>0</v>
      </c>
      <c r="AJ34" s="50">
        <f t="shared" si="10"/>
        <v>0</v>
      </c>
    </row>
    <row r="35" spans="1:36" s="24" customFormat="1">
      <c r="C35" s="25"/>
      <c r="D35" s="23" t="e">
        <f t="shared" si="13"/>
        <v>#DIV/0!</v>
      </c>
      <c r="E35" s="24" t="e">
        <f t="shared" si="14"/>
        <v>#DIV/0!</v>
      </c>
      <c r="F35" s="50">
        <f t="shared" si="15"/>
        <v>0</v>
      </c>
      <c r="G35" s="44"/>
      <c r="H35" s="25"/>
      <c r="I35" s="25"/>
      <c r="J35" s="23" t="e">
        <f t="shared" si="1"/>
        <v>#DIV/0!</v>
      </c>
      <c r="K35" s="24">
        <f t="shared" si="2"/>
        <v>0</v>
      </c>
      <c r="L35" s="50">
        <f t="shared" si="3"/>
        <v>0</v>
      </c>
      <c r="M35" s="44"/>
      <c r="N35" s="25"/>
      <c r="O35" s="25"/>
      <c r="P35" s="23" t="e">
        <f t="shared" si="19"/>
        <v>#DIV/0!</v>
      </c>
      <c r="Q35" s="24">
        <f t="shared" si="20"/>
        <v>0</v>
      </c>
      <c r="R35" s="50">
        <f t="shared" si="21"/>
        <v>0</v>
      </c>
      <c r="S35" s="44">
        <v>65</v>
      </c>
      <c r="T35" s="25">
        <v>34</v>
      </c>
      <c r="U35" s="25"/>
      <c r="V35" s="23" t="e">
        <f t="shared" si="16"/>
        <v>#DIV/0!</v>
      </c>
      <c r="W35" s="24" t="e">
        <f t="shared" si="17"/>
        <v>#DIV/0!</v>
      </c>
      <c r="X35" s="50">
        <f t="shared" si="18"/>
        <v>0</v>
      </c>
      <c r="Y35" s="44">
        <v>142</v>
      </c>
      <c r="Z35" s="25">
        <v>2</v>
      </c>
      <c r="AA35" s="25"/>
      <c r="AB35" s="23" t="e">
        <f t="shared" si="7"/>
        <v>#DIV/0!</v>
      </c>
      <c r="AC35" s="24" t="e">
        <f t="shared" si="8"/>
        <v>#DIV/0!</v>
      </c>
      <c r="AD35" s="50">
        <f t="shared" si="9"/>
        <v>0</v>
      </c>
      <c r="AE35" s="44"/>
      <c r="AF35" s="25"/>
      <c r="AG35" s="25"/>
      <c r="AH35" s="23" t="e">
        <f t="shared" si="11"/>
        <v>#DIV/0!</v>
      </c>
      <c r="AI35" s="24">
        <f t="shared" si="12"/>
        <v>0</v>
      </c>
      <c r="AJ35" s="50">
        <f t="shared" si="10"/>
        <v>0</v>
      </c>
    </row>
    <row r="36" spans="1:36" s="24" customFormat="1">
      <c r="C36" s="25"/>
      <c r="D36" s="23" t="e">
        <f t="shared" si="13"/>
        <v>#DIV/0!</v>
      </c>
      <c r="E36" s="24" t="e">
        <f t="shared" si="14"/>
        <v>#DIV/0!</v>
      </c>
      <c r="F36" s="50">
        <f t="shared" si="15"/>
        <v>0</v>
      </c>
      <c r="G36" s="44"/>
      <c r="H36" s="25"/>
      <c r="I36" s="25"/>
      <c r="J36" s="23" t="e">
        <f t="shared" si="1"/>
        <v>#DIV/0!</v>
      </c>
      <c r="K36" s="24">
        <f t="shared" si="2"/>
        <v>0</v>
      </c>
      <c r="L36" s="50">
        <f t="shared" si="3"/>
        <v>0</v>
      </c>
      <c r="M36" s="44"/>
      <c r="N36" s="25"/>
      <c r="O36" s="25"/>
      <c r="P36" s="23" t="e">
        <f t="shared" si="19"/>
        <v>#DIV/0!</v>
      </c>
      <c r="Q36" s="24">
        <f t="shared" si="20"/>
        <v>0</v>
      </c>
      <c r="R36" s="50">
        <f t="shared" si="21"/>
        <v>0</v>
      </c>
      <c r="S36" s="44">
        <v>66</v>
      </c>
      <c r="T36" s="25">
        <v>18</v>
      </c>
      <c r="U36" s="25"/>
      <c r="V36" s="23" t="e">
        <f t="shared" si="16"/>
        <v>#DIV/0!</v>
      </c>
      <c r="W36" s="24" t="e">
        <f t="shared" si="17"/>
        <v>#DIV/0!</v>
      </c>
      <c r="X36" s="50">
        <f t="shared" si="18"/>
        <v>0</v>
      </c>
      <c r="Y36" s="44">
        <v>144</v>
      </c>
      <c r="Z36" s="25">
        <v>1</v>
      </c>
      <c r="AA36" s="25"/>
      <c r="AB36" s="23" t="e">
        <f t="shared" si="7"/>
        <v>#DIV/0!</v>
      </c>
      <c r="AC36" s="24" t="e">
        <f t="shared" si="8"/>
        <v>#DIV/0!</v>
      </c>
      <c r="AD36" s="50">
        <f t="shared" si="9"/>
        <v>0</v>
      </c>
      <c r="AE36" s="44"/>
      <c r="AF36" s="25"/>
      <c r="AG36" s="25"/>
      <c r="AH36" s="23" t="e">
        <f t="shared" si="11"/>
        <v>#DIV/0!</v>
      </c>
      <c r="AI36" s="24">
        <f t="shared" si="12"/>
        <v>0</v>
      </c>
      <c r="AJ36" s="50">
        <f t="shared" si="10"/>
        <v>0</v>
      </c>
    </row>
    <row r="37" spans="1:36" s="24" customFormat="1">
      <c r="A37" s="25"/>
      <c r="B37" s="25"/>
      <c r="C37" s="25"/>
      <c r="D37" s="23" t="e">
        <f t="shared" ref="D37:D43" si="22">A37^3*SUM($F$12:$F$171)/COUNT($C$12:$C$172)</f>
        <v>#DIV/0!</v>
      </c>
      <c r="E37" s="24">
        <f t="shared" ref="E37:E43" si="23">IF(B37&gt;0,B37*D37,0)</f>
        <v>0</v>
      </c>
      <c r="F37" s="50">
        <f t="shared" ref="F37:F43" si="24">IF(C38&gt;0,C38/(A37^3),0)</f>
        <v>0</v>
      </c>
      <c r="G37" s="44"/>
      <c r="H37" s="25"/>
      <c r="I37" s="25"/>
      <c r="J37" s="23" t="e">
        <f t="shared" si="1"/>
        <v>#DIV/0!</v>
      </c>
      <c r="K37" s="24">
        <f t="shared" si="2"/>
        <v>0</v>
      </c>
      <c r="L37" s="50">
        <f t="shared" si="3"/>
        <v>0</v>
      </c>
      <c r="M37" s="44"/>
      <c r="N37" s="25"/>
      <c r="O37" s="25"/>
      <c r="P37" s="23" t="e">
        <f t="shared" si="19"/>
        <v>#DIV/0!</v>
      </c>
      <c r="Q37" s="24">
        <f t="shared" si="20"/>
        <v>0</v>
      </c>
      <c r="R37" s="50">
        <f t="shared" si="21"/>
        <v>0</v>
      </c>
      <c r="S37" s="44">
        <v>67</v>
      </c>
      <c r="T37" s="25">
        <v>12</v>
      </c>
      <c r="U37" s="25"/>
      <c r="V37" s="23" t="e">
        <f t="shared" si="16"/>
        <v>#DIV/0!</v>
      </c>
      <c r="W37" s="24" t="e">
        <f t="shared" si="17"/>
        <v>#DIV/0!</v>
      </c>
      <c r="X37" s="50">
        <f t="shared" si="18"/>
        <v>0</v>
      </c>
      <c r="Y37" s="44">
        <v>145</v>
      </c>
      <c r="Z37" s="25">
        <v>3</v>
      </c>
      <c r="AA37" s="25"/>
      <c r="AB37" s="23" t="e">
        <f t="shared" si="7"/>
        <v>#DIV/0!</v>
      </c>
      <c r="AC37" s="24" t="e">
        <f t="shared" si="8"/>
        <v>#DIV/0!</v>
      </c>
      <c r="AD37" s="50">
        <f t="shared" si="9"/>
        <v>0</v>
      </c>
      <c r="AE37" s="44"/>
      <c r="AF37" s="25"/>
      <c r="AG37" s="25"/>
      <c r="AH37" s="23" t="e">
        <f t="shared" si="11"/>
        <v>#DIV/0!</v>
      </c>
      <c r="AI37" s="24">
        <f t="shared" si="12"/>
        <v>0</v>
      </c>
      <c r="AJ37" s="50">
        <f t="shared" si="10"/>
        <v>0</v>
      </c>
    </row>
    <row r="38" spans="1:36" s="24" customFormat="1">
      <c r="A38" s="25"/>
      <c r="B38" s="25"/>
      <c r="C38" s="25"/>
      <c r="D38" s="23" t="e">
        <f t="shared" si="22"/>
        <v>#DIV/0!</v>
      </c>
      <c r="E38" s="24">
        <f t="shared" si="23"/>
        <v>0</v>
      </c>
      <c r="F38" s="50">
        <f t="shared" si="24"/>
        <v>0</v>
      </c>
      <c r="G38" s="44"/>
      <c r="H38" s="25"/>
      <c r="I38" s="25"/>
      <c r="J38" s="23" t="e">
        <f t="shared" si="1"/>
        <v>#DIV/0!</v>
      </c>
      <c r="K38" s="24">
        <f t="shared" si="2"/>
        <v>0</v>
      </c>
      <c r="L38" s="50">
        <f t="shared" si="3"/>
        <v>0</v>
      </c>
      <c r="M38" s="44"/>
      <c r="N38" s="25"/>
      <c r="O38" s="25"/>
      <c r="P38" s="23" t="e">
        <f t="shared" si="19"/>
        <v>#DIV/0!</v>
      </c>
      <c r="Q38" s="24">
        <f t="shared" si="20"/>
        <v>0</v>
      </c>
      <c r="R38" s="50">
        <f t="shared" si="21"/>
        <v>0</v>
      </c>
      <c r="S38" s="44">
        <v>68</v>
      </c>
      <c r="T38" s="25">
        <v>21</v>
      </c>
      <c r="U38" s="25"/>
      <c r="V38" s="23" t="e">
        <f t="shared" si="16"/>
        <v>#DIV/0!</v>
      </c>
      <c r="W38" s="24" t="e">
        <f t="shared" si="17"/>
        <v>#DIV/0!</v>
      </c>
      <c r="X38" s="50">
        <f t="shared" si="18"/>
        <v>0</v>
      </c>
      <c r="Y38" s="44">
        <v>147</v>
      </c>
      <c r="Z38" s="25">
        <v>1</v>
      </c>
      <c r="AA38" s="25"/>
      <c r="AB38" s="23" t="e">
        <f t="shared" si="7"/>
        <v>#DIV/0!</v>
      </c>
      <c r="AC38" s="24" t="e">
        <f t="shared" si="8"/>
        <v>#DIV/0!</v>
      </c>
      <c r="AD38" s="50">
        <f t="shared" si="9"/>
        <v>0</v>
      </c>
      <c r="AE38" s="44"/>
      <c r="AF38" s="25"/>
      <c r="AG38" s="25"/>
      <c r="AH38" s="23" t="e">
        <f t="shared" si="11"/>
        <v>#DIV/0!</v>
      </c>
      <c r="AI38" s="24">
        <f t="shared" si="12"/>
        <v>0</v>
      </c>
      <c r="AJ38" s="50">
        <f t="shared" si="10"/>
        <v>0</v>
      </c>
    </row>
    <row r="39" spans="1:36" s="24" customFormat="1">
      <c r="A39" s="25"/>
      <c r="B39" s="25"/>
      <c r="C39" s="25"/>
      <c r="D39" s="23" t="e">
        <f t="shared" si="22"/>
        <v>#DIV/0!</v>
      </c>
      <c r="E39" s="24">
        <f t="shared" si="23"/>
        <v>0</v>
      </c>
      <c r="F39" s="50">
        <f t="shared" si="24"/>
        <v>0</v>
      </c>
      <c r="G39" s="44"/>
      <c r="H39" s="25"/>
      <c r="I39" s="25"/>
      <c r="J39" s="23" t="e">
        <f t="shared" si="1"/>
        <v>#DIV/0!</v>
      </c>
      <c r="K39" s="24">
        <f t="shared" si="2"/>
        <v>0</v>
      </c>
      <c r="L39" s="50">
        <f t="shared" si="3"/>
        <v>0</v>
      </c>
      <c r="M39" s="44"/>
      <c r="N39" s="25"/>
      <c r="O39" s="25"/>
      <c r="P39" s="23" t="e">
        <f t="shared" si="19"/>
        <v>#DIV/0!</v>
      </c>
      <c r="Q39" s="24">
        <f t="shared" si="20"/>
        <v>0</v>
      </c>
      <c r="R39" s="50">
        <f t="shared" si="21"/>
        <v>0</v>
      </c>
      <c r="S39" s="44">
        <v>69</v>
      </c>
      <c r="T39" s="25">
        <v>13</v>
      </c>
      <c r="U39" s="25"/>
      <c r="V39" s="23" t="e">
        <f t="shared" si="16"/>
        <v>#DIV/0!</v>
      </c>
      <c r="W39" s="24" t="e">
        <f t="shared" si="17"/>
        <v>#DIV/0!</v>
      </c>
      <c r="X39" s="50">
        <f t="shared" si="18"/>
        <v>0</v>
      </c>
      <c r="Y39" s="44">
        <v>150</v>
      </c>
      <c r="Z39" s="25">
        <v>2</v>
      </c>
      <c r="AA39" s="25"/>
      <c r="AB39" s="23" t="e">
        <f t="shared" si="7"/>
        <v>#DIV/0!</v>
      </c>
      <c r="AC39" s="24" t="e">
        <f t="shared" si="8"/>
        <v>#DIV/0!</v>
      </c>
      <c r="AD39" s="50">
        <f t="shared" si="9"/>
        <v>0</v>
      </c>
      <c r="AE39" s="44"/>
      <c r="AF39" s="25"/>
      <c r="AG39" s="25"/>
      <c r="AH39" s="23" t="e">
        <f t="shared" si="11"/>
        <v>#DIV/0!</v>
      </c>
      <c r="AI39" s="24">
        <f t="shared" si="12"/>
        <v>0</v>
      </c>
      <c r="AJ39" s="50">
        <f t="shared" si="10"/>
        <v>0</v>
      </c>
    </row>
    <row r="40" spans="1:36" s="24" customFormat="1">
      <c r="A40" s="25"/>
      <c r="B40" s="25"/>
      <c r="C40" s="25"/>
      <c r="D40" s="23" t="e">
        <f t="shared" si="22"/>
        <v>#DIV/0!</v>
      </c>
      <c r="E40" s="24">
        <f t="shared" si="23"/>
        <v>0</v>
      </c>
      <c r="F40" s="50">
        <f t="shared" si="24"/>
        <v>0</v>
      </c>
      <c r="G40" s="44"/>
      <c r="H40" s="25"/>
      <c r="I40" s="25"/>
      <c r="J40" s="23" t="e">
        <f t="shared" si="1"/>
        <v>#DIV/0!</v>
      </c>
      <c r="K40" s="24">
        <f t="shared" si="2"/>
        <v>0</v>
      </c>
      <c r="L40" s="50">
        <f t="shared" si="3"/>
        <v>0</v>
      </c>
      <c r="M40" s="44"/>
      <c r="N40" s="25"/>
      <c r="O40" s="25"/>
      <c r="P40" s="23" t="e">
        <f t="shared" si="19"/>
        <v>#DIV/0!</v>
      </c>
      <c r="Q40" s="24">
        <f t="shared" si="20"/>
        <v>0</v>
      </c>
      <c r="R40" s="50">
        <f t="shared" si="21"/>
        <v>0</v>
      </c>
      <c r="S40" s="44">
        <v>70</v>
      </c>
      <c r="T40" s="25">
        <v>36</v>
      </c>
      <c r="U40" s="25"/>
      <c r="V40" s="23" t="e">
        <f t="shared" si="16"/>
        <v>#DIV/0!</v>
      </c>
      <c r="W40" s="24" t="e">
        <f t="shared" si="17"/>
        <v>#DIV/0!</v>
      </c>
      <c r="X40" s="50">
        <f t="shared" si="18"/>
        <v>0</v>
      </c>
      <c r="Y40" s="44">
        <v>152</v>
      </c>
      <c r="Z40" s="25">
        <v>1</v>
      </c>
      <c r="AA40" s="25"/>
      <c r="AB40" s="23" t="e">
        <f t="shared" si="7"/>
        <v>#DIV/0!</v>
      </c>
      <c r="AC40" s="24" t="e">
        <f t="shared" si="8"/>
        <v>#DIV/0!</v>
      </c>
      <c r="AD40" s="50">
        <f t="shared" si="9"/>
        <v>0</v>
      </c>
      <c r="AE40" s="44"/>
      <c r="AF40" s="25"/>
      <c r="AG40" s="25"/>
      <c r="AH40" s="23" t="e">
        <f t="shared" si="11"/>
        <v>#DIV/0!</v>
      </c>
      <c r="AI40" s="24">
        <f t="shared" si="12"/>
        <v>0</v>
      </c>
      <c r="AJ40" s="50">
        <f t="shared" si="10"/>
        <v>0</v>
      </c>
    </row>
    <row r="41" spans="1:36" s="24" customFormat="1">
      <c r="A41" s="25"/>
      <c r="B41" s="25"/>
      <c r="C41" s="25"/>
      <c r="D41" s="23" t="e">
        <f t="shared" si="22"/>
        <v>#DIV/0!</v>
      </c>
      <c r="E41" s="24">
        <f t="shared" si="23"/>
        <v>0</v>
      </c>
      <c r="F41" s="50">
        <f t="shared" si="24"/>
        <v>0</v>
      </c>
      <c r="G41" s="44"/>
      <c r="H41" s="25"/>
      <c r="I41" s="25"/>
      <c r="J41" s="23" t="e">
        <f t="shared" si="1"/>
        <v>#DIV/0!</v>
      </c>
      <c r="K41" s="24">
        <f t="shared" si="2"/>
        <v>0</v>
      </c>
      <c r="L41" s="50">
        <f t="shared" si="3"/>
        <v>0</v>
      </c>
      <c r="M41" s="44"/>
      <c r="N41" s="25"/>
      <c r="O41" s="25"/>
      <c r="P41" s="23" t="e">
        <f t="shared" si="19"/>
        <v>#DIV/0!</v>
      </c>
      <c r="Q41" s="24">
        <f t="shared" si="20"/>
        <v>0</v>
      </c>
      <c r="R41" s="50">
        <f t="shared" si="21"/>
        <v>0</v>
      </c>
      <c r="S41" s="44">
        <v>71</v>
      </c>
      <c r="T41" s="25">
        <v>13</v>
      </c>
      <c r="U41" s="25"/>
      <c r="V41" s="23" t="e">
        <f t="shared" si="16"/>
        <v>#DIV/0!</v>
      </c>
      <c r="W41" s="24" t="e">
        <f t="shared" si="17"/>
        <v>#DIV/0!</v>
      </c>
      <c r="X41" s="50">
        <f t="shared" si="18"/>
        <v>0</v>
      </c>
      <c r="Y41" s="44">
        <v>155</v>
      </c>
      <c r="Z41" s="25">
        <v>2</v>
      </c>
      <c r="AA41" s="25"/>
      <c r="AB41" s="23" t="e">
        <f t="shared" si="7"/>
        <v>#DIV/0!</v>
      </c>
      <c r="AC41" s="24" t="e">
        <f t="shared" si="8"/>
        <v>#DIV/0!</v>
      </c>
      <c r="AD41" s="50">
        <f t="shared" si="9"/>
        <v>0</v>
      </c>
      <c r="AE41" s="44"/>
      <c r="AF41" s="25"/>
      <c r="AG41" s="25"/>
      <c r="AH41" s="23" t="e">
        <f t="shared" si="11"/>
        <v>#DIV/0!</v>
      </c>
      <c r="AI41" s="24">
        <f t="shared" si="12"/>
        <v>0</v>
      </c>
      <c r="AJ41" s="50">
        <f t="shared" si="10"/>
        <v>0</v>
      </c>
    </row>
    <row r="42" spans="1:36" s="24" customFormat="1">
      <c r="A42" s="25"/>
      <c r="B42" s="25"/>
      <c r="C42" s="25"/>
      <c r="D42" s="23" t="e">
        <f t="shared" si="22"/>
        <v>#DIV/0!</v>
      </c>
      <c r="E42" s="24">
        <f t="shared" si="23"/>
        <v>0</v>
      </c>
      <c r="F42" s="50">
        <f t="shared" si="24"/>
        <v>0</v>
      </c>
      <c r="G42" s="44"/>
      <c r="H42" s="25"/>
      <c r="I42" s="25"/>
      <c r="J42" s="23" t="e">
        <f t="shared" si="1"/>
        <v>#DIV/0!</v>
      </c>
      <c r="K42" s="24">
        <f t="shared" si="2"/>
        <v>0</v>
      </c>
      <c r="L42" s="50">
        <f t="shared" si="3"/>
        <v>0</v>
      </c>
      <c r="M42" s="44"/>
      <c r="N42" s="25"/>
      <c r="O42" s="25"/>
      <c r="P42" s="23" t="e">
        <f t="shared" ref="P42:P49" si="25">M45^3*SUM($R$12:$R$172)/COUNT($O$12:$O$175)</f>
        <v>#DIV/0!</v>
      </c>
      <c r="Q42" s="24">
        <f t="shared" ref="Q42:Q49" si="26">IF(N45&gt;0,N45*P42,0)</f>
        <v>0</v>
      </c>
      <c r="R42" s="50">
        <f t="shared" ref="R42:R49" si="27">IF(O45&gt;0,O45/(M45^3),0)</f>
        <v>0</v>
      </c>
      <c r="S42" s="44">
        <v>72</v>
      </c>
      <c r="T42" s="25">
        <v>19</v>
      </c>
      <c r="U42" s="25"/>
      <c r="V42" s="23" t="e">
        <f t="shared" si="16"/>
        <v>#DIV/0!</v>
      </c>
      <c r="W42" s="24" t="e">
        <f t="shared" si="17"/>
        <v>#DIV/0!</v>
      </c>
      <c r="X42" s="50">
        <f t="shared" si="18"/>
        <v>0</v>
      </c>
      <c r="Y42" s="44">
        <v>156</v>
      </c>
      <c r="Z42" s="25">
        <v>1</v>
      </c>
      <c r="AA42" s="25"/>
      <c r="AB42" s="23" t="e">
        <f t="shared" si="7"/>
        <v>#DIV/0!</v>
      </c>
      <c r="AC42" s="24" t="e">
        <f t="shared" si="8"/>
        <v>#DIV/0!</v>
      </c>
      <c r="AD42" s="50">
        <f t="shared" si="9"/>
        <v>0</v>
      </c>
      <c r="AE42" s="44"/>
      <c r="AF42" s="25"/>
      <c r="AG42" s="25"/>
      <c r="AH42" s="23" t="e">
        <f t="shared" si="11"/>
        <v>#DIV/0!</v>
      </c>
      <c r="AI42" s="24">
        <f t="shared" si="12"/>
        <v>0</v>
      </c>
      <c r="AJ42" s="50">
        <f t="shared" si="10"/>
        <v>0</v>
      </c>
    </row>
    <row r="43" spans="1:36" s="24" customFormat="1">
      <c r="A43" s="25"/>
      <c r="B43" s="25"/>
      <c r="C43" s="25"/>
      <c r="D43" s="23" t="e">
        <f t="shared" si="22"/>
        <v>#DIV/0!</v>
      </c>
      <c r="E43" s="24">
        <f t="shared" si="23"/>
        <v>0</v>
      </c>
      <c r="F43" s="50">
        <f t="shared" si="24"/>
        <v>0</v>
      </c>
      <c r="G43" s="44"/>
      <c r="H43" s="25"/>
      <c r="I43" s="25"/>
      <c r="J43" s="23" t="e">
        <f t="shared" si="1"/>
        <v>#DIV/0!</v>
      </c>
      <c r="K43" s="24">
        <f t="shared" si="2"/>
        <v>0</v>
      </c>
      <c r="L43" s="50">
        <f t="shared" si="3"/>
        <v>0</v>
      </c>
      <c r="M43" s="44"/>
      <c r="N43" s="25"/>
      <c r="O43" s="25"/>
      <c r="P43" s="23" t="e">
        <f t="shared" si="25"/>
        <v>#DIV/0!</v>
      </c>
      <c r="Q43" s="24">
        <f t="shared" si="26"/>
        <v>0</v>
      </c>
      <c r="R43" s="50">
        <f t="shared" si="27"/>
        <v>0</v>
      </c>
      <c r="S43" s="44">
        <v>73</v>
      </c>
      <c r="T43" s="25">
        <v>10</v>
      </c>
      <c r="U43" s="25"/>
      <c r="V43" s="23" t="e">
        <f t="shared" si="16"/>
        <v>#DIV/0!</v>
      </c>
      <c r="W43" s="24" t="e">
        <f t="shared" si="17"/>
        <v>#DIV/0!</v>
      </c>
      <c r="X43" s="50">
        <f t="shared" si="18"/>
        <v>0</v>
      </c>
      <c r="Y43" s="44">
        <v>157</v>
      </c>
      <c r="Z43" s="25">
        <v>1</v>
      </c>
      <c r="AA43" s="25"/>
      <c r="AB43" s="23" t="e">
        <f t="shared" si="7"/>
        <v>#DIV/0!</v>
      </c>
      <c r="AC43" s="24" t="e">
        <f t="shared" si="8"/>
        <v>#DIV/0!</v>
      </c>
      <c r="AD43" s="50">
        <f t="shared" si="9"/>
        <v>0</v>
      </c>
      <c r="AE43" s="44"/>
      <c r="AF43" s="25"/>
      <c r="AG43" s="25"/>
      <c r="AH43" s="23" t="e">
        <f t="shared" si="11"/>
        <v>#DIV/0!</v>
      </c>
      <c r="AI43" s="24">
        <f t="shared" si="12"/>
        <v>0</v>
      </c>
      <c r="AJ43" s="50">
        <f t="shared" si="10"/>
        <v>0</v>
      </c>
    </row>
    <row r="44" spans="1:36" s="24" customFormat="1">
      <c r="A44" s="25"/>
      <c r="B44" s="25"/>
      <c r="C44" s="25"/>
      <c r="D44" s="23" t="e">
        <f t="shared" ref="D44:D75" si="28">A44^3*SUM($F$12:$F$171)/COUNT($C$12:$C$172)</f>
        <v>#DIV/0!</v>
      </c>
      <c r="E44" s="24">
        <f t="shared" ref="E44:E75" si="29">IF(B44&gt;0,B44*D44,0)</f>
        <v>0</v>
      </c>
      <c r="F44" s="50">
        <f t="shared" ref="F44:F75" si="30">IF(C45&gt;0,C45/(A44^3),0)</f>
        <v>0</v>
      </c>
      <c r="G44" s="44"/>
      <c r="H44" s="25"/>
      <c r="I44" s="25"/>
      <c r="J44" s="23" t="e">
        <f t="shared" ref="J44:J75" si="31">G44^3*SUM($L$12:$L$171)/COUNT($I$12:$I$171)</f>
        <v>#DIV/0!</v>
      </c>
      <c r="K44" s="24">
        <f t="shared" ref="K44:K75" si="32">IF(H44&gt;0,H44*J44,0)</f>
        <v>0</v>
      </c>
      <c r="L44" s="50">
        <f t="shared" ref="L44:L74" si="33">IF(I44&gt;0,I44/(G44^3),0)</f>
        <v>0</v>
      </c>
      <c r="M44" s="44"/>
      <c r="N44" s="25"/>
      <c r="O44" s="25"/>
      <c r="P44" s="23" t="e">
        <f t="shared" si="25"/>
        <v>#DIV/0!</v>
      </c>
      <c r="Q44" s="24">
        <f t="shared" si="26"/>
        <v>0</v>
      </c>
      <c r="R44" s="50">
        <f t="shared" si="27"/>
        <v>0</v>
      </c>
      <c r="S44" s="44">
        <v>74</v>
      </c>
      <c r="T44" s="25">
        <v>7</v>
      </c>
      <c r="U44" s="25"/>
      <c r="V44" s="23" t="e">
        <f t="shared" si="16"/>
        <v>#DIV/0!</v>
      </c>
      <c r="W44" s="24" t="e">
        <f t="shared" si="17"/>
        <v>#DIV/0!</v>
      </c>
      <c r="X44" s="50">
        <f t="shared" si="18"/>
        <v>0</v>
      </c>
      <c r="Y44" s="44">
        <v>158</v>
      </c>
      <c r="Z44" s="25">
        <v>1</v>
      </c>
      <c r="AA44" s="25"/>
      <c r="AB44" s="23" t="e">
        <f t="shared" ref="AB44:AB75" si="34">Y44^3*SUM($AD$12:$AD$172)/COUNT($AA$12:$AA$172)</f>
        <v>#DIV/0!</v>
      </c>
      <c r="AC44" s="24" t="e">
        <f t="shared" si="8"/>
        <v>#DIV/0!</v>
      </c>
      <c r="AD44" s="50">
        <f t="shared" si="9"/>
        <v>0</v>
      </c>
      <c r="AE44" s="44"/>
      <c r="AF44" s="25"/>
      <c r="AG44" s="25"/>
      <c r="AH44" s="23" t="e">
        <f t="shared" si="11"/>
        <v>#DIV/0!</v>
      </c>
      <c r="AI44" s="24">
        <f t="shared" si="12"/>
        <v>0</v>
      </c>
      <c r="AJ44" s="50">
        <f t="shared" si="10"/>
        <v>0</v>
      </c>
    </row>
    <row r="45" spans="1:36" s="24" customFormat="1">
      <c r="A45" s="25"/>
      <c r="B45" s="25"/>
      <c r="C45" s="25"/>
      <c r="D45" s="23" t="e">
        <f t="shared" si="28"/>
        <v>#DIV/0!</v>
      </c>
      <c r="E45" s="24">
        <f t="shared" si="29"/>
        <v>0</v>
      </c>
      <c r="F45" s="50">
        <f t="shared" si="30"/>
        <v>0</v>
      </c>
      <c r="G45" s="44"/>
      <c r="H45" s="25"/>
      <c r="I45" s="25"/>
      <c r="J45" s="23" t="e">
        <f t="shared" si="31"/>
        <v>#DIV/0!</v>
      </c>
      <c r="K45" s="24">
        <f t="shared" si="32"/>
        <v>0</v>
      </c>
      <c r="L45" s="50">
        <f t="shared" si="33"/>
        <v>0</v>
      </c>
      <c r="M45" s="44"/>
      <c r="N45" s="25"/>
      <c r="O45" s="25"/>
      <c r="P45" s="23" t="e">
        <f t="shared" si="25"/>
        <v>#DIV/0!</v>
      </c>
      <c r="Q45" s="24">
        <f t="shared" si="26"/>
        <v>0</v>
      </c>
      <c r="R45" s="50">
        <f t="shared" si="27"/>
        <v>0</v>
      </c>
      <c r="S45" s="44">
        <v>75</v>
      </c>
      <c r="T45" s="25">
        <v>18</v>
      </c>
      <c r="U45" s="25"/>
      <c r="V45" s="23" t="e">
        <f t="shared" si="16"/>
        <v>#DIV/0!</v>
      </c>
      <c r="W45" s="24" t="e">
        <f t="shared" si="17"/>
        <v>#DIV/0!</v>
      </c>
      <c r="X45" s="50">
        <f t="shared" si="18"/>
        <v>0</v>
      </c>
      <c r="Y45" s="44">
        <v>160</v>
      </c>
      <c r="Z45" s="25">
        <v>2</v>
      </c>
      <c r="AA45" s="25"/>
      <c r="AB45" s="23" t="e">
        <f t="shared" si="34"/>
        <v>#DIV/0!</v>
      </c>
      <c r="AC45" s="24" t="e">
        <f t="shared" si="8"/>
        <v>#DIV/0!</v>
      </c>
      <c r="AD45" s="50">
        <f t="shared" si="9"/>
        <v>0</v>
      </c>
      <c r="AE45" s="44"/>
      <c r="AF45" s="25"/>
      <c r="AG45" s="25"/>
      <c r="AH45" s="23" t="e">
        <f t="shared" si="11"/>
        <v>#DIV/0!</v>
      </c>
      <c r="AI45" s="24">
        <f t="shared" si="12"/>
        <v>0</v>
      </c>
      <c r="AJ45" s="50">
        <f t="shared" si="10"/>
        <v>0</v>
      </c>
    </row>
    <row r="46" spans="1:36" s="24" customFormat="1">
      <c r="A46" s="25"/>
      <c r="B46" s="25"/>
      <c r="C46" s="25"/>
      <c r="D46" s="23" t="e">
        <f t="shared" si="28"/>
        <v>#DIV/0!</v>
      </c>
      <c r="E46" s="24">
        <f t="shared" si="29"/>
        <v>0</v>
      </c>
      <c r="F46" s="50">
        <f t="shared" si="30"/>
        <v>0</v>
      </c>
      <c r="G46" s="44"/>
      <c r="H46" s="25"/>
      <c r="I46" s="25"/>
      <c r="J46" s="23" t="e">
        <f t="shared" si="31"/>
        <v>#DIV/0!</v>
      </c>
      <c r="K46" s="24">
        <f t="shared" si="32"/>
        <v>0</v>
      </c>
      <c r="L46" s="50">
        <f t="shared" si="33"/>
        <v>0</v>
      </c>
      <c r="M46" s="44"/>
      <c r="N46" s="25"/>
      <c r="O46" s="25"/>
      <c r="P46" s="23" t="e">
        <f t="shared" si="25"/>
        <v>#DIV/0!</v>
      </c>
      <c r="Q46" s="24">
        <f t="shared" si="26"/>
        <v>0</v>
      </c>
      <c r="R46" s="50">
        <f t="shared" si="27"/>
        <v>0</v>
      </c>
      <c r="S46" s="44">
        <v>76</v>
      </c>
      <c r="T46" s="25">
        <v>8</v>
      </c>
      <c r="U46" s="25"/>
      <c r="V46" s="23" t="e">
        <f t="shared" si="16"/>
        <v>#DIV/0!</v>
      </c>
      <c r="W46" s="24" t="e">
        <f t="shared" si="17"/>
        <v>#DIV/0!</v>
      </c>
      <c r="X46" s="50">
        <f t="shared" si="18"/>
        <v>0</v>
      </c>
      <c r="Y46" s="44">
        <v>162</v>
      </c>
      <c r="Z46" s="25">
        <v>2</v>
      </c>
      <c r="AA46" s="25"/>
      <c r="AB46" s="23" t="e">
        <f t="shared" si="34"/>
        <v>#DIV/0!</v>
      </c>
      <c r="AC46" s="24" t="e">
        <f t="shared" si="8"/>
        <v>#DIV/0!</v>
      </c>
      <c r="AD46" s="50">
        <f t="shared" si="9"/>
        <v>0</v>
      </c>
      <c r="AE46" s="44"/>
      <c r="AF46" s="25"/>
      <c r="AG46" s="25"/>
      <c r="AH46" s="23" t="e">
        <f t="shared" si="11"/>
        <v>#DIV/0!</v>
      </c>
      <c r="AI46" s="24">
        <f t="shared" si="12"/>
        <v>0</v>
      </c>
      <c r="AJ46" s="50">
        <f t="shared" si="10"/>
        <v>0</v>
      </c>
    </row>
    <row r="47" spans="1:36" s="24" customFormat="1">
      <c r="A47" s="25"/>
      <c r="B47" s="25"/>
      <c r="C47" s="25"/>
      <c r="D47" s="23" t="e">
        <f t="shared" si="28"/>
        <v>#DIV/0!</v>
      </c>
      <c r="E47" s="24">
        <f t="shared" si="29"/>
        <v>0</v>
      </c>
      <c r="F47" s="50">
        <f t="shared" si="30"/>
        <v>0</v>
      </c>
      <c r="G47" s="44"/>
      <c r="H47" s="25"/>
      <c r="I47" s="25"/>
      <c r="J47" s="23" t="e">
        <f t="shared" si="31"/>
        <v>#DIV/0!</v>
      </c>
      <c r="K47" s="24">
        <f t="shared" si="32"/>
        <v>0</v>
      </c>
      <c r="L47" s="50">
        <f t="shared" si="33"/>
        <v>0</v>
      </c>
      <c r="M47" s="44"/>
      <c r="N47" s="25"/>
      <c r="O47" s="25"/>
      <c r="P47" s="23" t="e">
        <f t="shared" si="25"/>
        <v>#DIV/0!</v>
      </c>
      <c r="Q47" s="24">
        <f t="shared" si="26"/>
        <v>0</v>
      </c>
      <c r="R47" s="50">
        <f t="shared" si="27"/>
        <v>0</v>
      </c>
      <c r="S47" s="44">
        <v>77</v>
      </c>
      <c r="T47" s="25">
        <v>8</v>
      </c>
      <c r="U47" s="25"/>
      <c r="V47" s="23" t="e">
        <f t="shared" si="16"/>
        <v>#DIV/0!</v>
      </c>
      <c r="W47" s="24" t="e">
        <f t="shared" si="17"/>
        <v>#DIV/0!</v>
      </c>
      <c r="X47" s="50">
        <f t="shared" si="18"/>
        <v>0</v>
      </c>
      <c r="Y47" s="44">
        <v>165</v>
      </c>
      <c r="Z47" s="25">
        <v>2</v>
      </c>
      <c r="AA47" s="25"/>
      <c r="AB47" s="23" t="e">
        <f t="shared" si="34"/>
        <v>#DIV/0!</v>
      </c>
      <c r="AC47" s="24" t="e">
        <f t="shared" si="8"/>
        <v>#DIV/0!</v>
      </c>
      <c r="AD47" s="50">
        <f t="shared" si="9"/>
        <v>0</v>
      </c>
      <c r="AE47" s="44"/>
      <c r="AF47" s="25"/>
      <c r="AG47" s="25"/>
      <c r="AH47" s="23" t="e">
        <f t="shared" si="11"/>
        <v>#DIV/0!</v>
      </c>
      <c r="AI47" s="24">
        <f t="shared" si="12"/>
        <v>0</v>
      </c>
      <c r="AJ47" s="50">
        <f t="shared" si="10"/>
        <v>0</v>
      </c>
    </row>
    <row r="48" spans="1:36" s="24" customFormat="1">
      <c r="A48" s="25"/>
      <c r="B48" s="25"/>
      <c r="C48" s="25"/>
      <c r="D48" s="23" t="e">
        <f t="shared" si="28"/>
        <v>#DIV/0!</v>
      </c>
      <c r="E48" s="24">
        <f t="shared" si="29"/>
        <v>0</v>
      </c>
      <c r="F48" s="50">
        <f t="shared" si="30"/>
        <v>0</v>
      </c>
      <c r="G48" s="44"/>
      <c r="H48" s="25"/>
      <c r="I48" s="25"/>
      <c r="J48" s="23" t="e">
        <f t="shared" si="31"/>
        <v>#DIV/0!</v>
      </c>
      <c r="K48" s="24">
        <f t="shared" si="32"/>
        <v>0</v>
      </c>
      <c r="L48" s="50">
        <f t="shared" si="33"/>
        <v>0</v>
      </c>
      <c r="M48" s="44"/>
      <c r="N48" s="25"/>
      <c r="O48" s="25"/>
      <c r="P48" s="23" t="e">
        <f t="shared" si="25"/>
        <v>#DIV/0!</v>
      </c>
      <c r="Q48" s="24">
        <f t="shared" si="26"/>
        <v>0</v>
      </c>
      <c r="R48" s="50">
        <f t="shared" si="27"/>
        <v>0</v>
      </c>
      <c r="S48" s="45">
        <v>78</v>
      </c>
      <c r="T48" s="25">
        <v>8</v>
      </c>
      <c r="U48" s="25"/>
      <c r="V48" s="23" t="e">
        <f t="shared" si="16"/>
        <v>#DIV/0!</v>
      </c>
      <c r="W48" s="24" t="e">
        <f t="shared" si="17"/>
        <v>#DIV/0!</v>
      </c>
      <c r="X48" s="50">
        <f t="shared" si="18"/>
        <v>0</v>
      </c>
      <c r="Y48" s="44">
        <v>168</v>
      </c>
      <c r="Z48" s="25">
        <v>1</v>
      </c>
      <c r="AA48" s="25"/>
      <c r="AB48" s="23" t="e">
        <f t="shared" si="34"/>
        <v>#DIV/0!</v>
      </c>
      <c r="AC48" s="24" t="e">
        <f t="shared" si="8"/>
        <v>#DIV/0!</v>
      </c>
      <c r="AD48" s="50">
        <f t="shared" si="9"/>
        <v>0</v>
      </c>
      <c r="AE48" s="44"/>
      <c r="AF48" s="25"/>
      <c r="AG48" s="25"/>
      <c r="AH48" s="23" t="e">
        <f t="shared" si="11"/>
        <v>#DIV/0!</v>
      </c>
      <c r="AI48" s="24">
        <f t="shared" si="12"/>
        <v>0</v>
      </c>
      <c r="AJ48" s="50">
        <f t="shared" si="10"/>
        <v>0</v>
      </c>
    </row>
    <row r="49" spans="1:36" s="24" customFormat="1">
      <c r="A49" s="25"/>
      <c r="B49" s="25"/>
      <c r="C49" s="25"/>
      <c r="D49" s="23" t="e">
        <f t="shared" si="28"/>
        <v>#DIV/0!</v>
      </c>
      <c r="E49" s="24">
        <f t="shared" si="29"/>
        <v>0</v>
      </c>
      <c r="F49" s="50">
        <f t="shared" si="30"/>
        <v>0</v>
      </c>
      <c r="G49" s="44"/>
      <c r="H49" s="25"/>
      <c r="I49" s="25"/>
      <c r="J49" s="23" t="e">
        <f t="shared" si="31"/>
        <v>#DIV/0!</v>
      </c>
      <c r="K49" s="24">
        <f t="shared" si="32"/>
        <v>0</v>
      </c>
      <c r="L49" s="50">
        <f t="shared" si="33"/>
        <v>0</v>
      </c>
      <c r="M49" s="44"/>
      <c r="N49" s="25"/>
      <c r="O49" s="25"/>
      <c r="P49" s="23" t="e">
        <f t="shared" si="25"/>
        <v>#DIV/0!</v>
      </c>
      <c r="Q49" s="24">
        <f t="shared" si="26"/>
        <v>0</v>
      </c>
      <c r="R49" s="50">
        <f t="shared" si="27"/>
        <v>0</v>
      </c>
      <c r="S49" s="45">
        <v>80</v>
      </c>
      <c r="T49" s="25">
        <v>11</v>
      </c>
      <c r="U49" s="25"/>
      <c r="V49" s="23" t="e">
        <f t="shared" si="16"/>
        <v>#DIV/0!</v>
      </c>
      <c r="W49" s="24" t="e">
        <f t="shared" si="17"/>
        <v>#DIV/0!</v>
      </c>
      <c r="X49" s="50">
        <f t="shared" si="18"/>
        <v>0</v>
      </c>
      <c r="Y49" s="44">
        <v>178</v>
      </c>
      <c r="Z49" s="25">
        <v>1</v>
      </c>
      <c r="AA49" s="25"/>
      <c r="AB49" s="23" t="e">
        <f t="shared" si="34"/>
        <v>#DIV/0!</v>
      </c>
      <c r="AC49" s="24" t="e">
        <f t="shared" si="8"/>
        <v>#DIV/0!</v>
      </c>
      <c r="AD49" s="50">
        <f t="shared" si="9"/>
        <v>0</v>
      </c>
      <c r="AE49" s="44"/>
      <c r="AF49" s="25"/>
      <c r="AG49" s="25"/>
      <c r="AH49" s="23" t="e">
        <f t="shared" si="11"/>
        <v>#DIV/0!</v>
      </c>
      <c r="AI49" s="24">
        <f t="shared" si="12"/>
        <v>0</v>
      </c>
      <c r="AJ49" s="50">
        <f t="shared" si="10"/>
        <v>0</v>
      </c>
    </row>
    <row r="50" spans="1:36" s="24" customFormat="1">
      <c r="A50" s="25"/>
      <c r="B50" s="25"/>
      <c r="C50" s="25"/>
      <c r="D50" s="23" t="e">
        <f t="shared" si="28"/>
        <v>#DIV/0!</v>
      </c>
      <c r="E50" s="24">
        <f t="shared" si="29"/>
        <v>0</v>
      </c>
      <c r="F50" s="50">
        <f t="shared" si="30"/>
        <v>0</v>
      </c>
      <c r="G50" s="44"/>
      <c r="H50" s="25"/>
      <c r="I50" s="25"/>
      <c r="J50" s="23" t="e">
        <f t="shared" si="31"/>
        <v>#DIV/0!</v>
      </c>
      <c r="K50" s="24">
        <f t="shared" si="32"/>
        <v>0</v>
      </c>
      <c r="L50" s="50">
        <f t="shared" si="33"/>
        <v>0</v>
      </c>
      <c r="M50" s="44"/>
      <c r="N50" s="25"/>
      <c r="O50" s="25"/>
      <c r="P50" s="23" t="e">
        <f t="shared" ref="P50:P73" si="35">M53^3*SUM($R$12:$R$172)/COUNT($O$12:$O$175)</f>
        <v>#DIV/0!</v>
      </c>
      <c r="Q50" s="24">
        <f t="shared" ref="Q50:Q73" si="36">IF(N53&gt;0,N53*P50,0)</f>
        <v>0</v>
      </c>
      <c r="R50" s="50">
        <f t="shared" ref="R50:R73" si="37">IF(O53&gt;0,O53/(M53^3),0)</f>
        <v>0</v>
      </c>
      <c r="S50" s="45">
        <v>81</v>
      </c>
      <c r="T50" s="25">
        <v>4</v>
      </c>
      <c r="U50" s="25"/>
      <c r="V50" s="23" t="e">
        <f t="shared" si="16"/>
        <v>#DIV/0!</v>
      </c>
      <c r="W50" s="24" t="e">
        <f t="shared" si="17"/>
        <v>#DIV/0!</v>
      </c>
      <c r="X50" s="50">
        <f t="shared" si="18"/>
        <v>0</v>
      </c>
      <c r="Y50" s="44">
        <v>180</v>
      </c>
      <c r="Z50" s="25">
        <v>1</v>
      </c>
      <c r="AA50" s="25"/>
      <c r="AB50" s="23" t="e">
        <f t="shared" si="34"/>
        <v>#DIV/0!</v>
      </c>
      <c r="AC50" s="24" t="e">
        <f t="shared" si="8"/>
        <v>#DIV/0!</v>
      </c>
      <c r="AD50" s="50">
        <f t="shared" si="9"/>
        <v>0</v>
      </c>
      <c r="AE50" s="44"/>
      <c r="AF50" s="25"/>
      <c r="AG50" s="25"/>
      <c r="AH50" s="23" t="e">
        <f t="shared" si="11"/>
        <v>#DIV/0!</v>
      </c>
      <c r="AI50" s="24">
        <f t="shared" si="12"/>
        <v>0</v>
      </c>
      <c r="AJ50" s="50">
        <f t="shared" si="10"/>
        <v>0</v>
      </c>
    </row>
    <row r="51" spans="1:36" s="24" customFormat="1">
      <c r="A51" s="25"/>
      <c r="B51" s="25"/>
      <c r="C51" s="25"/>
      <c r="D51" s="23" t="e">
        <f t="shared" si="28"/>
        <v>#DIV/0!</v>
      </c>
      <c r="E51" s="24">
        <f t="shared" si="29"/>
        <v>0</v>
      </c>
      <c r="F51" s="50">
        <f t="shared" si="30"/>
        <v>0</v>
      </c>
      <c r="G51" s="44"/>
      <c r="H51" s="25"/>
      <c r="I51" s="25"/>
      <c r="J51" s="23" t="e">
        <f t="shared" si="31"/>
        <v>#DIV/0!</v>
      </c>
      <c r="K51" s="24">
        <f t="shared" si="32"/>
        <v>0</v>
      </c>
      <c r="L51" s="50">
        <f t="shared" si="33"/>
        <v>0</v>
      </c>
      <c r="M51" s="44"/>
      <c r="N51" s="25"/>
      <c r="O51" s="25"/>
      <c r="P51" s="23" t="e">
        <f t="shared" si="35"/>
        <v>#DIV/0!</v>
      </c>
      <c r="Q51" s="24">
        <f t="shared" si="36"/>
        <v>0</v>
      </c>
      <c r="R51" s="50">
        <f t="shared" si="37"/>
        <v>0</v>
      </c>
      <c r="S51" s="45">
        <v>82</v>
      </c>
      <c r="T51" s="25">
        <v>9</v>
      </c>
      <c r="U51" s="25"/>
      <c r="V51" s="23" t="e">
        <f t="shared" si="16"/>
        <v>#DIV/0!</v>
      </c>
      <c r="W51" s="24" t="e">
        <f t="shared" si="17"/>
        <v>#DIV/0!</v>
      </c>
      <c r="X51" s="50">
        <f t="shared" si="18"/>
        <v>0</v>
      </c>
      <c r="Y51" s="44">
        <v>182</v>
      </c>
      <c r="Z51" s="25">
        <v>1</v>
      </c>
      <c r="AA51" s="25"/>
      <c r="AB51" s="23" t="e">
        <f t="shared" si="34"/>
        <v>#DIV/0!</v>
      </c>
      <c r="AC51" s="24" t="e">
        <f t="shared" si="8"/>
        <v>#DIV/0!</v>
      </c>
      <c r="AD51" s="50">
        <f t="shared" si="9"/>
        <v>0</v>
      </c>
      <c r="AE51" s="44"/>
      <c r="AF51" s="25"/>
      <c r="AG51" s="25"/>
      <c r="AH51" s="23" t="e">
        <f t="shared" si="11"/>
        <v>#DIV/0!</v>
      </c>
      <c r="AI51" s="24">
        <f t="shared" si="12"/>
        <v>0</v>
      </c>
      <c r="AJ51" s="50">
        <f t="shared" si="10"/>
        <v>0</v>
      </c>
    </row>
    <row r="52" spans="1:36" s="24" customFormat="1">
      <c r="A52" s="25"/>
      <c r="B52" s="25"/>
      <c r="C52" s="25"/>
      <c r="D52" s="23" t="e">
        <f t="shared" si="28"/>
        <v>#DIV/0!</v>
      </c>
      <c r="E52" s="24">
        <f t="shared" si="29"/>
        <v>0</v>
      </c>
      <c r="F52" s="50">
        <f t="shared" si="30"/>
        <v>0</v>
      </c>
      <c r="G52" s="44"/>
      <c r="H52" s="25"/>
      <c r="I52" s="25"/>
      <c r="J52" s="23" t="e">
        <f t="shared" si="31"/>
        <v>#DIV/0!</v>
      </c>
      <c r="K52" s="24">
        <f t="shared" si="32"/>
        <v>0</v>
      </c>
      <c r="L52" s="50">
        <f t="shared" si="33"/>
        <v>0</v>
      </c>
      <c r="M52" s="44"/>
      <c r="N52" s="25"/>
      <c r="O52" s="25"/>
      <c r="P52" s="23" t="e">
        <f t="shared" si="35"/>
        <v>#DIV/0!</v>
      </c>
      <c r="Q52" s="24">
        <f t="shared" si="36"/>
        <v>0</v>
      </c>
      <c r="R52" s="50">
        <f t="shared" si="37"/>
        <v>0</v>
      </c>
      <c r="S52" s="45">
        <v>83</v>
      </c>
      <c r="T52" s="25">
        <v>1</v>
      </c>
      <c r="U52" s="25"/>
      <c r="V52" s="23" t="e">
        <f t="shared" si="16"/>
        <v>#DIV/0!</v>
      </c>
      <c r="W52" s="24" t="e">
        <f t="shared" si="17"/>
        <v>#DIV/0!</v>
      </c>
      <c r="X52" s="50">
        <f t="shared" si="18"/>
        <v>0</v>
      </c>
      <c r="Y52" s="44">
        <v>185</v>
      </c>
      <c r="Z52" s="25">
        <v>1</v>
      </c>
      <c r="AA52" s="25"/>
      <c r="AB52" s="23" t="e">
        <f t="shared" si="34"/>
        <v>#DIV/0!</v>
      </c>
      <c r="AC52" s="24" t="e">
        <f t="shared" si="8"/>
        <v>#DIV/0!</v>
      </c>
      <c r="AD52" s="50">
        <f t="shared" si="9"/>
        <v>0</v>
      </c>
      <c r="AE52" s="44"/>
      <c r="AF52" s="25"/>
      <c r="AG52" s="25"/>
      <c r="AH52" s="23" t="e">
        <f t="shared" si="11"/>
        <v>#DIV/0!</v>
      </c>
      <c r="AI52" s="24">
        <f t="shared" si="12"/>
        <v>0</v>
      </c>
      <c r="AJ52" s="50">
        <f t="shared" si="10"/>
        <v>0</v>
      </c>
    </row>
    <row r="53" spans="1:36" s="24" customFormat="1">
      <c r="A53" s="25"/>
      <c r="B53" s="25"/>
      <c r="C53" s="25"/>
      <c r="D53" s="23" t="e">
        <f t="shared" si="28"/>
        <v>#DIV/0!</v>
      </c>
      <c r="E53" s="24">
        <f t="shared" si="29"/>
        <v>0</v>
      </c>
      <c r="F53" s="50">
        <f t="shared" si="30"/>
        <v>0</v>
      </c>
      <c r="G53" s="44"/>
      <c r="H53" s="25"/>
      <c r="I53" s="25"/>
      <c r="J53" s="23" t="e">
        <f t="shared" si="31"/>
        <v>#DIV/0!</v>
      </c>
      <c r="K53" s="24">
        <f t="shared" si="32"/>
        <v>0</v>
      </c>
      <c r="L53" s="50">
        <f t="shared" si="33"/>
        <v>0</v>
      </c>
      <c r="M53" s="44"/>
      <c r="N53" s="25"/>
      <c r="O53" s="25"/>
      <c r="P53" s="23" t="e">
        <f t="shared" si="35"/>
        <v>#DIV/0!</v>
      </c>
      <c r="Q53" s="24">
        <f t="shared" si="36"/>
        <v>0</v>
      </c>
      <c r="R53" s="50">
        <f t="shared" si="37"/>
        <v>0</v>
      </c>
      <c r="S53" s="45">
        <v>84</v>
      </c>
      <c r="T53" s="25">
        <v>3</v>
      </c>
      <c r="U53" s="25"/>
      <c r="V53" s="23" t="e">
        <f t="shared" si="16"/>
        <v>#DIV/0!</v>
      </c>
      <c r="W53" s="24" t="e">
        <f t="shared" si="17"/>
        <v>#DIV/0!</v>
      </c>
      <c r="X53" s="50">
        <f t="shared" si="18"/>
        <v>0</v>
      </c>
      <c r="Y53" s="44"/>
      <c r="Z53" s="25"/>
      <c r="AA53" s="25"/>
      <c r="AB53" s="23" t="e">
        <f t="shared" si="34"/>
        <v>#DIV/0!</v>
      </c>
      <c r="AC53" s="24">
        <f t="shared" ref="AC53:AC76" si="38">IF(Z53&gt;0,Z53*AB53,0)</f>
        <v>0</v>
      </c>
      <c r="AD53" s="50">
        <f t="shared" ref="AD53:AD75" si="39">IF(AA53&gt;0,AA53/(Y53^3),0)</f>
        <v>0</v>
      </c>
      <c r="AE53" s="44"/>
      <c r="AF53" s="25"/>
      <c r="AG53" s="25"/>
      <c r="AH53" s="23" t="e">
        <f t="shared" si="11"/>
        <v>#DIV/0!</v>
      </c>
      <c r="AI53" s="24">
        <f t="shared" si="12"/>
        <v>0</v>
      </c>
      <c r="AJ53" s="50">
        <f t="shared" si="10"/>
        <v>0</v>
      </c>
    </row>
    <row r="54" spans="1:36" s="24" customFormat="1">
      <c r="A54" s="25"/>
      <c r="B54" s="25"/>
      <c r="C54" s="25"/>
      <c r="D54" s="23" t="e">
        <f t="shared" si="28"/>
        <v>#DIV/0!</v>
      </c>
      <c r="E54" s="24">
        <f t="shared" si="29"/>
        <v>0</v>
      </c>
      <c r="F54" s="50">
        <f t="shared" si="30"/>
        <v>0</v>
      </c>
      <c r="G54" s="44"/>
      <c r="H54" s="25"/>
      <c r="I54" s="25"/>
      <c r="J54" s="23" t="e">
        <f t="shared" si="31"/>
        <v>#DIV/0!</v>
      </c>
      <c r="K54" s="24">
        <f t="shared" si="32"/>
        <v>0</v>
      </c>
      <c r="L54" s="50">
        <f t="shared" si="33"/>
        <v>0</v>
      </c>
      <c r="M54" s="44"/>
      <c r="N54" s="25"/>
      <c r="O54" s="25"/>
      <c r="P54" s="23" t="e">
        <f t="shared" si="35"/>
        <v>#DIV/0!</v>
      </c>
      <c r="Q54" s="24">
        <f t="shared" si="36"/>
        <v>0</v>
      </c>
      <c r="R54" s="50">
        <f t="shared" si="37"/>
        <v>0</v>
      </c>
      <c r="S54" s="45">
        <v>85</v>
      </c>
      <c r="T54" s="25">
        <v>16</v>
      </c>
      <c r="U54" s="25"/>
      <c r="V54" s="23" t="e">
        <f t="shared" si="16"/>
        <v>#DIV/0!</v>
      </c>
      <c r="W54" s="24" t="e">
        <f t="shared" si="17"/>
        <v>#DIV/0!</v>
      </c>
      <c r="X54" s="50">
        <f t="shared" si="18"/>
        <v>0</v>
      </c>
      <c r="Y54" s="44"/>
      <c r="Z54" s="25"/>
      <c r="AA54" s="25"/>
      <c r="AB54" s="23" t="e">
        <f t="shared" si="34"/>
        <v>#DIV/0!</v>
      </c>
      <c r="AC54" s="24">
        <f t="shared" si="38"/>
        <v>0</v>
      </c>
      <c r="AD54" s="50">
        <f t="shared" si="39"/>
        <v>0</v>
      </c>
      <c r="AE54" s="44"/>
      <c r="AF54" s="25"/>
      <c r="AG54" s="25"/>
      <c r="AH54" s="23" t="e">
        <f t="shared" si="11"/>
        <v>#DIV/0!</v>
      </c>
      <c r="AI54" s="24">
        <f t="shared" si="12"/>
        <v>0</v>
      </c>
      <c r="AJ54" s="50">
        <f t="shared" si="10"/>
        <v>0</v>
      </c>
    </row>
    <row r="55" spans="1:36" s="24" customFormat="1">
      <c r="A55" s="25"/>
      <c r="B55" s="25"/>
      <c r="C55" s="25"/>
      <c r="D55" s="23" t="e">
        <f t="shared" si="28"/>
        <v>#DIV/0!</v>
      </c>
      <c r="E55" s="24">
        <f t="shared" si="29"/>
        <v>0</v>
      </c>
      <c r="F55" s="50">
        <f t="shared" si="30"/>
        <v>0</v>
      </c>
      <c r="G55" s="44"/>
      <c r="H55" s="25"/>
      <c r="I55" s="25"/>
      <c r="J55" s="23" t="e">
        <f t="shared" si="31"/>
        <v>#DIV/0!</v>
      </c>
      <c r="K55" s="24">
        <f t="shared" si="32"/>
        <v>0</v>
      </c>
      <c r="L55" s="50">
        <f t="shared" si="33"/>
        <v>0</v>
      </c>
      <c r="M55" s="44"/>
      <c r="N55" s="25"/>
      <c r="O55" s="25"/>
      <c r="P55" s="23" t="e">
        <f t="shared" si="35"/>
        <v>#DIV/0!</v>
      </c>
      <c r="Q55" s="24">
        <f t="shared" si="36"/>
        <v>0</v>
      </c>
      <c r="R55" s="50">
        <f t="shared" si="37"/>
        <v>0</v>
      </c>
      <c r="S55" s="45">
        <v>86</v>
      </c>
      <c r="T55" s="25">
        <v>1</v>
      </c>
      <c r="U55" s="25"/>
      <c r="V55" s="23" t="e">
        <f t="shared" si="16"/>
        <v>#DIV/0!</v>
      </c>
      <c r="W55" s="24" t="e">
        <f t="shared" si="17"/>
        <v>#DIV/0!</v>
      </c>
      <c r="X55" s="50">
        <f t="shared" si="18"/>
        <v>0</v>
      </c>
      <c r="Y55" s="44"/>
      <c r="Z55" s="25"/>
      <c r="AA55" s="25"/>
      <c r="AB55" s="23" t="e">
        <f t="shared" si="34"/>
        <v>#DIV/0!</v>
      </c>
      <c r="AC55" s="24">
        <f t="shared" si="38"/>
        <v>0</v>
      </c>
      <c r="AD55" s="50">
        <f t="shared" si="39"/>
        <v>0</v>
      </c>
      <c r="AE55" s="44"/>
      <c r="AF55" s="25"/>
      <c r="AG55" s="25"/>
      <c r="AH55" s="23" t="e">
        <f t="shared" si="11"/>
        <v>#DIV/0!</v>
      </c>
      <c r="AI55" s="24">
        <f t="shared" si="12"/>
        <v>0</v>
      </c>
      <c r="AJ55" s="50">
        <f t="shared" si="10"/>
        <v>0</v>
      </c>
    </row>
    <row r="56" spans="1:36" s="24" customFormat="1">
      <c r="A56" s="25"/>
      <c r="B56" s="25"/>
      <c r="C56" s="25"/>
      <c r="D56" s="23" t="e">
        <f t="shared" si="28"/>
        <v>#DIV/0!</v>
      </c>
      <c r="E56" s="24">
        <f t="shared" si="29"/>
        <v>0</v>
      </c>
      <c r="F56" s="50">
        <f t="shared" si="30"/>
        <v>0</v>
      </c>
      <c r="G56" s="44"/>
      <c r="H56" s="25"/>
      <c r="I56" s="25"/>
      <c r="J56" s="23" t="e">
        <f t="shared" si="31"/>
        <v>#DIV/0!</v>
      </c>
      <c r="K56" s="24">
        <f t="shared" si="32"/>
        <v>0</v>
      </c>
      <c r="L56" s="50">
        <f t="shared" si="33"/>
        <v>0</v>
      </c>
      <c r="M56" s="44"/>
      <c r="N56" s="25"/>
      <c r="O56" s="25"/>
      <c r="P56" s="23" t="e">
        <f t="shared" si="35"/>
        <v>#DIV/0!</v>
      </c>
      <c r="Q56" s="24">
        <f t="shared" si="36"/>
        <v>0</v>
      </c>
      <c r="R56" s="50">
        <f t="shared" si="37"/>
        <v>0</v>
      </c>
      <c r="S56" s="45">
        <v>87</v>
      </c>
      <c r="T56" s="25">
        <v>3</v>
      </c>
      <c r="U56" s="25"/>
      <c r="V56" s="23" t="e">
        <f t="shared" ref="V56:V87" si="40">S44^3*SUM($X$12:$X$59)/COUNT($U$12:$U$59)</f>
        <v>#DIV/0!</v>
      </c>
      <c r="W56" s="24" t="e">
        <f t="shared" ref="W56:W87" si="41">IF(T44&gt;0,T44*V56,0)</f>
        <v>#DIV/0!</v>
      </c>
      <c r="X56" s="50">
        <f t="shared" ref="X56:X87" si="42">IF(U56&gt;0,U56/(S44^3),0)</f>
        <v>0</v>
      </c>
      <c r="Y56" s="44"/>
      <c r="Z56" s="25"/>
      <c r="AA56" s="25"/>
      <c r="AB56" s="23" t="e">
        <f t="shared" si="34"/>
        <v>#DIV/0!</v>
      </c>
      <c r="AC56" s="24">
        <f t="shared" si="38"/>
        <v>0</v>
      </c>
      <c r="AD56" s="50">
        <f t="shared" si="39"/>
        <v>0</v>
      </c>
      <c r="AE56" s="44"/>
      <c r="AF56" s="25"/>
      <c r="AG56" s="25"/>
      <c r="AH56" s="23" t="e">
        <f t="shared" si="11"/>
        <v>#DIV/0!</v>
      </c>
      <c r="AI56" s="24">
        <f t="shared" si="12"/>
        <v>0</v>
      </c>
      <c r="AJ56" s="50">
        <f t="shared" si="10"/>
        <v>0</v>
      </c>
    </row>
    <row r="57" spans="1:36" s="24" customFormat="1">
      <c r="A57" s="25"/>
      <c r="B57" s="25"/>
      <c r="C57" s="25"/>
      <c r="D57" s="23" t="e">
        <f t="shared" si="28"/>
        <v>#DIV/0!</v>
      </c>
      <c r="E57" s="24">
        <f t="shared" si="29"/>
        <v>0</v>
      </c>
      <c r="F57" s="50">
        <f t="shared" si="30"/>
        <v>0</v>
      </c>
      <c r="G57" s="44"/>
      <c r="H57" s="25"/>
      <c r="I57" s="25"/>
      <c r="J57" s="23" t="e">
        <f t="shared" si="31"/>
        <v>#DIV/0!</v>
      </c>
      <c r="K57" s="24">
        <f t="shared" si="32"/>
        <v>0</v>
      </c>
      <c r="L57" s="50">
        <f t="shared" si="33"/>
        <v>0</v>
      </c>
      <c r="M57" s="44"/>
      <c r="N57" s="25"/>
      <c r="O57" s="25"/>
      <c r="P57" s="23" t="e">
        <f t="shared" si="35"/>
        <v>#DIV/0!</v>
      </c>
      <c r="Q57" s="24">
        <f t="shared" si="36"/>
        <v>0</v>
      </c>
      <c r="R57" s="50">
        <f t="shared" si="37"/>
        <v>0</v>
      </c>
      <c r="S57" s="45">
        <v>88</v>
      </c>
      <c r="T57" s="25">
        <v>2</v>
      </c>
      <c r="U57" s="25"/>
      <c r="V57" s="23" t="e">
        <f t="shared" si="40"/>
        <v>#DIV/0!</v>
      </c>
      <c r="W57" s="24" t="e">
        <f t="shared" si="41"/>
        <v>#DIV/0!</v>
      </c>
      <c r="X57" s="50">
        <f t="shared" si="42"/>
        <v>0</v>
      </c>
      <c r="Y57" s="44"/>
      <c r="Z57" s="25"/>
      <c r="AA57" s="25"/>
      <c r="AB57" s="23" t="e">
        <f t="shared" si="34"/>
        <v>#DIV/0!</v>
      </c>
      <c r="AC57" s="24">
        <f t="shared" si="38"/>
        <v>0</v>
      </c>
      <c r="AD57" s="50">
        <f t="shared" si="39"/>
        <v>0</v>
      </c>
      <c r="AE57" s="44"/>
      <c r="AF57" s="25"/>
      <c r="AG57" s="25"/>
      <c r="AH57" s="23" t="e">
        <f t="shared" si="11"/>
        <v>#DIV/0!</v>
      </c>
      <c r="AI57" s="24">
        <f t="shared" si="12"/>
        <v>0</v>
      </c>
      <c r="AJ57" s="50">
        <f t="shared" si="10"/>
        <v>0</v>
      </c>
    </row>
    <row r="58" spans="1:36" s="24" customFormat="1">
      <c r="A58" s="25"/>
      <c r="B58" s="25"/>
      <c r="C58" s="25"/>
      <c r="D58" s="23" t="e">
        <f t="shared" si="28"/>
        <v>#DIV/0!</v>
      </c>
      <c r="E58" s="24">
        <f t="shared" si="29"/>
        <v>0</v>
      </c>
      <c r="F58" s="50">
        <f t="shared" si="30"/>
        <v>0</v>
      </c>
      <c r="G58" s="44"/>
      <c r="H58" s="25"/>
      <c r="I58" s="25"/>
      <c r="J58" s="23" t="e">
        <f t="shared" si="31"/>
        <v>#DIV/0!</v>
      </c>
      <c r="K58" s="24">
        <f t="shared" si="32"/>
        <v>0</v>
      </c>
      <c r="L58" s="50">
        <f t="shared" si="33"/>
        <v>0</v>
      </c>
      <c r="M58" s="44"/>
      <c r="N58" s="25"/>
      <c r="O58" s="25"/>
      <c r="P58" s="23" t="e">
        <f t="shared" si="35"/>
        <v>#DIV/0!</v>
      </c>
      <c r="Q58" s="24">
        <f t="shared" si="36"/>
        <v>0</v>
      </c>
      <c r="R58" s="50">
        <f t="shared" si="37"/>
        <v>0</v>
      </c>
      <c r="S58" s="45">
        <v>89</v>
      </c>
      <c r="T58" s="25">
        <v>1</v>
      </c>
      <c r="U58" s="25"/>
      <c r="V58" s="23" t="e">
        <f t="shared" si="40"/>
        <v>#DIV/0!</v>
      </c>
      <c r="W58" s="24" t="e">
        <f t="shared" si="41"/>
        <v>#DIV/0!</v>
      </c>
      <c r="X58" s="50">
        <f t="shared" si="42"/>
        <v>0</v>
      </c>
      <c r="Y58" s="44"/>
      <c r="Z58" s="25"/>
      <c r="AA58" s="25"/>
      <c r="AB58" s="23" t="e">
        <f t="shared" si="34"/>
        <v>#DIV/0!</v>
      </c>
      <c r="AC58" s="24">
        <f t="shared" si="38"/>
        <v>0</v>
      </c>
      <c r="AD58" s="50">
        <f t="shared" si="39"/>
        <v>0</v>
      </c>
      <c r="AE58" s="44"/>
      <c r="AF58" s="25"/>
      <c r="AG58" s="25"/>
      <c r="AH58" s="23" t="e">
        <f t="shared" si="11"/>
        <v>#DIV/0!</v>
      </c>
      <c r="AI58" s="24">
        <f t="shared" si="12"/>
        <v>0</v>
      </c>
      <c r="AJ58" s="50">
        <f t="shared" si="10"/>
        <v>0</v>
      </c>
    </row>
    <row r="59" spans="1:36" s="24" customFormat="1">
      <c r="A59" s="25"/>
      <c r="B59" s="25"/>
      <c r="C59" s="25"/>
      <c r="D59" s="23" t="e">
        <f t="shared" si="28"/>
        <v>#DIV/0!</v>
      </c>
      <c r="E59" s="24">
        <f t="shared" si="29"/>
        <v>0</v>
      </c>
      <c r="F59" s="50">
        <f t="shared" si="30"/>
        <v>0</v>
      </c>
      <c r="G59" s="45"/>
      <c r="H59" s="1"/>
      <c r="I59" s="1"/>
      <c r="J59" s="23" t="e">
        <f t="shared" si="31"/>
        <v>#DIV/0!</v>
      </c>
      <c r="K59" s="24">
        <f t="shared" si="32"/>
        <v>0</v>
      </c>
      <c r="L59" s="50">
        <f t="shared" si="33"/>
        <v>0</v>
      </c>
      <c r="M59" s="44"/>
      <c r="N59" s="25"/>
      <c r="O59" s="25"/>
      <c r="P59" s="23" t="e">
        <f t="shared" si="35"/>
        <v>#DIV/0!</v>
      </c>
      <c r="Q59" s="24">
        <f t="shared" si="36"/>
        <v>0</v>
      </c>
      <c r="R59" s="50">
        <f t="shared" si="37"/>
        <v>0</v>
      </c>
      <c r="S59" s="45">
        <v>92</v>
      </c>
      <c r="T59" s="25">
        <v>1</v>
      </c>
      <c r="U59" s="25"/>
      <c r="V59" s="23" t="e">
        <f t="shared" si="40"/>
        <v>#DIV/0!</v>
      </c>
      <c r="W59" s="24" t="e">
        <f t="shared" si="41"/>
        <v>#DIV/0!</v>
      </c>
      <c r="X59" s="50">
        <f t="shared" si="42"/>
        <v>0</v>
      </c>
      <c r="Y59" s="44"/>
      <c r="Z59" s="25"/>
      <c r="AA59" s="25"/>
      <c r="AB59" s="23" t="e">
        <f t="shared" si="34"/>
        <v>#DIV/0!</v>
      </c>
      <c r="AC59" s="24">
        <f t="shared" si="38"/>
        <v>0</v>
      </c>
      <c r="AD59" s="50">
        <f t="shared" si="39"/>
        <v>0</v>
      </c>
      <c r="AE59" s="44"/>
      <c r="AF59" s="25"/>
      <c r="AG59" s="25"/>
      <c r="AH59" s="23" t="e">
        <f t="shared" si="11"/>
        <v>#DIV/0!</v>
      </c>
      <c r="AI59" s="24">
        <f t="shared" si="12"/>
        <v>0</v>
      </c>
      <c r="AJ59" s="50">
        <f t="shared" si="10"/>
        <v>0</v>
      </c>
    </row>
    <row r="60" spans="1:36">
      <c r="A60" s="25"/>
      <c r="B60" s="25"/>
      <c r="C60" s="25"/>
      <c r="D60" s="23" t="e">
        <f t="shared" si="28"/>
        <v>#DIV/0!</v>
      </c>
      <c r="E60" s="24">
        <f t="shared" si="29"/>
        <v>0</v>
      </c>
      <c r="F60" s="50">
        <f t="shared" si="30"/>
        <v>0</v>
      </c>
      <c r="G60" s="45"/>
      <c r="J60" s="23" t="e">
        <f t="shared" si="31"/>
        <v>#DIV/0!</v>
      </c>
      <c r="K60" s="24">
        <f t="shared" si="32"/>
        <v>0</v>
      </c>
      <c r="L60" s="50">
        <f t="shared" si="33"/>
        <v>0</v>
      </c>
      <c r="M60" s="44"/>
      <c r="N60" s="25"/>
      <c r="O60" s="25"/>
      <c r="P60" s="23" t="e">
        <f t="shared" si="35"/>
        <v>#DIV/0!</v>
      </c>
      <c r="Q60" s="24">
        <f t="shared" si="36"/>
        <v>0</v>
      </c>
      <c r="R60" s="50">
        <f t="shared" si="37"/>
        <v>0</v>
      </c>
      <c r="S60" s="45">
        <v>93</v>
      </c>
      <c r="T60" s="25">
        <v>1</v>
      </c>
      <c r="V60" s="23" t="e">
        <f t="shared" si="40"/>
        <v>#DIV/0!</v>
      </c>
      <c r="W60" s="24" t="e">
        <f t="shared" si="41"/>
        <v>#DIV/0!</v>
      </c>
      <c r="X60" s="50">
        <f t="shared" si="42"/>
        <v>0</v>
      </c>
      <c r="Y60" s="45"/>
      <c r="AB60" s="23" t="e">
        <f t="shared" si="34"/>
        <v>#DIV/0!</v>
      </c>
      <c r="AC60" s="24">
        <f t="shared" si="38"/>
        <v>0</v>
      </c>
      <c r="AD60" s="50">
        <f t="shared" si="39"/>
        <v>0</v>
      </c>
      <c r="AE60" s="45"/>
      <c r="AH60" s="23" t="e">
        <f t="shared" si="11"/>
        <v>#DIV/0!</v>
      </c>
      <c r="AI60" s="24">
        <f t="shared" si="12"/>
        <v>0</v>
      </c>
      <c r="AJ60" s="50">
        <f t="shared" si="10"/>
        <v>0</v>
      </c>
    </row>
    <row r="61" spans="1:36">
      <c r="A61" s="25"/>
      <c r="B61" s="25"/>
      <c r="D61" s="23" t="e">
        <f t="shared" si="28"/>
        <v>#DIV/0!</v>
      </c>
      <c r="E61" s="24">
        <f t="shared" si="29"/>
        <v>0</v>
      </c>
      <c r="F61" s="50">
        <f t="shared" si="30"/>
        <v>0</v>
      </c>
      <c r="G61" s="45"/>
      <c r="J61" s="23" t="e">
        <f t="shared" si="31"/>
        <v>#DIV/0!</v>
      </c>
      <c r="K61" s="24">
        <f t="shared" si="32"/>
        <v>0</v>
      </c>
      <c r="L61" s="50">
        <f t="shared" si="33"/>
        <v>0</v>
      </c>
      <c r="M61" s="44"/>
      <c r="N61" s="25"/>
      <c r="O61" s="25"/>
      <c r="P61" s="23" t="e">
        <f t="shared" si="35"/>
        <v>#DIV/0!</v>
      </c>
      <c r="Q61" s="24">
        <f t="shared" si="36"/>
        <v>0</v>
      </c>
      <c r="R61" s="50">
        <f t="shared" si="37"/>
        <v>0</v>
      </c>
      <c r="S61" s="45">
        <v>95</v>
      </c>
      <c r="T61" s="25">
        <v>2</v>
      </c>
      <c r="V61" s="23" t="e">
        <f t="shared" si="40"/>
        <v>#DIV/0!</v>
      </c>
      <c r="W61" s="24" t="e">
        <f t="shared" si="41"/>
        <v>#DIV/0!</v>
      </c>
      <c r="X61" s="50">
        <f t="shared" si="42"/>
        <v>0</v>
      </c>
      <c r="Y61" s="45"/>
      <c r="AB61" s="23" t="e">
        <f t="shared" si="34"/>
        <v>#DIV/0!</v>
      </c>
      <c r="AC61" s="24">
        <f t="shared" si="38"/>
        <v>0</v>
      </c>
      <c r="AD61" s="50">
        <f t="shared" si="39"/>
        <v>0</v>
      </c>
      <c r="AE61" s="45"/>
      <c r="AH61" s="23" t="e">
        <f t="shared" si="11"/>
        <v>#DIV/0!</v>
      </c>
      <c r="AI61" s="24">
        <f t="shared" si="12"/>
        <v>0</v>
      </c>
      <c r="AJ61" s="50">
        <f t="shared" si="10"/>
        <v>0</v>
      </c>
    </row>
    <row r="62" spans="1:36">
      <c r="A62" s="25"/>
      <c r="B62" s="25"/>
      <c r="C62" s="25"/>
      <c r="D62" s="23" t="e">
        <f t="shared" si="28"/>
        <v>#DIV/0!</v>
      </c>
      <c r="E62" s="24">
        <f t="shared" si="29"/>
        <v>0</v>
      </c>
      <c r="F62" s="50">
        <f t="shared" si="30"/>
        <v>0</v>
      </c>
      <c r="G62" s="45"/>
      <c r="J62" s="23" t="e">
        <f t="shared" si="31"/>
        <v>#DIV/0!</v>
      </c>
      <c r="K62" s="24">
        <f t="shared" si="32"/>
        <v>0</v>
      </c>
      <c r="L62" s="50">
        <f t="shared" si="33"/>
        <v>0</v>
      </c>
      <c r="M62" s="44"/>
      <c r="N62" s="25"/>
      <c r="O62" s="25"/>
      <c r="P62" s="23" t="e">
        <f t="shared" si="35"/>
        <v>#DIV/0!</v>
      </c>
      <c r="Q62" s="24">
        <f t="shared" si="36"/>
        <v>0</v>
      </c>
      <c r="R62" s="50">
        <f t="shared" si="37"/>
        <v>0</v>
      </c>
      <c r="S62" s="45">
        <v>97</v>
      </c>
      <c r="T62" s="25">
        <v>1</v>
      </c>
      <c r="V62" s="23" t="e">
        <f t="shared" si="40"/>
        <v>#DIV/0!</v>
      </c>
      <c r="W62" s="24" t="e">
        <f t="shared" si="41"/>
        <v>#DIV/0!</v>
      </c>
      <c r="X62" s="50">
        <f t="shared" si="42"/>
        <v>0</v>
      </c>
      <c r="Y62" s="45"/>
      <c r="AB62" s="23" t="e">
        <f t="shared" si="34"/>
        <v>#DIV/0!</v>
      </c>
      <c r="AC62" s="24">
        <f t="shared" si="38"/>
        <v>0</v>
      </c>
      <c r="AD62" s="50">
        <f t="shared" si="39"/>
        <v>0</v>
      </c>
      <c r="AE62" s="45"/>
      <c r="AH62" s="23" t="e">
        <f t="shared" si="11"/>
        <v>#DIV/0!</v>
      </c>
      <c r="AI62" s="24">
        <f t="shared" si="12"/>
        <v>0</v>
      </c>
      <c r="AJ62" s="50">
        <f t="shared" si="10"/>
        <v>0</v>
      </c>
    </row>
    <row r="63" spans="1:36">
      <c r="A63" s="25"/>
      <c r="B63" s="25"/>
      <c r="C63" s="25"/>
      <c r="D63" s="23" t="e">
        <f t="shared" si="28"/>
        <v>#DIV/0!</v>
      </c>
      <c r="E63" s="24">
        <f t="shared" si="29"/>
        <v>0</v>
      </c>
      <c r="F63" s="50">
        <f t="shared" si="30"/>
        <v>0</v>
      </c>
      <c r="G63" s="45"/>
      <c r="J63" s="23" t="e">
        <f t="shared" si="31"/>
        <v>#DIV/0!</v>
      </c>
      <c r="K63" s="24">
        <f t="shared" si="32"/>
        <v>0</v>
      </c>
      <c r="L63" s="50">
        <f t="shared" si="33"/>
        <v>0</v>
      </c>
      <c r="M63" s="45"/>
      <c r="P63" s="23" t="e">
        <f t="shared" si="35"/>
        <v>#DIV/0!</v>
      </c>
      <c r="Q63" s="24">
        <f t="shared" si="36"/>
        <v>0</v>
      </c>
      <c r="R63" s="50">
        <f t="shared" si="37"/>
        <v>0</v>
      </c>
      <c r="S63" s="45">
        <v>98</v>
      </c>
      <c r="T63" s="25">
        <v>1</v>
      </c>
      <c r="V63" s="23" t="e">
        <f t="shared" si="40"/>
        <v>#DIV/0!</v>
      </c>
      <c r="W63" s="24" t="e">
        <f t="shared" si="41"/>
        <v>#DIV/0!</v>
      </c>
      <c r="X63" s="50">
        <f t="shared" si="42"/>
        <v>0</v>
      </c>
      <c r="Y63" s="45"/>
      <c r="AB63" s="23" t="e">
        <f t="shared" si="34"/>
        <v>#DIV/0!</v>
      </c>
      <c r="AC63" s="24">
        <f t="shared" si="38"/>
        <v>0</v>
      </c>
      <c r="AD63" s="50">
        <f t="shared" si="39"/>
        <v>0</v>
      </c>
      <c r="AE63" s="45"/>
      <c r="AH63" s="23" t="e">
        <f t="shared" si="11"/>
        <v>#DIV/0!</v>
      </c>
      <c r="AI63" s="24">
        <f t="shared" si="12"/>
        <v>0</v>
      </c>
      <c r="AJ63" s="50">
        <f t="shared" si="10"/>
        <v>0</v>
      </c>
    </row>
    <row r="64" spans="1:36">
      <c r="A64" s="25"/>
      <c r="B64" s="25"/>
      <c r="C64" s="25"/>
      <c r="D64" s="23" t="e">
        <f t="shared" si="28"/>
        <v>#DIV/0!</v>
      </c>
      <c r="E64" s="24">
        <f t="shared" si="29"/>
        <v>0</v>
      </c>
      <c r="F64" s="50">
        <f t="shared" si="30"/>
        <v>0</v>
      </c>
      <c r="G64" s="45"/>
      <c r="J64" s="23" t="e">
        <f t="shared" si="31"/>
        <v>#DIV/0!</v>
      </c>
      <c r="K64" s="24">
        <f t="shared" si="32"/>
        <v>0</v>
      </c>
      <c r="L64" s="50">
        <f t="shared" si="33"/>
        <v>0</v>
      </c>
      <c r="M64" s="45"/>
      <c r="P64" s="23" t="e">
        <f t="shared" si="35"/>
        <v>#DIV/0!</v>
      </c>
      <c r="Q64" s="24">
        <f t="shared" si="36"/>
        <v>0</v>
      </c>
      <c r="R64" s="50">
        <f t="shared" si="37"/>
        <v>0</v>
      </c>
      <c r="S64" s="45">
        <v>103</v>
      </c>
      <c r="T64" s="25">
        <v>1</v>
      </c>
      <c r="V64" s="23" t="e">
        <f t="shared" si="40"/>
        <v>#DIV/0!</v>
      </c>
      <c r="W64" s="24" t="e">
        <f t="shared" si="41"/>
        <v>#DIV/0!</v>
      </c>
      <c r="X64" s="50">
        <f t="shared" si="42"/>
        <v>0</v>
      </c>
      <c r="Y64" s="45"/>
      <c r="AB64" s="23" t="e">
        <f t="shared" si="34"/>
        <v>#DIV/0!</v>
      </c>
      <c r="AC64" s="24">
        <f t="shared" si="38"/>
        <v>0</v>
      </c>
      <c r="AD64" s="50">
        <f t="shared" si="39"/>
        <v>0</v>
      </c>
      <c r="AE64" s="45"/>
      <c r="AH64" s="23" t="e">
        <f t="shared" si="11"/>
        <v>#DIV/0!</v>
      </c>
      <c r="AI64" s="24">
        <f t="shared" si="12"/>
        <v>0</v>
      </c>
      <c r="AJ64" s="50">
        <f t="shared" si="10"/>
        <v>0</v>
      </c>
    </row>
    <row r="65" spans="1:36">
      <c r="A65" s="25"/>
      <c r="B65" s="25"/>
      <c r="C65" s="25"/>
      <c r="D65" s="23" t="e">
        <f t="shared" si="28"/>
        <v>#DIV/0!</v>
      </c>
      <c r="E65" s="24">
        <f t="shared" si="29"/>
        <v>0</v>
      </c>
      <c r="F65" s="50">
        <f t="shared" si="30"/>
        <v>0</v>
      </c>
      <c r="G65" s="45"/>
      <c r="J65" s="23" t="e">
        <f t="shared" si="31"/>
        <v>#DIV/0!</v>
      </c>
      <c r="K65" s="24">
        <f t="shared" si="32"/>
        <v>0</v>
      </c>
      <c r="L65" s="50">
        <f t="shared" si="33"/>
        <v>0</v>
      </c>
      <c r="M65" s="45"/>
      <c r="P65" s="23" t="e">
        <f t="shared" si="35"/>
        <v>#DIV/0!</v>
      </c>
      <c r="Q65" s="24">
        <f t="shared" si="36"/>
        <v>0</v>
      </c>
      <c r="R65" s="50">
        <f t="shared" si="37"/>
        <v>0</v>
      </c>
      <c r="V65" s="23" t="e">
        <f t="shared" si="40"/>
        <v>#DIV/0!</v>
      </c>
      <c r="W65" s="24" t="e">
        <f t="shared" si="41"/>
        <v>#DIV/0!</v>
      </c>
      <c r="X65" s="50">
        <f t="shared" si="42"/>
        <v>0</v>
      </c>
      <c r="Y65" s="45"/>
      <c r="AB65" s="23" t="e">
        <f t="shared" si="34"/>
        <v>#DIV/0!</v>
      </c>
      <c r="AC65" s="24">
        <f t="shared" si="38"/>
        <v>0</v>
      </c>
      <c r="AD65" s="50">
        <f t="shared" si="39"/>
        <v>0</v>
      </c>
      <c r="AE65" s="45"/>
      <c r="AH65" s="23" t="e">
        <f t="shared" si="11"/>
        <v>#DIV/0!</v>
      </c>
      <c r="AI65" s="24">
        <f t="shared" si="12"/>
        <v>0</v>
      </c>
      <c r="AJ65" s="50">
        <f t="shared" si="10"/>
        <v>0</v>
      </c>
    </row>
    <row r="66" spans="1:36">
      <c r="A66" s="25"/>
      <c r="B66" s="25"/>
      <c r="C66" s="25"/>
      <c r="D66" s="23" t="e">
        <f t="shared" si="28"/>
        <v>#DIV/0!</v>
      </c>
      <c r="E66" s="24">
        <f t="shared" si="29"/>
        <v>0</v>
      </c>
      <c r="F66" s="50">
        <f t="shared" si="30"/>
        <v>0</v>
      </c>
      <c r="G66" s="45"/>
      <c r="J66" s="23" t="e">
        <f t="shared" si="31"/>
        <v>#DIV/0!</v>
      </c>
      <c r="K66" s="24">
        <f t="shared" si="32"/>
        <v>0</v>
      </c>
      <c r="L66" s="50">
        <f t="shared" si="33"/>
        <v>0</v>
      </c>
      <c r="M66" s="45"/>
      <c r="P66" s="23" t="e">
        <f t="shared" si="35"/>
        <v>#DIV/0!</v>
      </c>
      <c r="Q66" s="24">
        <f t="shared" si="36"/>
        <v>0</v>
      </c>
      <c r="R66" s="50">
        <f t="shared" si="37"/>
        <v>0</v>
      </c>
      <c r="V66" s="23" t="e">
        <f t="shared" si="40"/>
        <v>#DIV/0!</v>
      </c>
      <c r="W66" s="24" t="e">
        <f t="shared" si="41"/>
        <v>#DIV/0!</v>
      </c>
      <c r="X66" s="50">
        <f t="shared" si="42"/>
        <v>0</v>
      </c>
      <c r="Y66" s="45"/>
      <c r="AB66" s="23" t="e">
        <f t="shared" si="34"/>
        <v>#DIV/0!</v>
      </c>
      <c r="AC66" s="24">
        <f t="shared" si="38"/>
        <v>0</v>
      </c>
      <c r="AD66" s="50">
        <f t="shared" si="39"/>
        <v>0</v>
      </c>
      <c r="AE66" s="45"/>
      <c r="AH66" s="23" t="e">
        <f t="shared" si="11"/>
        <v>#DIV/0!</v>
      </c>
      <c r="AI66" s="24">
        <f t="shared" si="12"/>
        <v>0</v>
      </c>
      <c r="AJ66" s="50">
        <f t="shared" si="10"/>
        <v>0</v>
      </c>
    </row>
    <row r="67" spans="1:36">
      <c r="A67" s="25"/>
      <c r="B67" s="25"/>
      <c r="D67" s="23" t="e">
        <f t="shared" si="28"/>
        <v>#DIV/0!</v>
      </c>
      <c r="E67" s="24">
        <f t="shared" si="29"/>
        <v>0</v>
      </c>
      <c r="F67" s="50">
        <f t="shared" si="30"/>
        <v>0</v>
      </c>
      <c r="G67" s="45"/>
      <c r="J67" s="23" t="e">
        <f t="shared" si="31"/>
        <v>#DIV/0!</v>
      </c>
      <c r="K67" s="24">
        <f t="shared" si="32"/>
        <v>0</v>
      </c>
      <c r="L67" s="50">
        <f t="shared" si="33"/>
        <v>0</v>
      </c>
      <c r="M67" s="45"/>
      <c r="P67" s="23" t="e">
        <f t="shared" si="35"/>
        <v>#DIV/0!</v>
      </c>
      <c r="Q67" s="24">
        <f t="shared" si="36"/>
        <v>0</v>
      </c>
      <c r="R67" s="50">
        <f t="shared" si="37"/>
        <v>0</v>
      </c>
      <c r="V67" s="23" t="e">
        <f t="shared" si="40"/>
        <v>#DIV/0!</v>
      </c>
      <c r="W67" s="24" t="e">
        <f t="shared" si="41"/>
        <v>#DIV/0!</v>
      </c>
      <c r="X67" s="50">
        <f t="shared" si="42"/>
        <v>0</v>
      </c>
      <c r="Y67" s="45"/>
      <c r="AB67" s="23" t="e">
        <f t="shared" si="34"/>
        <v>#DIV/0!</v>
      </c>
      <c r="AC67" s="24">
        <f t="shared" si="38"/>
        <v>0</v>
      </c>
      <c r="AD67" s="50">
        <f t="shared" si="39"/>
        <v>0</v>
      </c>
      <c r="AE67" s="45"/>
      <c r="AH67" s="23" t="e">
        <f t="shared" si="11"/>
        <v>#DIV/0!</v>
      </c>
      <c r="AI67" s="24">
        <f t="shared" si="12"/>
        <v>0</v>
      </c>
      <c r="AJ67" s="50">
        <f t="shared" si="10"/>
        <v>0</v>
      </c>
    </row>
    <row r="68" spans="1:36">
      <c r="A68" s="25"/>
      <c r="B68" s="25"/>
      <c r="D68" s="23" t="e">
        <f t="shared" si="28"/>
        <v>#DIV/0!</v>
      </c>
      <c r="E68" s="24">
        <f t="shared" si="29"/>
        <v>0</v>
      </c>
      <c r="F68" s="50">
        <f t="shared" si="30"/>
        <v>0</v>
      </c>
      <c r="G68" s="45"/>
      <c r="J68" s="23" t="e">
        <f t="shared" si="31"/>
        <v>#DIV/0!</v>
      </c>
      <c r="K68" s="24">
        <f t="shared" si="32"/>
        <v>0</v>
      </c>
      <c r="L68" s="50">
        <f t="shared" si="33"/>
        <v>0</v>
      </c>
      <c r="M68" s="45"/>
      <c r="P68" s="23" t="e">
        <f t="shared" si="35"/>
        <v>#DIV/0!</v>
      </c>
      <c r="Q68" s="24">
        <f t="shared" si="36"/>
        <v>0</v>
      </c>
      <c r="R68" s="50">
        <f t="shared" si="37"/>
        <v>0</v>
      </c>
      <c r="V68" s="23" t="e">
        <f t="shared" si="40"/>
        <v>#DIV/0!</v>
      </c>
      <c r="W68" s="24" t="e">
        <f t="shared" si="41"/>
        <v>#DIV/0!</v>
      </c>
      <c r="X68" s="50">
        <f t="shared" si="42"/>
        <v>0</v>
      </c>
      <c r="Y68" s="45"/>
      <c r="AB68" s="23" t="e">
        <f t="shared" si="34"/>
        <v>#DIV/0!</v>
      </c>
      <c r="AC68" s="24">
        <f t="shared" si="38"/>
        <v>0</v>
      </c>
      <c r="AD68" s="50">
        <f t="shared" si="39"/>
        <v>0</v>
      </c>
      <c r="AE68" s="45"/>
      <c r="AH68" s="23" t="e">
        <f t="shared" si="11"/>
        <v>#DIV/0!</v>
      </c>
      <c r="AI68" s="24">
        <f t="shared" si="12"/>
        <v>0</v>
      </c>
      <c r="AJ68" s="50">
        <f t="shared" si="10"/>
        <v>0</v>
      </c>
    </row>
    <row r="69" spans="1:36">
      <c r="D69" s="23" t="e">
        <f t="shared" si="28"/>
        <v>#DIV/0!</v>
      </c>
      <c r="E69" s="24">
        <f t="shared" si="29"/>
        <v>0</v>
      </c>
      <c r="F69" s="50">
        <f t="shared" si="30"/>
        <v>0</v>
      </c>
      <c r="G69" s="45"/>
      <c r="J69" s="23" t="e">
        <f t="shared" si="31"/>
        <v>#DIV/0!</v>
      </c>
      <c r="K69" s="24">
        <f t="shared" si="32"/>
        <v>0</v>
      </c>
      <c r="L69" s="50">
        <f t="shared" si="33"/>
        <v>0</v>
      </c>
      <c r="M69" s="45"/>
      <c r="P69" s="23" t="e">
        <f t="shared" si="35"/>
        <v>#DIV/0!</v>
      </c>
      <c r="Q69" s="24">
        <f t="shared" si="36"/>
        <v>0</v>
      </c>
      <c r="R69" s="50">
        <f t="shared" si="37"/>
        <v>0</v>
      </c>
      <c r="V69" s="23" t="e">
        <f t="shared" si="40"/>
        <v>#DIV/0!</v>
      </c>
      <c r="W69" s="24" t="e">
        <f t="shared" si="41"/>
        <v>#DIV/0!</v>
      </c>
      <c r="X69" s="50">
        <f t="shared" si="42"/>
        <v>0</v>
      </c>
      <c r="Y69" s="45"/>
      <c r="AB69" s="23" t="e">
        <f t="shared" si="34"/>
        <v>#DIV/0!</v>
      </c>
      <c r="AC69" s="24">
        <f t="shared" si="38"/>
        <v>0</v>
      </c>
      <c r="AD69" s="50">
        <f t="shared" si="39"/>
        <v>0</v>
      </c>
      <c r="AE69" s="45"/>
      <c r="AH69" s="23" t="e">
        <f t="shared" si="11"/>
        <v>#DIV/0!</v>
      </c>
      <c r="AI69" s="24">
        <f t="shared" si="12"/>
        <v>0</v>
      </c>
      <c r="AJ69" s="50">
        <f t="shared" si="10"/>
        <v>0</v>
      </c>
    </row>
    <row r="70" spans="1:36">
      <c r="D70" s="23" t="e">
        <f t="shared" si="28"/>
        <v>#DIV/0!</v>
      </c>
      <c r="E70" s="24">
        <f t="shared" si="29"/>
        <v>0</v>
      </c>
      <c r="F70" s="50">
        <f t="shared" si="30"/>
        <v>0</v>
      </c>
      <c r="G70" s="45"/>
      <c r="J70" s="23" t="e">
        <f t="shared" si="31"/>
        <v>#DIV/0!</v>
      </c>
      <c r="K70" s="24">
        <f t="shared" si="32"/>
        <v>0</v>
      </c>
      <c r="L70" s="50">
        <f t="shared" si="33"/>
        <v>0</v>
      </c>
      <c r="M70" s="45"/>
      <c r="P70" s="23" t="e">
        <f t="shared" si="35"/>
        <v>#DIV/0!</v>
      </c>
      <c r="Q70" s="24">
        <f t="shared" si="36"/>
        <v>0</v>
      </c>
      <c r="R70" s="50">
        <f t="shared" si="37"/>
        <v>0</v>
      </c>
      <c r="V70" s="23" t="e">
        <f t="shared" si="40"/>
        <v>#DIV/0!</v>
      </c>
      <c r="W70" s="24" t="e">
        <f t="shared" si="41"/>
        <v>#DIV/0!</v>
      </c>
      <c r="X70" s="50">
        <f t="shared" si="42"/>
        <v>0</v>
      </c>
      <c r="Y70" s="45"/>
      <c r="AB70" s="23" t="e">
        <f t="shared" si="34"/>
        <v>#DIV/0!</v>
      </c>
      <c r="AC70" s="24">
        <f t="shared" si="38"/>
        <v>0</v>
      </c>
      <c r="AD70" s="50">
        <f t="shared" si="39"/>
        <v>0</v>
      </c>
      <c r="AE70" s="45"/>
      <c r="AH70" s="23" t="e">
        <f t="shared" si="11"/>
        <v>#DIV/0!</v>
      </c>
      <c r="AI70" s="24">
        <f t="shared" si="12"/>
        <v>0</v>
      </c>
      <c r="AJ70" s="50">
        <f t="shared" si="10"/>
        <v>0</v>
      </c>
    </row>
    <row r="71" spans="1:36">
      <c r="D71" s="23" t="e">
        <f t="shared" si="28"/>
        <v>#DIV/0!</v>
      </c>
      <c r="E71" s="24">
        <f t="shared" si="29"/>
        <v>0</v>
      </c>
      <c r="F71" s="50">
        <f t="shared" si="30"/>
        <v>0</v>
      </c>
      <c r="G71" s="45"/>
      <c r="J71" s="23" t="e">
        <f t="shared" si="31"/>
        <v>#DIV/0!</v>
      </c>
      <c r="K71" s="24">
        <f t="shared" si="32"/>
        <v>0</v>
      </c>
      <c r="L71" s="50">
        <f t="shared" si="33"/>
        <v>0</v>
      </c>
      <c r="M71" s="45"/>
      <c r="P71" s="23" t="e">
        <f t="shared" si="35"/>
        <v>#DIV/0!</v>
      </c>
      <c r="Q71" s="24">
        <f t="shared" si="36"/>
        <v>0</v>
      </c>
      <c r="R71" s="50">
        <f t="shared" si="37"/>
        <v>0</v>
      </c>
      <c r="V71" s="23" t="e">
        <f t="shared" si="40"/>
        <v>#DIV/0!</v>
      </c>
      <c r="W71" s="24" t="e">
        <f t="shared" si="41"/>
        <v>#DIV/0!</v>
      </c>
      <c r="X71" s="50">
        <f t="shared" si="42"/>
        <v>0</v>
      </c>
      <c r="Y71" s="45"/>
      <c r="AB71" s="23" t="e">
        <f t="shared" si="34"/>
        <v>#DIV/0!</v>
      </c>
      <c r="AC71" s="24">
        <f t="shared" si="38"/>
        <v>0</v>
      </c>
      <c r="AD71" s="50">
        <f t="shared" si="39"/>
        <v>0</v>
      </c>
      <c r="AE71" s="45"/>
      <c r="AH71" s="23" t="e">
        <f t="shared" si="11"/>
        <v>#DIV/0!</v>
      </c>
      <c r="AI71" s="24">
        <f t="shared" si="12"/>
        <v>0</v>
      </c>
      <c r="AJ71" s="50">
        <f t="shared" si="10"/>
        <v>0</v>
      </c>
    </row>
    <row r="72" spans="1:36">
      <c r="D72" s="23" t="e">
        <f t="shared" si="28"/>
        <v>#DIV/0!</v>
      </c>
      <c r="E72" s="24">
        <f t="shared" si="29"/>
        <v>0</v>
      </c>
      <c r="F72" s="50">
        <f t="shared" si="30"/>
        <v>0</v>
      </c>
      <c r="G72" s="45"/>
      <c r="J72" s="23" t="e">
        <f t="shared" si="31"/>
        <v>#DIV/0!</v>
      </c>
      <c r="K72" s="24">
        <f t="shared" si="32"/>
        <v>0</v>
      </c>
      <c r="L72" s="50">
        <f t="shared" si="33"/>
        <v>0</v>
      </c>
      <c r="M72" s="45"/>
      <c r="P72" s="23" t="e">
        <f t="shared" si="35"/>
        <v>#DIV/0!</v>
      </c>
      <c r="Q72" s="24">
        <f t="shared" si="36"/>
        <v>0</v>
      </c>
      <c r="R72" s="50">
        <f t="shared" si="37"/>
        <v>0</v>
      </c>
      <c r="V72" s="23" t="e">
        <f t="shared" si="40"/>
        <v>#DIV/0!</v>
      </c>
      <c r="W72" s="24" t="e">
        <f t="shared" si="41"/>
        <v>#DIV/0!</v>
      </c>
      <c r="X72" s="50">
        <f t="shared" si="42"/>
        <v>0</v>
      </c>
      <c r="Y72" s="45"/>
      <c r="AB72" s="23" t="e">
        <f t="shared" si="34"/>
        <v>#DIV/0!</v>
      </c>
      <c r="AC72" s="24">
        <f t="shared" si="38"/>
        <v>0</v>
      </c>
      <c r="AD72" s="50">
        <f t="shared" si="39"/>
        <v>0</v>
      </c>
      <c r="AE72" s="45"/>
      <c r="AH72" s="23" t="e">
        <f t="shared" si="11"/>
        <v>#DIV/0!</v>
      </c>
      <c r="AI72" s="24">
        <f t="shared" si="12"/>
        <v>0</v>
      </c>
      <c r="AJ72" s="50">
        <f t="shared" si="10"/>
        <v>0</v>
      </c>
    </row>
    <row r="73" spans="1:36">
      <c r="D73" s="23" t="e">
        <f t="shared" si="28"/>
        <v>#DIV/0!</v>
      </c>
      <c r="E73" s="24">
        <f t="shared" si="29"/>
        <v>0</v>
      </c>
      <c r="F73" s="50">
        <f t="shared" si="30"/>
        <v>0</v>
      </c>
      <c r="G73" s="45"/>
      <c r="J73" s="23" t="e">
        <f t="shared" si="31"/>
        <v>#DIV/0!</v>
      </c>
      <c r="K73" s="24">
        <f t="shared" si="32"/>
        <v>0</v>
      </c>
      <c r="L73" s="50">
        <f t="shared" si="33"/>
        <v>0</v>
      </c>
      <c r="M73" s="45"/>
      <c r="P73" s="23" t="e">
        <f t="shared" si="35"/>
        <v>#DIV/0!</v>
      </c>
      <c r="Q73" s="24">
        <f t="shared" si="36"/>
        <v>0</v>
      </c>
      <c r="R73" s="50">
        <f t="shared" si="37"/>
        <v>0</v>
      </c>
      <c r="V73" s="23" t="e">
        <f t="shared" si="40"/>
        <v>#DIV/0!</v>
      </c>
      <c r="W73" s="24" t="e">
        <f t="shared" si="41"/>
        <v>#DIV/0!</v>
      </c>
      <c r="X73" s="50">
        <f t="shared" si="42"/>
        <v>0</v>
      </c>
      <c r="Y73" s="45"/>
      <c r="AB73" s="23" t="e">
        <f t="shared" si="34"/>
        <v>#DIV/0!</v>
      </c>
      <c r="AC73" s="24">
        <f t="shared" si="38"/>
        <v>0</v>
      </c>
      <c r="AD73" s="50">
        <f t="shared" si="39"/>
        <v>0</v>
      </c>
      <c r="AE73" s="45"/>
      <c r="AH73" s="23" t="e">
        <f t="shared" si="11"/>
        <v>#DIV/0!</v>
      </c>
      <c r="AI73" s="24">
        <f t="shared" si="12"/>
        <v>0</v>
      </c>
      <c r="AJ73" s="50">
        <f t="shared" si="10"/>
        <v>0</v>
      </c>
    </row>
    <row r="74" spans="1:36">
      <c r="D74" s="23" t="e">
        <f t="shared" si="28"/>
        <v>#DIV/0!</v>
      </c>
      <c r="E74" s="24">
        <f t="shared" si="29"/>
        <v>0</v>
      </c>
      <c r="F74" s="50">
        <f t="shared" si="30"/>
        <v>0</v>
      </c>
      <c r="G74" s="45"/>
      <c r="J74" s="23" t="e">
        <f t="shared" si="31"/>
        <v>#DIV/0!</v>
      </c>
      <c r="K74" s="24">
        <f t="shared" si="32"/>
        <v>0</v>
      </c>
      <c r="L74" s="50">
        <f t="shared" si="33"/>
        <v>0</v>
      </c>
      <c r="M74" s="45"/>
      <c r="P74" s="23" t="e">
        <f t="shared" ref="P74:P105" si="43">M77^3*SUM($R$12:$R$172)/COUNT($O$12:$O$175)</f>
        <v>#DIV/0!</v>
      </c>
      <c r="Q74" s="24">
        <f t="shared" ref="Q74:Q105" si="44">IF(N77&gt;0,N77*P74,0)</f>
        <v>0</v>
      </c>
      <c r="R74" s="50">
        <f t="shared" ref="R74:R105" si="45">IF(O77&gt;0,O77/(M77^3),0)</f>
        <v>0</v>
      </c>
      <c r="V74" s="23" t="e">
        <f t="shared" si="40"/>
        <v>#DIV/0!</v>
      </c>
      <c r="W74" s="24" t="e">
        <f t="shared" si="41"/>
        <v>#DIV/0!</v>
      </c>
      <c r="X74" s="50">
        <f t="shared" si="42"/>
        <v>0</v>
      </c>
      <c r="Y74" s="45"/>
      <c r="AB74" s="23" t="e">
        <f t="shared" si="34"/>
        <v>#DIV/0!</v>
      </c>
      <c r="AC74" s="24">
        <f t="shared" si="38"/>
        <v>0</v>
      </c>
      <c r="AD74" s="50">
        <f t="shared" si="39"/>
        <v>0</v>
      </c>
      <c r="AE74" s="45"/>
      <c r="AH74" s="23" t="e">
        <f t="shared" si="11"/>
        <v>#DIV/0!</v>
      </c>
      <c r="AI74" s="24">
        <f t="shared" si="12"/>
        <v>0</v>
      </c>
      <c r="AJ74" s="50">
        <f t="shared" si="10"/>
        <v>0</v>
      </c>
    </row>
    <row r="75" spans="1:36">
      <c r="D75" s="23" t="e">
        <f t="shared" si="28"/>
        <v>#DIV/0!</v>
      </c>
      <c r="E75" s="24">
        <f t="shared" si="29"/>
        <v>0</v>
      </c>
      <c r="F75" s="50">
        <f t="shared" si="30"/>
        <v>0</v>
      </c>
      <c r="G75" s="45"/>
      <c r="J75" s="23" t="e">
        <f t="shared" si="31"/>
        <v>#DIV/0!</v>
      </c>
      <c r="K75" s="24">
        <f t="shared" si="32"/>
        <v>0</v>
      </c>
      <c r="L75" s="50">
        <f t="shared" ref="L75:L138" si="46">IF(I75&gt;0,I75/(G75^3),0)</f>
        <v>0</v>
      </c>
      <c r="M75" s="45"/>
      <c r="P75" s="23" t="e">
        <f t="shared" si="43"/>
        <v>#DIV/0!</v>
      </c>
      <c r="Q75" s="24">
        <f t="shared" si="44"/>
        <v>0</v>
      </c>
      <c r="R75" s="50">
        <f t="shared" si="45"/>
        <v>0</v>
      </c>
      <c r="V75" s="23" t="e">
        <f t="shared" si="40"/>
        <v>#DIV/0!</v>
      </c>
      <c r="W75" s="24" t="e">
        <f t="shared" si="41"/>
        <v>#DIV/0!</v>
      </c>
      <c r="X75" s="50">
        <f t="shared" si="42"/>
        <v>0</v>
      </c>
      <c r="Y75" s="45"/>
      <c r="AB75" s="23" t="e">
        <f t="shared" si="34"/>
        <v>#DIV/0!</v>
      </c>
      <c r="AC75" s="24">
        <f t="shared" si="38"/>
        <v>0</v>
      </c>
      <c r="AD75" s="50">
        <f t="shared" si="39"/>
        <v>0</v>
      </c>
      <c r="AE75" s="45"/>
      <c r="AH75" s="23" t="e">
        <f t="shared" si="11"/>
        <v>#DIV/0!</v>
      </c>
      <c r="AI75" s="24">
        <f t="shared" si="12"/>
        <v>0</v>
      </c>
      <c r="AJ75" s="50">
        <f t="shared" si="10"/>
        <v>0</v>
      </c>
    </row>
    <row r="76" spans="1:36">
      <c r="D76" s="23" t="e">
        <f t="shared" ref="D76:D107" si="47">A76^3*SUM($F$12:$F$171)/COUNT($C$12:$C$172)</f>
        <v>#DIV/0!</v>
      </c>
      <c r="E76" s="24">
        <f t="shared" ref="E76:E107" si="48">IF(B76&gt;0,B76*D76,0)</f>
        <v>0</v>
      </c>
      <c r="F76" s="50">
        <f t="shared" ref="F76:F107" si="49">IF(C77&gt;0,C77/(A76^3),0)</f>
        <v>0</v>
      </c>
      <c r="G76" s="45"/>
      <c r="J76" s="23" t="e">
        <f t="shared" ref="J76:J107" si="50">G76^3*SUM($L$12:$L$171)/COUNT($I$12:$I$171)</f>
        <v>#DIV/0!</v>
      </c>
      <c r="K76" s="24">
        <f t="shared" ref="K76:K107" si="51">IF(H76&gt;0,H76*J76,0)</f>
        <v>0</v>
      </c>
      <c r="L76" s="50">
        <f t="shared" si="46"/>
        <v>0</v>
      </c>
      <c r="M76" s="45"/>
      <c r="P76" s="23" t="e">
        <f t="shared" si="43"/>
        <v>#DIV/0!</v>
      </c>
      <c r="Q76" s="24">
        <f t="shared" si="44"/>
        <v>0</v>
      </c>
      <c r="R76" s="50">
        <f t="shared" si="45"/>
        <v>0</v>
      </c>
      <c r="V76" s="23" t="e">
        <f t="shared" si="40"/>
        <v>#DIV/0!</v>
      </c>
      <c r="W76" s="24" t="e">
        <f t="shared" si="41"/>
        <v>#DIV/0!</v>
      </c>
      <c r="X76" s="50">
        <f t="shared" si="42"/>
        <v>0</v>
      </c>
      <c r="Y76" s="45"/>
      <c r="AB76" s="23" t="e">
        <f t="shared" ref="AB76:AB107" si="52">Y76^3*SUM($AD$12:$AD$172)/COUNT($AA$12:$AA$172)</f>
        <v>#DIV/0!</v>
      </c>
      <c r="AC76" s="24">
        <f t="shared" si="38"/>
        <v>0</v>
      </c>
      <c r="AD76" s="50">
        <f t="shared" ref="AD76:AD139" si="53">IF(AA76&gt;0,AA76/(Y76^3),0)</f>
        <v>0</v>
      </c>
      <c r="AE76" s="45"/>
      <c r="AH76" s="23" t="e">
        <f t="shared" si="11"/>
        <v>#DIV/0!</v>
      </c>
      <c r="AI76" s="24">
        <f t="shared" si="12"/>
        <v>0</v>
      </c>
      <c r="AJ76" s="50">
        <f t="shared" ref="AJ76:AJ139" si="54">IF(AG76&gt;0,AG76/(AE76^3),0)</f>
        <v>0</v>
      </c>
    </row>
    <row r="77" spans="1:36">
      <c r="D77" s="23" t="e">
        <f t="shared" si="47"/>
        <v>#DIV/0!</v>
      </c>
      <c r="E77" s="24">
        <f t="shared" si="48"/>
        <v>0</v>
      </c>
      <c r="F77" s="50">
        <f t="shared" si="49"/>
        <v>0</v>
      </c>
      <c r="G77" s="45"/>
      <c r="J77" s="23" t="e">
        <f t="shared" si="50"/>
        <v>#DIV/0!</v>
      </c>
      <c r="K77" s="24">
        <f t="shared" si="51"/>
        <v>0</v>
      </c>
      <c r="L77" s="50">
        <f t="shared" si="46"/>
        <v>0</v>
      </c>
      <c r="M77" s="45"/>
      <c r="P77" s="23" t="e">
        <f t="shared" si="43"/>
        <v>#DIV/0!</v>
      </c>
      <c r="Q77" s="24">
        <f t="shared" si="44"/>
        <v>0</v>
      </c>
      <c r="R77" s="50">
        <f t="shared" si="45"/>
        <v>0</v>
      </c>
      <c r="S77" s="45"/>
      <c r="V77" s="23" t="e">
        <f>S77^3*SUM($X$12:$X$59)/COUNT($U$12:$U$59)</f>
        <v>#DIV/0!</v>
      </c>
      <c r="W77" s="24">
        <f t="shared" ref="W77:W140" si="55">IF(T77&gt;0,T77*V77,0)</f>
        <v>0</v>
      </c>
      <c r="X77" s="50">
        <f>IF(U77&gt;0,U77/(S77^3),0)</f>
        <v>0</v>
      </c>
      <c r="Y77" s="45"/>
      <c r="AB77" s="23" t="e">
        <f t="shared" si="52"/>
        <v>#DIV/0!</v>
      </c>
      <c r="AC77" s="24">
        <f t="shared" ref="AC77:AC140" si="56">IF(Z77&gt;0,Z77*AB77,0)</f>
        <v>0</v>
      </c>
      <c r="AD77" s="50">
        <f t="shared" si="53"/>
        <v>0</v>
      </c>
      <c r="AE77" s="45"/>
      <c r="AH77" s="23" t="e">
        <f t="shared" ref="AH77:AH140" si="57">AE77^3*SUM($AJ$12:$AJ$172)/COUNT($AG$12:$AG$172)</f>
        <v>#DIV/0!</v>
      </c>
      <c r="AI77" s="24">
        <f t="shared" ref="AI77:AI140" si="58">IF(AF77&gt;0,AF77*AH77,0)</f>
        <v>0</v>
      </c>
      <c r="AJ77" s="50">
        <f t="shared" si="54"/>
        <v>0</v>
      </c>
    </row>
    <row r="78" spans="1:36">
      <c r="D78" s="23" t="e">
        <f t="shared" si="47"/>
        <v>#DIV/0!</v>
      </c>
      <c r="E78" s="24">
        <f t="shared" si="48"/>
        <v>0</v>
      </c>
      <c r="F78" s="50">
        <f t="shared" si="49"/>
        <v>0</v>
      </c>
      <c r="G78" s="45"/>
      <c r="J78" s="23" t="e">
        <f t="shared" si="50"/>
        <v>#DIV/0!</v>
      </c>
      <c r="K78" s="24">
        <f t="shared" si="51"/>
        <v>0</v>
      </c>
      <c r="L78" s="50">
        <f t="shared" si="46"/>
        <v>0</v>
      </c>
      <c r="M78" s="45"/>
      <c r="P78" s="23" t="e">
        <f t="shared" si="43"/>
        <v>#DIV/0!</v>
      </c>
      <c r="Q78" s="24">
        <f t="shared" si="44"/>
        <v>0</v>
      </c>
      <c r="R78" s="50">
        <f t="shared" si="45"/>
        <v>0</v>
      </c>
      <c r="S78" s="45"/>
      <c r="V78" s="23" t="e">
        <f>S78^3*SUM($X$12:$X$59)/COUNT($U$12:$U$59)</f>
        <v>#DIV/0!</v>
      </c>
      <c r="W78" s="24">
        <f t="shared" si="55"/>
        <v>0</v>
      </c>
      <c r="X78" s="50">
        <f t="shared" ref="X78:X141" si="59">IF(U78&gt;0,U78/(S78^3),0)</f>
        <v>0</v>
      </c>
      <c r="Y78" s="45"/>
      <c r="AB78" s="23" t="e">
        <f t="shared" si="52"/>
        <v>#DIV/0!</v>
      </c>
      <c r="AC78" s="24">
        <f t="shared" si="56"/>
        <v>0</v>
      </c>
      <c r="AD78" s="50">
        <f t="shared" si="53"/>
        <v>0</v>
      </c>
      <c r="AE78" s="45"/>
      <c r="AH78" s="23" t="e">
        <f t="shared" si="57"/>
        <v>#DIV/0!</v>
      </c>
      <c r="AI78" s="24">
        <f t="shared" si="58"/>
        <v>0</v>
      </c>
      <c r="AJ78" s="50">
        <f t="shared" si="54"/>
        <v>0</v>
      </c>
    </row>
    <row r="79" spans="1:36">
      <c r="D79" s="23" t="e">
        <f t="shared" si="47"/>
        <v>#DIV/0!</v>
      </c>
      <c r="E79" s="24">
        <f t="shared" si="48"/>
        <v>0</v>
      </c>
      <c r="F79" s="50">
        <f t="shared" si="49"/>
        <v>0</v>
      </c>
      <c r="G79" s="45"/>
      <c r="J79" s="23" t="e">
        <f t="shared" si="50"/>
        <v>#DIV/0!</v>
      </c>
      <c r="K79" s="24">
        <f t="shared" si="51"/>
        <v>0</v>
      </c>
      <c r="L79" s="50">
        <f t="shared" si="46"/>
        <v>0</v>
      </c>
      <c r="M79" s="45"/>
      <c r="P79" s="23" t="e">
        <f t="shared" si="43"/>
        <v>#DIV/0!</v>
      </c>
      <c r="Q79" s="24">
        <f t="shared" si="44"/>
        <v>0</v>
      </c>
      <c r="R79" s="50">
        <f t="shared" si="45"/>
        <v>0</v>
      </c>
      <c r="S79" s="45"/>
      <c r="V79" s="23" t="e">
        <f>S79^3*SUM($X$12:$X$59)/COUNT($U$12:$U$59)</f>
        <v>#DIV/0!</v>
      </c>
      <c r="W79" s="24">
        <f t="shared" si="55"/>
        <v>0</v>
      </c>
      <c r="X79" s="50">
        <f t="shared" si="59"/>
        <v>0</v>
      </c>
      <c r="Y79" s="45"/>
      <c r="AB79" s="23" t="e">
        <f t="shared" si="52"/>
        <v>#DIV/0!</v>
      </c>
      <c r="AC79" s="24">
        <f t="shared" si="56"/>
        <v>0</v>
      </c>
      <c r="AD79" s="50">
        <f t="shared" si="53"/>
        <v>0</v>
      </c>
      <c r="AE79" s="45"/>
      <c r="AH79" s="23" t="e">
        <f t="shared" si="57"/>
        <v>#DIV/0!</v>
      </c>
      <c r="AI79" s="24">
        <f t="shared" si="58"/>
        <v>0</v>
      </c>
      <c r="AJ79" s="50">
        <f t="shared" si="54"/>
        <v>0</v>
      </c>
    </row>
    <row r="80" spans="1:36">
      <c r="D80" s="23" t="e">
        <f t="shared" si="47"/>
        <v>#DIV/0!</v>
      </c>
      <c r="E80" s="24">
        <f t="shared" si="48"/>
        <v>0</v>
      </c>
      <c r="F80" s="50">
        <f t="shared" si="49"/>
        <v>0</v>
      </c>
      <c r="G80" s="45"/>
      <c r="J80" s="23" t="e">
        <f t="shared" si="50"/>
        <v>#DIV/0!</v>
      </c>
      <c r="K80" s="24">
        <f t="shared" si="51"/>
        <v>0</v>
      </c>
      <c r="L80" s="50">
        <f t="shared" si="46"/>
        <v>0</v>
      </c>
      <c r="M80" s="45"/>
      <c r="P80" s="23" t="e">
        <f t="shared" si="43"/>
        <v>#DIV/0!</v>
      </c>
      <c r="Q80" s="24">
        <f t="shared" si="44"/>
        <v>0</v>
      </c>
      <c r="R80" s="50">
        <f t="shared" si="45"/>
        <v>0</v>
      </c>
      <c r="S80" s="45"/>
      <c r="V80" s="23" t="e">
        <f t="shared" ref="V80:V143" si="60">S80^3*SUM($X$12:$X$59)/COUNT($U$12:$U$59)</f>
        <v>#DIV/0!</v>
      </c>
      <c r="W80" s="24">
        <f t="shared" si="55"/>
        <v>0</v>
      </c>
      <c r="X80" s="50">
        <f t="shared" si="59"/>
        <v>0</v>
      </c>
      <c r="Y80" s="45"/>
      <c r="AB80" s="23" t="e">
        <f t="shared" si="52"/>
        <v>#DIV/0!</v>
      </c>
      <c r="AC80" s="24">
        <f t="shared" si="56"/>
        <v>0</v>
      </c>
      <c r="AD80" s="50">
        <f t="shared" si="53"/>
        <v>0</v>
      </c>
      <c r="AE80" s="45"/>
      <c r="AH80" s="23" t="e">
        <f t="shared" si="57"/>
        <v>#DIV/0!</v>
      </c>
      <c r="AI80" s="24">
        <f t="shared" si="58"/>
        <v>0</v>
      </c>
      <c r="AJ80" s="50">
        <f t="shared" si="54"/>
        <v>0</v>
      </c>
    </row>
    <row r="81" spans="4:36">
      <c r="D81" s="23" t="e">
        <f t="shared" si="47"/>
        <v>#DIV/0!</v>
      </c>
      <c r="E81" s="24">
        <f t="shared" si="48"/>
        <v>0</v>
      </c>
      <c r="F81" s="50">
        <f t="shared" si="49"/>
        <v>0</v>
      </c>
      <c r="G81" s="45"/>
      <c r="J81" s="23" t="e">
        <f t="shared" si="50"/>
        <v>#DIV/0!</v>
      </c>
      <c r="K81" s="24">
        <f t="shared" si="51"/>
        <v>0</v>
      </c>
      <c r="L81" s="50">
        <f t="shared" si="46"/>
        <v>0</v>
      </c>
      <c r="M81" s="45"/>
      <c r="P81" s="23" t="e">
        <f t="shared" si="43"/>
        <v>#DIV/0!</v>
      </c>
      <c r="Q81" s="24">
        <f t="shared" si="44"/>
        <v>0</v>
      </c>
      <c r="R81" s="50">
        <f t="shared" si="45"/>
        <v>0</v>
      </c>
      <c r="S81" s="45"/>
      <c r="V81" s="23" t="e">
        <f t="shared" si="60"/>
        <v>#DIV/0!</v>
      </c>
      <c r="W81" s="24">
        <f t="shared" si="55"/>
        <v>0</v>
      </c>
      <c r="X81" s="50">
        <f t="shared" si="59"/>
        <v>0</v>
      </c>
      <c r="Y81" s="45"/>
      <c r="AB81" s="23" t="e">
        <f t="shared" si="52"/>
        <v>#DIV/0!</v>
      </c>
      <c r="AC81" s="24">
        <f t="shared" si="56"/>
        <v>0</v>
      </c>
      <c r="AD81" s="50">
        <f t="shared" si="53"/>
        <v>0</v>
      </c>
      <c r="AE81" s="45"/>
      <c r="AH81" s="23" t="e">
        <f t="shared" si="57"/>
        <v>#DIV/0!</v>
      </c>
      <c r="AI81" s="24">
        <f t="shared" si="58"/>
        <v>0</v>
      </c>
      <c r="AJ81" s="50">
        <f t="shared" si="54"/>
        <v>0</v>
      </c>
    </row>
    <row r="82" spans="4:36">
      <c r="D82" s="23" t="e">
        <f t="shared" si="47"/>
        <v>#DIV/0!</v>
      </c>
      <c r="E82" s="24">
        <f t="shared" si="48"/>
        <v>0</v>
      </c>
      <c r="F82" s="50">
        <f t="shared" si="49"/>
        <v>0</v>
      </c>
      <c r="G82" s="45"/>
      <c r="J82" s="23" t="e">
        <f t="shared" si="50"/>
        <v>#DIV/0!</v>
      </c>
      <c r="K82" s="24">
        <f t="shared" si="51"/>
        <v>0</v>
      </c>
      <c r="L82" s="50">
        <f t="shared" si="46"/>
        <v>0</v>
      </c>
      <c r="M82" s="45"/>
      <c r="P82" s="23" t="e">
        <f t="shared" si="43"/>
        <v>#DIV/0!</v>
      </c>
      <c r="Q82" s="24">
        <f t="shared" si="44"/>
        <v>0</v>
      </c>
      <c r="R82" s="50">
        <f t="shared" si="45"/>
        <v>0</v>
      </c>
      <c r="S82" s="45"/>
      <c r="V82" s="23" t="e">
        <f t="shared" si="60"/>
        <v>#DIV/0!</v>
      </c>
      <c r="W82" s="24">
        <f t="shared" si="55"/>
        <v>0</v>
      </c>
      <c r="X82" s="50">
        <f t="shared" si="59"/>
        <v>0</v>
      </c>
      <c r="Y82" s="45"/>
      <c r="AB82" s="23" t="e">
        <f t="shared" si="52"/>
        <v>#DIV/0!</v>
      </c>
      <c r="AC82" s="24">
        <f t="shared" si="56"/>
        <v>0</v>
      </c>
      <c r="AD82" s="50">
        <f t="shared" si="53"/>
        <v>0</v>
      </c>
      <c r="AE82" s="45"/>
      <c r="AH82" s="23" t="e">
        <f t="shared" si="57"/>
        <v>#DIV/0!</v>
      </c>
      <c r="AI82" s="24">
        <f t="shared" si="58"/>
        <v>0</v>
      </c>
      <c r="AJ82" s="50">
        <f t="shared" si="54"/>
        <v>0</v>
      </c>
    </row>
    <row r="83" spans="4:36">
      <c r="D83" s="23" t="e">
        <f t="shared" si="47"/>
        <v>#DIV/0!</v>
      </c>
      <c r="E83" s="24">
        <f t="shared" si="48"/>
        <v>0</v>
      </c>
      <c r="F83" s="50">
        <f t="shared" si="49"/>
        <v>0</v>
      </c>
      <c r="G83" s="45"/>
      <c r="J83" s="23" t="e">
        <f t="shared" si="50"/>
        <v>#DIV/0!</v>
      </c>
      <c r="K83" s="24">
        <f t="shared" si="51"/>
        <v>0</v>
      </c>
      <c r="L83" s="50">
        <f t="shared" si="46"/>
        <v>0</v>
      </c>
      <c r="M83" s="45"/>
      <c r="P83" s="23" t="e">
        <f t="shared" si="43"/>
        <v>#DIV/0!</v>
      </c>
      <c r="Q83" s="24">
        <f t="shared" si="44"/>
        <v>0</v>
      </c>
      <c r="R83" s="50">
        <f t="shared" si="45"/>
        <v>0</v>
      </c>
      <c r="S83" s="45"/>
      <c r="V83" s="23" t="e">
        <f t="shared" si="60"/>
        <v>#DIV/0!</v>
      </c>
      <c r="W83" s="24">
        <f t="shared" si="55"/>
        <v>0</v>
      </c>
      <c r="X83" s="50">
        <f t="shared" si="59"/>
        <v>0</v>
      </c>
      <c r="Y83" s="45"/>
      <c r="AB83" s="23" t="e">
        <f t="shared" si="52"/>
        <v>#DIV/0!</v>
      </c>
      <c r="AC83" s="24">
        <f t="shared" si="56"/>
        <v>0</v>
      </c>
      <c r="AD83" s="50">
        <f t="shared" si="53"/>
        <v>0</v>
      </c>
      <c r="AE83" s="45"/>
      <c r="AH83" s="23" t="e">
        <f t="shared" si="57"/>
        <v>#DIV/0!</v>
      </c>
      <c r="AI83" s="24">
        <f t="shared" si="58"/>
        <v>0</v>
      </c>
      <c r="AJ83" s="50">
        <f t="shared" si="54"/>
        <v>0</v>
      </c>
    </row>
    <row r="84" spans="4:36">
      <c r="D84" s="23" t="e">
        <f t="shared" si="47"/>
        <v>#DIV/0!</v>
      </c>
      <c r="E84" s="24">
        <f t="shared" si="48"/>
        <v>0</v>
      </c>
      <c r="F84" s="50">
        <f t="shared" si="49"/>
        <v>0</v>
      </c>
      <c r="G84" s="45"/>
      <c r="J84" s="23" t="e">
        <f t="shared" si="50"/>
        <v>#DIV/0!</v>
      </c>
      <c r="K84" s="24">
        <f t="shared" si="51"/>
        <v>0</v>
      </c>
      <c r="L84" s="50">
        <f t="shared" si="46"/>
        <v>0</v>
      </c>
      <c r="M84" s="45"/>
      <c r="P84" s="23" t="e">
        <f t="shared" si="43"/>
        <v>#DIV/0!</v>
      </c>
      <c r="Q84" s="24">
        <f t="shared" si="44"/>
        <v>0</v>
      </c>
      <c r="R84" s="50">
        <f t="shared" si="45"/>
        <v>0</v>
      </c>
      <c r="S84" s="45"/>
      <c r="V84" s="23" t="e">
        <f t="shared" si="60"/>
        <v>#DIV/0!</v>
      </c>
      <c r="W84" s="24">
        <f t="shared" si="55"/>
        <v>0</v>
      </c>
      <c r="X84" s="50">
        <f t="shared" si="59"/>
        <v>0</v>
      </c>
      <c r="Y84" s="45"/>
      <c r="AB84" s="23" t="e">
        <f t="shared" si="52"/>
        <v>#DIV/0!</v>
      </c>
      <c r="AC84" s="24">
        <f t="shared" si="56"/>
        <v>0</v>
      </c>
      <c r="AD84" s="50">
        <f t="shared" si="53"/>
        <v>0</v>
      </c>
      <c r="AE84" s="45"/>
      <c r="AH84" s="23" t="e">
        <f t="shared" si="57"/>
        <v>#DIV/0!</v>
      </c>
      <c r="AI84" s="24">
        <f t="shared" si="58"/>
        <v>0</v>
      </c>
      <c r="AJ84" s="50">
        <f t="shared" si="54"/>
        <v>0</v>
      </c>
    </row>
    <row r="85" spans="4:36">
      <c r="D85" s="23" t="e">
        <f t="shared" si="47"/>
        <v>#DIV/0!</v>
      </c>
      <c r="E85" s="24">
        <f t="shared" si="48"/>
        <v>0</v>
      </c>
      <c r="F85" s="50">
        <f t="shared" si="49"/>
        <v>0</v>
      </c>
      <c r="G85" s="45"/>
      <c r="J85" s="23" t="e">
        <f t="shared" si="50"/>
        <v>#DIV/0!</v>
      </c>
      <c r="K85" s="24">
        <f t="shared" si="51"/>
        <v>0</v>
      </c>
      <c r="L85" s="50">
        <f t="shared" si="46"/>
        <v>0</v>
      </c>
      <c r="M85" s="45"/>
      <c r="P85" s="23" t="e">
        <f t="shared" si="43"/>
        <v>#DIV/0!</v>
      </c>
      <c r="Q85" s="24">
        <f t="shared" si="44"/>
        <v>0</v>
      </c>
      <c r="R85" s="50">
        <f t="shared" si="45"/>
        <v>0</v>
      </c>
      <c r="S85" s="45"/>
      <c r="V85" s="23" t="e">
        <f t="shared" si="60"/>
        <v>#DIV/0!</v>
      </c>
      <c r="W85" s="24">
        <f t="shared" si="55"/>
        <v>0</v>
      </c>
      <c r="X85" s="50">
        <f t="shared" si="59"/>
        <v>0</v>
      </c>
      <c r="Y85" s="45"/>
      <c r="AB85" s="23" t="e">
        <f t="shared" si="52"/>
        <v>#DIV/0!</v>
      </c>
      <c r="AC85" s="24">
        <f t="shared" si="56"/>
        <v>0</v>
      </c>
      <c r="AD85" s="50">
        <f t="shared" si="53"/>
        <v>0</v>
      </c>
      <c r="AE85" s="45"/>
      <c r="AH85" s="23" t="e">
        <f t="shared" si="57"/>
        <v>#DIV/0!</v>
      </c>
      <c r="AI85" s="24">
        <f t="shared" si="58"/>
        <v>0</v>
      </c>
      <c r="AJ85" s="50">
        <f t="shared" si="54"/>
        <v>0</v>
      </c>
    </row>
    <row r="86" spans="4:36">
      <c r="D86" s="23" t="e">
        <f t="shared" si="47"/>
        <v>#DIV/0!</v>
      </c>
      <c r="E86" s="24">
        <f t="shared" si="48"/>
        <v>0</v>
      </c>
      <c r="F86" s="50">
        <f t="shared" si="49"/>
        <v>0</v>
      </c>
      <c r="G86" s="45"/>
      <c r="J86" s="23" t="e">
        <f t="shared" si="50"/>
        <v>#DIV/0!</v>
      </c>
      <c r="K86" s="24">
        <f t="shared" si="51"/>
        <v>0</v>
      </c>
      <c r="L86" s="50">
        <f t="shared" si="46"/>
        <v>0</v>
      </c>
      <c r="M86" s="45"/>
      <c r="P86" s="23" t="e">
        <f t="shared" si="43"/>
        <v>#DIV/0!</v>
      </c>
      <c r="Q86" s="24">
        <f t="shared" si="44"/>
        <v>0</v>
      </c>
      <c r="R86" s="50">
        <f t="shared" si="45"/>
        <v>0</v>
      </c>
      <c r="S86" s="45"/>
      <c r="V86" s="23" t="e">
        <f t="shared" si="60"/>
        <v>#DIV/0!</v>
      </c>
      <c r="W86" s="24">
        <f t="shared" si="55"/>
        <v>0</v>
      </c>
      <c r="X86" s="50">
        <f t="shared" si="59"/>
        <v>0</v>
      </c>
      <c r="Y86" s="45"/>
      <c r="AB86" s="23" t="e">
        <f t="shared" si="52"/>
        <v>#DIV/0!</v>
      </c>
      <c r="AC86" s="24">
        <f t="shared" si="56"/>
        <v>0</v>
      </c>
      <c r="AD86" s="50">
        <f t="shared" si="53"/>
        <v>0</v>
      </c>
      <c r="AE86" s="45"/>
      <c r="AH86" s="23" t="e">
        <f t="shared" si="57"/>
        <v>#DIV/0!</v>
      </c>
      <c r="AI86" s="24">
        <f t="shared" si="58"/>
        <v>0</v>
      </c>
      <c r="AJ86" s="50">
        <f t="shared" si="54"/>
        <v>0</v>
      </c>
    </row>
    <row r="87" spans="4:36">
      <c r="D87" s="23" t="e">
        <f t="shared" si="47"/>
        <v>#DIV/0!</v>
      </c>
      <c r="E87" s="24">
        <f t="shared" si="48"/>
        <v>0</v>
      </c>
      <c r="F87" s="50">
        <f t="shared" si="49"/>
        <v>0</v>
      </c>
      <c r="G87" s="45"/>
      <c r="J87" s="23" t="e">
        <f t="shared" si="50"/>
        <v>#DIV/0!</v>
      </c>
      <c r="K87" s="24">
        <f t="shared" si="51"/>
        <v>0</v>
      </c>
      <c r="L87" s="50">
        <f t="shared" si="46"/>
        <v>0</v>
      </c>
      <c r="M87" s="45"/>
      <c r="P87" s="23" t="e">
        <f t="shared" si="43"/>
        <v>#DIV/0!</v>
      </c>
      <c r="Q87" s="24">
        <f t="shared" si="44"/>
        <v>0</v>
      </c>
      <c r="R87" s="50">
        <f t="shared" si="45"/>
        <v>0</v>
      </c>
      <c r="S87" s="45"/>
      <c r="V87" s="23" t="e">
        <f t="shared" si="60"/>
        <v>#DIV/0!</v>
      </c>
      <c r="W87" s="24">
        <f t="shared" si="55"/>
        <v>0</v>
      </c>
      <c r="X87" s="50">
        <f t="shared" si="59"/>
        <v>0</v>
      </c>
      <c r="Y87" s="45"/>
      <c r="AB87" s="23" t="e">
        <f t="shared" si="52"/>
        <v>#DIV/0!</v>
      </c>
      <c r="AC87" s="24">
        <f t="shared" si="56"/>
        <v>0</v>
      </c>
      <c r="AD87" s="50">
        <f t="shared" si="53"/>
        <v>0</v>
      </c>
      <c r="AE87" s="45"/>
      <c r="AH87" s="23" t="e">
        <f t="shared" si="57"/>
        <v>#DIV/0!</v>
      </c>
      <c r="AI87" s="24">
        <f t="shared" si="58"/>
        <v>0</v>
      </c>
      <c r="AJ87" s="50">
        <f t="shared" si="54"/>
        <v>0</v>
      </c>
    </row>
    <row r="88" spans="4:36">
      <c r="D88" s="23" t="e">
        <f t="shared" si="47"/>
        <v>#DIV/0!</v>
      </c>
      <c r="E88" s="24">
        <f t="shared" si="48"/>
        <v>0</v>
      </c>
      <c r="F88" s="50">
        <f t="shared" si="49"/>
        <v>0</v>
      </c>
      <c r="G88" s="45"/>
      <c r="J88" s="23" t="e">
        <f t="shared" si="50"/>
        <v>#DIV/0!</v>
      </c>
      <c r="K88" s="24">
        <f t="shared" si="51"/>
        <v>0</v>
      </c>
      <c r="L88" s="50">
        <f t="shared" si="46"/>
        <v>0</v>
      </c>
      <c r="M88" s="45"/>
      <c r="P88" s="23" t="e">
        <f t="shared" si="43"/>
        <v>#DIV/0!</v>
      </c>
      <c r="Q88" s="24">
        <f t="shared" si="44"/>
        <v>0</v>
      </c>
      <c r="R88" s="50">
        <f t="shared" si="45"/>
        <v>0</v>
      </c>
      <c r="S88" s="45"/>
      <c r="V88" s="23" t="e">
        <f t="shared" si="60"/>
        <v>#DIV/0!</v>
      </c>
      <c r="W88" s="24">
        <f t="shared" si="55"/>
        <v>0</v>
      </c>
      <c r="X88" s="50">
        <f t="shared" si="59"/>
        <v>0</v>
      </c>
      <c r="Y88" s="45"/>
      <c r="AB88" s="23" t="e">
        <f t="shared" si="52"/>
        <v>#DIV/0!</v>
      </c>
      <c r="AC88" s="24">
        <f t="shared" si="56"/>
        <v>0</v>
      </c>
      <c r="AD88" s="50">
        <f t="shared" si="53"/>
        <v>0</v>
      </c>
      <c r="AE88" s="45"/>
      <c r="AH88" s="23" t="e">
        <f t="shared" si="57"/>
        <v>#DIV/0!</v>
      </c>
      <c r="AI88" s="24">
        <f t="shared" si="58"/>
        <v>0</v>
      </c>
      <c r="AJ88" s="50">
        <f t="shared" si="54"/>
        <v>0</v>
      </c>
    </row>
    <row r="89" spans="4:36">
      <c r="D89" s="23" t="e">
        <f t="shared" si="47"/>
        <v>#DIV/0!</v>
      </c>
      <c r="E89" s="24">
        <f t="shared" si="48"/>
        <v>0</v>
      </c>
      <c r="F89" s="50">
        <f t="shared" si="49"/>
        <v>0</v>
      </c>
      <c r="G89" s="45"/>
      <c r="J89" s="23" t="e">
        <f t="shared" si="50"/>
        <v>#DIV/0!</v>
      </c>
      <c r="K89" s="24">
        <f t="shared" si="51"/>
        <v>0</v>
      </c>
      <c r="L89" s="50">
        <f t="shared" si="46"/>
        <v>0</v>
      </c>
      <c r="M89" s="45"/>
      <c r="P89" s="23" t="e">
        <f t="shared" si="43"/>
        <v>#DIV/0!</v>
      </c>
      <c r="Q89" s="24">
        <f t="shared" si="44"/>
        <v>0</v>
      </c>
      <c r="R89" s="50">
        <f t="shared" si="45"/>
        <v>0</v>
      </c>
      <c r="S89" s="45"/>
      <c r="V89" s="23" t="e">
        <f t="shared" si="60"/>
        <v>#DIV/0!</v>
      </c>
      <c r="W89" s="24">
        <f t="shared" si="55"/>
        <v>0</v>
      </c>
      <c r="X89" s="50">
        <f t="shared" si="59"/>
        <v>0</v>
      </c>
      <c r="Y89" s="45"/>
      <c r="AB89" s="23" t="e">
        <f t="shared" si="52"/>
        <v>#DIV/0!</v>
      </c>
      <c r="AC89" s="24">
        <f t="shared" si="56"/>
        <v>0</v>
      </c>
      <c r="AD89" s="50">
        <f t="shared" si="53"/>
        <v>0</v>
      </c>
      <c r="AE89" s="45"/>
      <c r="AH89" s="23" t="e">
        <f t="shared" si="57"/>
        <v>#DIV/0!</v>
      </c>
      <c r="AI89" s="24">
        <f t="shared" si="58"/>
        <v>0</v>
      </c>
      <c r="AJ89" s="50">
        <f t="shared" si="54"/>
        <v>0</v>
      </c>
    </row>
    <row r="90" spans="4:36">
      <c r="D90" s="23" t="e">
        <f t="shared" si="47"/>
        <v>#DIV/0!</v>
      </c>
      <c r="E90" s="24">
        <f t="shared" si="48"/>
        <v>0</v>
      </c>
      <c r="F90" s="50">
        <f t="shared" si="49"/>
        <v>0</v>
      </c>
      <c r="G90" s="45"/>
      <c r="J90" s="23" t="e">
        <f t="shared" si="50"/>
        <v>#DIV/0!</v>
      </c>
      <c r="K90" s="24">
        <f t="shared" si="51"/>
        <v>0</v>
      </c>
      <c r="L90" s="50">
        <f t="shared" si="46"/>
        <v>0</v>
      </c>
      <c r="M90" s="45"/>
      <c r="P90" s="23" t="e">
        <f t="shared" si="43"/>
        <v>#DIV/0!</v>
      </c>
      <c r="Q90" s="24">
        <f t="shared" si="44"/>
        <v>0</v>
      </c>
      <c r="R90" s="50">
        <f t="shared" si="45"/>
        <v>0</v>
      </c>
      <c r="S90" s="45"/>
      <c r="V90" s="23" t="e">
        <f t="shared" si="60"/>
        <v>#DIV/0!</v>
      </c>
      <c r="W90" s="24">
        <f t="shared" si="55"/>
        <v>0</v>
      </c>
      <c r="X90" s="50">
        <f t="shared" si="59"/>
        <v>0</v>
      </c>
      <c r="Y90" s="45"/>
      <c r="AB90" s="23" t="e">
        <f t="shared" si="52"/>
        <v>#DIV/0!</v>
      </c>
      <c r="AC90" s="24">
        <f t="shared" si="56"/>
        <v>0</v>
      </c>
      <c r="AD90" s="50">
        <f t="shared" si="53"/>
        <v>0</v>
      </c>
      <c r="AE90" s="45"/>
      <c r="AH90" s="23" t="e">
        <f t="shared" si="57"/>
        <v>#DIV/0!</v>
      </c>
      <c r="AI90" s="24">
        <f t="shared" si="58"/>
        <v>0</v>
      </c>
      <c r="AJ90" s="50">
        <f t="shared" si="54"/>
        <v>0</v>
      </c>
    </row>
    <row r="91" spans="4:36">
      <c r="D91" s="23" t="e">
        <f t="shared" si="47"/>
        <v>#DIV/0!</v>
      </c>
      <c r="E91" s="24">
        <f t="shared" si="48"/>
        <v>0</v>
      </c>
      <c r="F91" s="50">
        <f t="shared" si="49"/>
        <v>0</v>
      </c>
      <c r="G91" s="45"/>
      <c r="J91" s="23" t="e">
        <f t="shared" si="50"/>
        <v>#DIV/0!</v>
      </c>
      <c r="K91" s="24">
        <f t="shared" si="51"/>
        <v>0</v>
      </c>
      <c r="L91" s="50">
        <f t="shared" si="46"/>
        <v>0</v>
      </c>
      <c r="M91" s="45"/>
      <c r="P91" s="23" t="e">
        <f t="shared" si="43"/>
        <v>#DIV/0!</v>
      </c>
      <c r="Q91" s="24">
        <f t="shared" si="44"/>
        <v>0</v>
      </c>
      <c r="R91" s="50">
        <f t="shared" si="45"/>
        <v>0</v>
      </c>
      <c r="S91" s="45"/>
      <c r="V91" s="23" t="e">
        <f t="shared" si="60"/>
        <v>#DIV/0!</v>
      </c>
      <c r="W91" s="24">
        <f t="shared" si="55"/>
        <v>0</v>
      </c>
      <c r="X91" s="50">
        <f t="shared" si="59"/>
        <v>0</v>
      </c>
      <c r="Y91" s="45"/>
      <c r="AB91" s="23" t="e">
        <f t="shared" si="52"/>
        <v>#DIV/0!</v>
      </c>
      <c r="AC91" s="24">
        <f t="shared" si="56"/>
        <v>0</v>
      </c>
      <c r="AD91" s="50">
        <f t="shared" si="53"/>
        <v>0</v>
      </c>
      <c r="AE91" s="45"/>
      <c r="AH91" s="23" t="e">
        <f t="shared" si="57"/>
        <v>#DIV/0!</v>
      </c>
      <c r="AI91" s="24">
        <f t="shared" si="58"/>
        <v>0</v>
      </c>
      <c r="AJ91" s="50">
        <f t="shared" si="54"/>
        <v>0</v>
      </c>
    </row>
    <row r="92" spans="4:36">
      <c r="D92" s="23" t="e">
        <f t="shared" si="47"/>
        <v>#DIV/0!</v>
      </c>
      <c r="E92" s="24">
        <f t="shared" si="48"/>
        <v>0</v>
      </c>
      <c r="F92" s="50">
        <f t="shared" si="49"/>
        <v>0</v>
      </c>
      <c r="G92" s="45"/>
      <c r="J92" s="23" t="e">
        <f t="shared" si="50"/>
        <v>#DIV/0!</v>
      </c>
      <c r="K92" s="24">
        <f t="shared" si="51"/>
        <v>0</v>
      </c>
      <c r="L92" s="50">
        <f t="shared" si="46"/>
        <v>0</v>
      </c>
      <c r="M92" s="45"/>
      <c r="P92" s="23" t="e">
        <f t="shared" si="43"/>
        <v>#DIV/0!</v>
      </c>
      <c r="Q92" s="24">
        <f t="shared" si="44"/>
        <v>0</v>
      </c>
      <c r="R92" s="50">
        <f t="shared" si="45"/>
        <v>0</v>
      </c>
      <c r="S92" s="45"/>
      <c r="V92" s="23" t="e">
        <f t="shared" si="60"/>
        <v>#DIV/0!</v>
      </c>
      <c r="W92" s="24">
        <f t="shared" si="55"/>
        <v>0</v>
      </c>
      <c r="X92" s="50">
        <f t="shared" si="59"/>
        <v>0</v>
      </c>
      <c r="Y92" s="45"/>
      <c r="AB92" s="23" t="e">
        <f t="shared" si="52"/>
        <v>#DIV/0!</v>
      </c>
      <c r="AC92" s="24">
        <f t="shared" si="56"/>
        <v>0</v>
      </c>
      <c r="AD92" s="50">
        <f t="shared" si="53"/>
        <v>0</v>
      </c>
      <c r="AE92" s="45"/>
      <c r="AH92" s="23" t="e">
        <f t="shared" si="57"/>
        <v>#DIV/0!</v>
      </c>
      <c r="AI92" s="24">
        <f t="shared" si="58"/>
        <v>0</v>
      </c>
      <c r="AJ92" s="50">
        <f t="shared" si="54"/>
        <v>0</v>
      </c>
    </row>
    <row r="93" spans="4:36">
      <c r="D93" s="23" t="e">
        <f t="shared" si="47"/>
        <v>#DIV/0!</v>
      </c>
      <c r="E93" s="24">
        <f t="shared" si="48"/>
        <v>0</v>
      </c>
      <c r="F93" s="50">
        <f t="shared" si="49"/>
        <v>0</v>
      </c>
      <c r="G93" s="45"/>
      <c r="J93" s="23" t="e">
        <f t="shared" si="50"/>
        <v>#DIV/0!</v>
      </c>
      <c r="K93" s="24">
        <f t="shared" si="51"/>
        <v>0</v>
      </c>
      <c r="L93" s="50">
        <f t="shared" si="46"/>
        <v>0</v>
      </c>
      <c r="M93" s="45"/>
      <c r="P93" s="23" t="e">
        <f t="shared" si="43"/>
        <v>#DIV/0!</v>
      </c>
      <c r="Q93" s="24">
        <f t="shared" si="44"/>
        <v>0</v>
      </c>
      <c r="R93" s="50">
        <f t="shared" si="45"/>
        <v>0</v>
      </c>
      <c r="S93" s="45"/>
      <c r="V93" s="23" t="e">
        <f t="shared" si="60"/>
        <v>#DIV/0!</v>
      </c>
      <c r="W93" s="24">
        <f t="shared" si="55"/>
        <v>0</v>
      </c>
      <c r="X93" s="50">
        <f t="shared" si="59"/>
        <v>0</v>
      </c>
      <c r="Y93" s="45"/>
      <c r="AB93" s="23" t="e">
        <f t="shared" si="52"/>
        <v>#DIV/0!</v>
      </c>
      <c r="AC93" s="24">
        <f t="shared" si="56"/>
        <v>0</v>
      </c>
      <c r="AD93" s="50">
        <f t="shared" si="53"/>
        <v>0</v>
      </c>
      <c r="AE93" s="45"/>
      <c r="AH93" s="23" t="e">
        <f t="shared" si="57"/>
        <v>#DIV/0!</v>
      </c>
      <c r="AI93" s="24">
        <f t="shared" si="58"/>
        <v>0</v>
      </c>
      <c r="AJ93" s="50">
        <f t="shared" si="54"/>
        <v>0</v>
      </c>
    </row>
    <row r="94" spans="4:36">
      <c r="D94" s="23" t="e">
        <f t="shared" si="47"/>
        <v>#DIV/0!</v>
      </c>
      <c r="E94" s="24">
        <f t="shared" si="48"/>
        <v>0</v>
      </c>
      <c r="F94" s="50">
        <f t="shared" si="49"/>
        <v>0</v>
      </c>
      <c r="G94" s="45"/>
      <c r="J94" s="23" t="e">
        <f t="shared" si="50"/>
        <v>#DIV/0!</v>
      </c>
      <c r="K94" s="24">
        <f t="shared" si="51"/>
        <v>0</v>
      </c>
      <c r="L94" s="50">
        <f t="shared" si="46"/>
        <v>0</v>
      </c>
      <c r="M94" s="45"/>
      <c r="P94" s="23" t="e">
        <f t="shared" si="43"/>
        <v>#DIV/0!</v>
      </c>
      <c r="Q94" s="24">
        <f t="shared" si="44"/>
        <v>0</v>
      </c>
      <c r="R94" s="50">
        <f t="shared" si="45"/>
        <v>0</v>
      </c>
      <c r="S94" s="45"/>
      <c r="V94" s="23" t="e">
        <f t="shared" si="60"/>
        <v>#DIV/0!</v>
      </c>
      <c r="W94" s="24">
        <f t="shared" si="55"/>
        <v>0</v>
      </c>
      <c r="X94" s="50">
        <f t="shared" si="59"/>
        <v>0</v>
      </c>
      <c r="Y94" s="45"/>
      <c r="AB94" s="23" t="e">
        <f t="shared" si="52"/>
        <v>#DIV/0!</v>
      </c>
      <c r="AC94" s="24">
        <f t="shared" si="56"/>
        <v>0</v>
      </c>
      <c r="AD94" s="50">
        <f t="shared" si="53"/>
        <v>0</v>
      </c>
      <c r="AE94" s="45"/>
      <c r="AH94" s="23" t="e">
        <f t="shared" si="57"/>
        <v>#DIV/0!</v>
      </c>
      <c r="AI94" s="24">
        <f t="shared" si="58"/>
        <v>0</v>
      </c>
      <c r="AJ94" s="50">
        <f t="shared" si="54"/>
        <v>0</v>
      </c>
    </row>
    <row r="95" spans="4:36">
      <c r="D95" s="23" t="e">
        <f t="shared" si="47"/>
        <v>#DIV/0!</v>
      </c>
      <c r="E95" s="24">
        <f t="shared" si="48"/>
        <v>0</v>
      </c>
      <c r="F95" s="50">
        <f t="shared" si="49"/>
        <v>0</v>
      </c>
      <c r="G95" s="45"/>
      <c r="J95" s="23" t="e">
        <f t="shared" si="50"/>
        <v>#DIV/0!</v>
      </c>
      <c r="K95" s="24">
        <f t="shared" si="51"/>
        <v>0</v>
      </c>
      <c r="L95" s="50">
        <f t="shared" si="46"/>
        <v>0</v>
      </c>
      <c r="M95" s="45"/>
      <c r="P95" s="23" t="e">
        <f t="shared" si="43"/>
        <v>#DIV/0!</v>
      </c>
      <c r="Q95" s="24">
        <f t="shared" si="44"/>
        <v>0</v>
      </c>
      <c r="R95" s="50">
        <f t="shared" si="45"/>
        <v>0</v>
      </c>
      <c r="S95" s="45"/>
      <c r="V95" s="23" t="e">
        <f t="shared" si="60"/>
        <v>#DIV/0!</v>
      </c>
      <c r="W95" s="24">
        <f t="shared" si="55"/>
        <v>0</v>
      </c>
      <c r="X95" s="50">
        <f t="shared" si="59"/>
        <v>0</v>
      </c>
      <c r="Y95" s="45"/>
      <c r="AB95" s="23" t="e">
        <f t="shared" si="52"/>
        <v>#DIV/0!</v>
      </c>
      <c r="AC95" s="24">
        <f t="shared" si="56"/>
        <v>0</v>
      </c>
      <c r="AD95" s="50">
        <f t="shared" si="53"/>
        <v>0</v>
      </c>
      <c r="AE95" s="45"/>
      <c r="AH95" s="23" t="e">
        <f t="shared" si="57"/>
        <v>#DIV/0!</v>
      </c>
      <c r="AI95" s="24">
        <f t="shared" si="58"/>
        <v>0</v>
      </c>
      <c r="AJ95" s="50">
        <f t="shared" si="54"/>
        <v>0</v>
      </c>
    </row>
    <row r="96" spans="4:36">
      <c r="D96" s="23" t="e">
        <f t="shared" si="47"/>
        <v>#DIV/0!</v>
      </c>
      <c r="E96" s="24">
        <f t="shared" si="48"/>
        <v>0</v>
      </c>
      <c r="F96" s="50">
        <f t="shared" si="49"/>
        <v>0</v>
      </c>
      <c r="G96" s="45"/>
      <c r="J96" s="23" t="e">
        <f t="shared" si="50"/>
        <v>#DIV/0!</v>
      </c>
      <c r="K96" s="24">
        <f t="shared" si="51"/>
        <v>0</v>
      </c>
      <c r="L96" s="50">
        <f t="shared" si="46"/>
        <v>0</v>
      </c>
      <c r="M96" s="45"/>
      <c r="P96" s="23" t="e">
        <f t="shared" si="43"/>
        <v>#DIV/0!</v>
      </c>
      <c r="Q96" s="24">
        <f t="shared" si="44"/>
        <v>0</v>
      </c>
      <c r="R96" s="50">
        <f t="shared" si="45"/>
        <v>0</v>
      </c>
      <c r="S96" s="45"/>
      <c r="V96" s="23" t="e">
        <f t="shared" si="60"/>
        <v>#DIV/0!</v>
      </c>
      <c r="W96" s="24">
        <f t="shared" si="55"/>
        <v>0</v>
      </c>
      <c r="X96" s="50">
        <f t="shared" si="59"/>
        <v>0</v>
      </c>
      <c r="Y96" s="45"/>
      <c r="AB96" s="23" t="e">
        <f t="shared" si="52"/>
        <v>#DIV/0!</v>
      </c>
      <c r="AC96" s="24">
        <f t="shared" si="56"/>
        <v>0</v>
      </c>
      <c r="AD96" s="50">
        <f t="shared" si="53"/>
        <v>0</v>
      </c>
      <c r="AE96" s="45"/>
      <c r="AH96" s="23" t="e">
        <f t="shared" si="57"/>
        <v>#DIV/0!</v>
      </c>
      <c r="AI96" s="24">
        <f t="shared" si="58"/>
        <v>0</v>
      </c>
      <c r="AJ96" s="50">
        <f t="shared" si="54"/>
        <v>0</v>
      </c>
    </row>
    <row r="97" spans="4:36">
      <c r="D97" s="23" t="e">
        <f t="shared" si="47"/>
        <v>#DIV/0!</v>
      </c>
      <c r="E97" s="24">
        <f t="shared" si="48"/>
        <v>0</v>
      </c>
      <c r="F97" s="50">
        <f t="shared" si="49"/>
        <v>0</v>
      </c>
      <c r="G97" s="45"/>
      <c r="J97" s="23" t="e">
        <f t="shared" si="50"/>
        <v>#DIV/0!</v>
      </c>
      <c r="K97" s="24">
        <f t="shared" si="51"/>
        <v>0</v>
      </c>
      <c r="L97" s="50">
        <f t="shared" si="46"/>
        <v>0</v>
      </c>
      <c r="M97" s="45"/>
      <c r="P97" s="23" t="e">
        <f t="shared" si="43"/>
        <v>#DIV/0!</v>
      </c>
      <c r="Q97" s="24">
        <f t="shared" si="44"/>
        <v>0</v>
      </c>
      <c r="R97" s="50">
        <f t="shared" si="45"/>
        <v>0</v>
      </c>
      <c r="S97" s="45"/>
      <c r="V97" s="23" t="e">
        <f t="shared" si="60"/>
        <v>#DIV/0!</v>
      </c>
      <c r="W97" s="24">
        <f t="shared" si="55"/>
        <v>0</v>
      </c>
      <c r="X97" s="50">
        <f t="shared" si="59"/>
        <v>0</v>
      </c>
      <c r="Y97" s="45"/>
      <c r="AB97" s="23" t="e">
        <f t="shared" si="52"/>
        <v>#DIV/0!</v>
      </c>
      <c r="AC97" s="24">
        <f t="shared" si="56"/>
        <v>0</v>
      </c>
      <c r="AD97" s="50">
        <f t="shared" si="53"/>
        <v>0</v>
      </c>
      <c r="AE97" s="45"/>
      <c r="AH97" s="23" t="e">
        <f t="shared" si="57"/>
        <v>#DIV/0!</v>
      </c>
      <c r="AI97" s="24">
        <f t="shared" si="58"/>
        <v>0</v>
      </c>
      <c r="AJ97" s="50">
        <f t="shared" si="54"/>
        <v>0</v>
      </c>
    </row>
    <row r="98" spans="4:36">
      <c r="D98" s="23" t="e">
        <f t="shared" si="47"/>
        <v>#DIV/0!</v>
      </c>
      <c r="E98" s="24">
        <f t="shared" si="48"/>
        <v>0</v>
      </c>
      <c r="F98" s="50">
        <f t="shared" si="49"/>
        <v>0</v>
      </c>
      <c r="G98" s="45"/>
      <c r="J98" s="23" t="e">
        <f t="shared" si="50"/>
        <v>#DIV/0!</v>
      </c>
      <c r="K98" s="24">
        <f t="shared" si="51"/>
        <v>0</v>
      </c>
      <c r="L98" s="50">
        <f t="shared" si="46"/>
        <v>0</v>
      </c>
      <c r="M98" s="45"/>
      <c r="P98" s="23" t="e">
        <f t="shared" si="43"/>
        <v>#DIV/0!</v>
      </c>
      <c r="Q98" s="24">
        <f t="shared" si="44"/>
        <v>0</v>
      </c>
      <c r="R98" s="50">
        <f t="shared" si="45"/>
        <v>0</v>
      </c>
      <c r="S98" s="45"/>
      <c r="V98" s="23" t="e">
        <f t="shared" si="60"/>
        <v>#DIV/0!</v>
      </c>
      <c r="W98" s="24">
        <f t="shared" si="55"/>
        <v>0</v>
      </c>
      <c r="X98" s="50">
        <f t="shared" si="59"/>
        <v>0</v>
      </c>
      <c r="Y98" s="45"/>
      <c r="AB98" s="23" t="e">
        <f t="shared" si="52"/>
        <v>#DIV/0!</v>
      </c>
      <c r="AC98" s="24">
        <f t="shared" si="56"/>
        <v>0</v>
      </c>
      <c r="AD98" s="50">
        <f t="shared" si="53"/>
        <v>0</v>
      </c>
      <c r="AE98" s="45"/>
      <c r="AH98" s="23" t="e">
        <f t="shared" si="57"/>
        <v>#DIV/0!</v>
      </c>
      <c r="AI98" s="24">
        <f t="shared" si="58"/>
        <v>0</v>
      </c>
      <c r="AJ98" s="50">
        <f t="shared" si="54"/>
        <v>0</v>
      </c>
    </row>
    <row r="99" spans="4:36">
      <c r="D99" s="23" t="e">
        <f t="shared" si="47"/>
        <v>#DIV/0!</v>
      </c>
      <c r="E99" s="24">
        <f t="shared" si="48"/>
        <v>0</v>
      </c>
      <c r="F99" s="50">
        <f t="shared" si="49"/>
        <v>0</v>
      </c>
      <c r="G99" s="45"/>
      <c r="J99" s="23" t="e">
        <f t="shared" si="50"/>
        <v>#DIV/0!</v>
      </c>
      <c r="K99" s="24">
        <f t="shared" si="51"/>
        <v>0</v>
      </c>
      <c r="L99" s="50">
        <f t="shared" si="46"/>
        <v>0</v>
      </c>
      <c r="M99" s="45"/>
      <c r="P99" s="23" t="e">
        <f t="shared" si="43"/>
        <v>#DIV/0!</v>
      </c>
      <c r="Q99" s="24">
        <f t="shared" si="44"/>
        <v>0</v>
      </c>
      <c r="R99" s="50">
        <f t="shared" si="45"/>
        <v>0</v>
      </c>
      <c r="S99" s="45"/>
      <c r="V99" s="23" t="e">
        <f t="shared" si="60"/>
        <v>#DIV/0!</v>
      </c>
      <c r="W99" s="24">
        <f t="shared" si="55"/>
        <v>0</v>
      </c>
      <c r="X99" s="50">
        <f t="shared" si="59"/>
        <v>0</v>
      </c>
      <c r="Y99" s="45"/>
      <c r="AB99" s="23" t="e">
        <f t="shared" si="52"/>
        <v>#DIV/0!</v>
      </c>
      <c r="AC99" s="24">
        <f t="shared" si="56"/>
        <v>0</v>
      </c>
      <c r="AD99" s="50">
        <f t="shared" si="53"/>
        <v>0</v>
      </c>
      <c r="AE99" s="45"/>
      <c r="AH99" s="23" t="e">
        <f t="shared" si="57"/>
        <v>#DIV/0!</v>
      </c>
      <c r="AI99" s="24">
        <f t="shared" si="58"/>
        <v>0</v>
      </c>
      <c r="AJ99" s="50">
        <f t="shared" si="54"/>
        <v>0</v>
      </c>
    </row>
    <row r="100" spans="4:36">
      <c r="D100" s="23" t="e">
        <f t="shared" si="47"/>
        <v>#DIV/0!</v>
      </c>
      <c r="E100" s="24">
        <f t="shared" si="48"/>
        <v>0</v>
      </c>
      <c r="F100" s="50">
        <f t="shared" si="49"/>
        <v>0</v>
      </c>
      <c r="G100" s="45"/>
      <c r="J100" s="23" t="e">
        <f t="shared" si="50"/>
        <v>#DIV/0!</v>
      </c>
      <c r="K100" s="24">
        <f t="shared" si="51"/>
        <v>0</v>
      </c>
      <c r="L100" s="50">
        <f t="shared" si="46"/>
        <v>0</v>
      </c>
      <c r="M100" s="45"/>
      <c r="P100" s="23" t="e">
        <f t="shared" si="43"/>
        <v>#DIV/0!</v>
      </c>
      <c r="Q100" s="24">
        <f t="shared" si="44"/>
        <v>0</v>
      </c>
      <c r="R100" s="50">
        <f t="shared" si="45"/>
        <v>0</v>
      </c>
      <c r="S100" s="45"/>
      <c r="V100" s="23" t="e">
        <f t="shared" si="60"/>
        <v>#DIV/0!</v>
      </c>
      <c r="W100" s="24">
        <f t="shared" si="55"/>
        <v>0</v>
      </c>
      <c r="X100" s="50">
        <f t="shared" si="59"/>
        <v>0</v>
      </c>
      <c r="Y100" s="45"/>
      <c r="AB100" s="23" t="e">
        <f t="shared" si="52"/>
        <v>#DIV/0!</v>
      </c>
      <c r="AC100" s="24">
        <f t="shared" si="56"/>
        <v>0</v>
      </c>
      <c r="AD100" s="50">
        <f t="shared" si="53"/>
        <v>0</v>
      </c>
      <c r="AE100" s="45"/>
      <c r="AH100" s="23" t="e">
        <f t="shared" si="57"/>
        <v>#DIV/0!</v>
      </c>
      <c r="AI100" s="24">
        <f t="shared" si="58"/>
        <v>0</v>
      </c>
      <c r="AJ100" s="50">
        <f t="shared" si="54"/>
        <v>0</v>
      </c>
    </row>
    <row r="101" spans="4:36">
      <c r="D101" s="23" t="e">
        <f t="shared" si="47"/>
        <v>#DIV/0!</v>
      </c>
      <c r="E101" s="24">
        <f t="shared" si="48"/>
        <v>0</v>
      </c>
      <c r="F101" s="50">
        <f t="shared" si="49"/>
        <v>0</v>
      </c>
      <c r="G101" s="45"/>
      <c r="J101" s="23" t="e">
        <f t="shared" si="50"/>
        <v>#DIV/0!</v>
      </c>
      <c r="K101" s="24">
        <f t="shared" si="51"/>
        <v>0</v>
      </c>
      <c r="L101" s="50">
        <f t="shared" si="46"/>
        <v>0</v>
      </c>
      <c r="M101" s="45"/>
      <c r="P101" s="23" t="e">
        <f t="shared" si="43"/>
        <v>#DIV/0!</v>
      </c>
      <c r="Q101" s="24">
        <f t="shared" si="44"/>
        <v>0</v>
      </c>
      <c r="R101" s="50">
        <f t="shared" si="45"/>
        <v>0</v>
      </c>
      <c r="S101" s="45"/>
      <c r="V101" s="23" t="e">
        <f t="shared" si="60"/>
        <v>#DIV/0!</v>
      </c>
      <c r="W101" s="24">
        <f t="shared" si="55"/>
        <v>0</v>
      </c>
      <c r="X101" s="50">
        <f t="shared" si="59"/>
        <v>0</v>
      </c>
      <c r="Y101" s="45"/>
      <c r="AB101" s="23" t="e">
        <f t="shared" si="52"/>
        <v>#DIV/0!</v>
      </c>
      <c r="AC101" s="24">
        <f t="shared" si="56"/>
        <v>0</v>
      </c>
      <c r="AD101" s="50">
        <f t="shared" si="53"/>
        <v>0</v>
      </c>
      <c r="AE101" s="45"/>
      <c r="AH101" s="23" t="e">
        <f t="shared" si="57"/>
        <v>#DIV/0!</v>
      </c>
      <c r="AI101" s="24">
        <f t="shared" si="58"/>
        <v>0</v>
      </c>
      <c r="AJ101" s="50">
        <f t="shared" si="54"/>
        <v>0</v>
      </c>
    </row>
    <row r="102" spans="4:36">
      <c r="D102" s="23" t="e">
        <f t="shared" si="47"/>
        <v>#DIV/0!</v>
      </c>
      <c r="E102" s="24">
        <f t="shared" si="48"/>
        <v>0</v>
      </c>
      <c r="F102" s="50">
        <f t="shared" si="49"/>
        <v>0</v>
      </c>
      <c r="G102" s="45"/>
      <c r="J102" s="23" t="e">
        <f t="shared" si="50"/>
        <v>#DIV/0!</v>
      </c>
      <c r="K102" s="24">
        <f t="shared" si="51"/>
        <v>0</v>
      </c>
      <c r="L102" s="50">
        <f t="shared" si="46"/>
        <v>0</v>
      </c>
      <c r="M102" s="45"/>
      <c r="P102" s="23" t="e">
        <f t="shared" si="43"/>
        <v>#DIV/0!</v>
      </c>
      <c r="Q102" s="24">
        <f t="shared" si="44"/>
        <v>0</v>
      </c>
      <c r="R102" s="50">
        <f t="shared" si="45"/>
        <v>0</v>
      </c>
      <c r="S102" s="45"/>
      <c r="V102" s="23" t="e">
        <f t="shared" si="60"/>
        <v>#DIV/0!</v>
      </c>
      <c r="W102" s="24">
        <f t="shared" si="55"/>
        <v>0</v>
      </c>
      <c r="X102" s="50">
        <f t="shared" si="59"/>
        <v>0</v>
      </c>
      <c r="Y102" s="45"/>
      <c r="AB102" s="23" t="e">
        <f t="shared" si="52"/>
        <v>#DIV/0!</v>
      </c>
      <c r="AC102" s="24">
        <f t="shared" si="56"/>
        <v>0</v>
      </c>
      <c r="AD102" s="50">
        <f t="shared" si="53"/>
        <v>0</v>
      </c>
      <c r="AE102" s="45"/>
      <c r="AH102" s="23" t="e">
        <f t="shared" si="57"/>
        <v>#DIV/0!</v>
      </c>
      <c r="AI102" s="24">
        <f t="shared" si="58"/>
        <v>0</v>
      </c>
      <c r="AJ102" s="50">
        <f t="shared" si="54"/>
        <v>0</v>
      </c>
    </row>
    <row r="103" spans="4:36">
      <c r="D103" s="23" t="e">
        <f t="shared" si="47"/>
        <v>#DIV/0!</v>
      </c>
      <c r="E103" s="24">
        <f t="shared" si="48"/>
        <v>0</v>
      </c>
      <c r="F103" s="50">
        <f t="shared" si="49"/>
        <v>0</v>
      </c>
      <c r="G103" s="45"/>
      <c r="J103" s="23" t="e">
        <f t="shared" si="50"/>
        <v>#DIV/0!</v>
      </c>
      <c r="K103" s="24">
        <f t="shared" si="51"/>
        <v>0</v>
      </c>
      <c r="L103" s="50">
        <f t="shared" si="46"/>
        <v>0</v>
      </c>
      <c r="M103" s="45"/>
      <c r="P103" s="23" t="e">
        <f t="shared" si="43"/>
        <v>#DIV/0!</v>
      </c>
      <c r="Q103" s="24">
        <f t="shared" si="44"/>
        <v>0</v>
      </c>
      <c r="R103" s="50">
        <f t="shared" si="45"/>
        <v>0</v>
      </c>
      <c r="S103" s="45"/>
      <c r="V103" s="23" t="e">
        <f t="shared" si="60"/>
        <v>#DIV/0!</v>
      </c>
      <c r="W103" s="24">
        <f t="shared" si="55"/>
        <v>0</v>
      </c>
      <c r="X103" s="50">
        <f t="shared" si="59"/>
        <v>0</v>
      </c>
      <c r="Y103" s="45"/>
      <c r="AB103" s="23" t="e">
        <f t="shared" si="52"/>
        <v>#DIV/0!</v>
      </c>
      <c r="AC103" s="24">
        <f t="shared" si="56"/>
        <v>0</v>
      </c>
      <c r="AD103" s="50">
        <f t="shared" si="53"/>
        <v>0</v>
      </c>
      <c r="AE103" s="45"/>
      <c r="AH103" s="23" t="e">
        <f t="shared" si="57"/>
        <v>#DIV/0!</v>
      </c>
      <c r="AI103" s="24">
        <f t="shared" si="58"/>
        <v>0</v>
      </c>
      <c r="AJ103" s="50">
        <f t="shared" si="54"/>
        <v>0</v>
      </c>
    </row>
    <row r="104" spans="4:36">
      <c r="D104" s="23" t="e">
        <f t="shared" si="47"/>
        <v>#DIV/0!</v>
      </c>
      <c r="E104" s="24">
        <f t="shared" si="48"/>
        <v>0</v>
      </c>
      <c r="F104" s="50">
        <f t="shared" si="49"/>
        <v>0</v>
      </c>
      <c r="G104" s="45"/>
      <c r="J104" s="23" t="e">
        <f t="shared" si="50"/>
        <v>#DIV/0!</v>
      </c>
      <c r="K104" s="24">
        <f t="shared" si="51"/>
        <v>0</v>
      </c>
      <c r="L104" s="50">
        <f t="shared" si="46"/>
        <v>0</v>
      </c>
      <c r="M104" s="45"/>
      <c r="P104" s="23" t="e">
        <f t="shared" si="43"/>
        <v>#DIV/0!</v>
      </c>
      <c r="Q104" s="24">
        <f t="shared" si="44"/>
        <v>0</v>
      </c>
      <c r="R104" s="50">
        <f t="shared" si="45"/>
        <v>0</v>
      </c>
      <c r="S104" s="45"/>
      <c r="V104" s="23" t="e">
        <f t="shared" si="60"/>
        <v>#DIV/0!</v>
      </c>
      <c r="W104" s="24">
        <f t="shared" si="55"/>
        <v>0</v>
      </c>
      <c r="X104" s="50">
        <f t="shared" si="59"/>
        <v>0</v>
      </c>
      <c r="Y104" s="45"/>
      <c r="AB104" s="23" t="e">
        <f t="shared" si="52"/>
        <v>#DIV/0!</v>
      </c>
      <c r="AC104" s="24">
        <f t="shared" si="56"/>
        <v>0</v>
      </c>
      <c r="AD104" s="50">
        <f t="shared" si="53"/>
        <v>0</v>
      </c>
      <c r="AE104" s="45"/>
      <c r="AH104" s="23" t="e">
        <f t="shared" si="57"/>
        <v>#DIV/0!</v>
      </c>
      <c r="AI104" s="24">
        <f t="shared" si="58"/>
        <v>0</v>
      </c>
      <c r="AJ104" s="50">
        <f t="shared" si="54"/>
        <v>0</v>
      </c>
    </row>
    <row r="105" spans="4:36">
      <c r="D105" s="23" t="e">
        <f t="shared" si="47"/>
        <v>#DIV/0!</v>
      </c>
      <c r="E105" s="24">
        <f t="shared" si="48"/>
        <v>0</v>
      </c>
      <c r="F105" s="50">
        <f t="shared" si="49"/>
        <v>0</v>
      </c>
      <c r="G105" s="45"/>
      <c r="J105" s="23" t="e">
        <f t="shared" si="50"/>
        <v>#DIV/0!</v>
      </c>
      <c r="K105" s="24">
        <f t="shared" si="51"/>
        <v>0</v>
      </c>
      <c r="L105" s="50">
        <f t="shared" si="46"/>
        <v>0</v>
      </c>
      <c r="M105" s="45"/>
      <c r="P105" s="23" t="e">
        <f t="shared" si="43"/>
        <v>#DIV/0!</v>
      </c>
      <c r="Q105" s="24">
        <f t="shared" si="44"/>
        <v>0</v>
      </c>
      <c r="R105" s="50">
        <f t="shared" si="45"/>
        <v>0</v>
      </c>
      <c r="S105" s="45"/>
      <c r="V105" s="23" t="e">
        <f t="shared" si="60"/>
        <v>#DIV/0!</v>
      </c>
      <c r="W105" s="24">
        <f t="shared" si="55"/>
        <v>0</v>
      </c>
      <c r="X105" s="50">
        <f t="shared" si="59"/>
        <v>0</v>
      </c>
      <c r="Y105" s="45"/>
      <c r="AB105" s="23" t="e">
        <f t="shared" si="52"/>
        <v>#DIV/0!</v>
      </c>
      <c r="AC105" s="24">
        <f t="shared" si="56"/>
        <v>0</v>
      </c>
      <c r="AD105" s="50">
        <f t="shared" si="53"/>
        <v>0</v>
      </c>
      <c r="AE105" s="45"/>
      <c r="AH105" s="23" t="e">
        <f t="shared" si="57"/>
        <v>#DIV/0!</v>
      </c>
      <c r="AI105" s="24">
        <f t="shared" si="58"/>
        <v>0</v>
      </c>
      <c r="AJ105" s="50">
        <f t="shared" si="54"/>
        <v>0</v>
      </c>
    </row>
    <row r="106" spans="4:36">
      <c r="D106" s="23" t="e">
        <f t="shared" si="47"/>
        <v>#DIV/0!</v>
      </c>
      <c r="E106" s="24">
        <f t="shared" si="48"/>
        <v>0</v>
      </c>
      <c r="F106" s="50">
        <f t="shared" si="49"/>
        <v>0</v>
      </c>
      <c r="G106" s="45"/>
      <c r="J106" s="23" t="e">
        <f t="shared" si="50"/>
        <v>#DIV/0!</v>
      </c>
      <c r="K106" s="24">
        <f t="shared" si="51"/>
        <v>0</v>
      </c>
      <c r="L106" s="50">
        <f t="shared" si="46"/>
        <v>0</v>
      </c>
      <c r="M106" s="45"/>
      <c r="P106" s="23" t="e">
        <f t="shared" ref="P106:P137" si="61">M109^3*SUM($R$12:$R$172)/COUNT($O$12:$O$175)</f>
        <v>#DIV/0!</v>
      </c>
      <c r="Q106" s="24">
        <f t="shared" ref="Q106:Q137" si="62">IF(N109&gt;0,N109*P106,0)</f>
        <v>0</v>
      </c>
      <c r="R106" s="50">
        <f t="shared" ref="R106:R137" si="63">IF(O109&gt;0,O109/(M109^3),0)</f>
        <v>0</v>
      </c>
      <c r="S106" s="45"/>
      <c r="V106" s="23" t="e">
        <f t="shared" si="60"/>
        <v>#DIV/0!</v>
      </c>
      <c r="W106" s="24">
        <f t="shared" si="55"/>
        <v>0</v>
      </c>
      <c r="X106" s="50">
        <f t="shared" si="59"/>
        <v>0</v>
      </c>
      <c r="Y106" s="45"/>
      <c r="AB106" s="23" t="e">
        <f t="shared" si="52"/>
        <v>#DIV/0!</v>
      </c>
      <c r="AC106" s="24">
        <f t="shared" si="56"/>
        <v>0</v>
      </c>
      <c r="AD106" s="50">
        <f t="shared" si="53"/>
        <v>0</v>
      </c>
      <c r="AE106" s="45"/>
      <c r="AH106" s="23" t="e">
        <f t="shared" si="57"/>
        <v>#DIV/0!</v>
      </c>
      <c r="AI106" s="24">
        <f t="shared" si="58"/>
        <v>0</v>
      </c>
      <c r="AJ106" s="50">
        <f t="shared" si="54"/>
        <v>0</v>
      </c>
    </row>
    <row r="107" spans="4:36">
      <c r="D107" s="23" t="e">
        <f t="shared" si="47"/>
        <v>#DIV/0!</v>
      </c>
      <c r="E107" s="24">
        <f t="shared" si="48"/>
        <v>0</v>
      </c>
      <c r="F107" s="50">
        <f t="shared" si="49"/>
        <v>0</v>
      </c>
      <c r="G107" s="45"/>
      <c r="J107" s="23" t="e">
        <f t="shared" si="50"/>
        <v>#DIV/0!</v>
      </c>
      <c r="K107" s="24">
        <f t="shared" si="51"/>
        <v>0</v>
      </c>
      <c r="L107" s="50">
        <f t="shared" si="46"/>
        <v>0</v>
      </c>
      <c r="M107" s="45"/>
      <c r="P107" s="23" t="e">
        <f t="shared" si="61"/>
        <v>#DIV/0!</v>
      </c>
      <c r="Q107" s="24">
        <f t="shared" si="62"/>
        <v>0</v>
      </c>
      <c r="R107" s="50">
        <f t="shared" si="63"/>
        <v>0</v>
      </c>
      <c r="S107" s="45"/>
      <c r="V107" s="23" t="e">
        <f t="shared" si="60"/>
        <v>#DIV/0!</v>
      </c>
      <c r="W107" s="24">
        <f t="shared" si="55"/>
        <v>0</v>
      </c>
      <c r="X107" s="50">
        <f t="shared" si="59"/>
        <v>0</v>
      </c>
      <c r="Y107" s="45"/>
      <c r="AB107" s="23" t="e">
        <f t="shared" si="52"/>
        <v>#DIV/0!</v>
      </c>
      <c r="AC107" s="24">
        <f t="shared" si="56"/>
        <v>0</v>
      </c>
      <c r="AD107" s="50">
        <f t="shared" si="53"/>
        <v>0</v>
      </c>
      <c r="AE107" s="45"/>
      <c r="AH107" s="23" t="e">
        <f t="shared" si="57"/>
        <v>#DIV/0!</v>
      </c>
      <c r="AI107" s="24">
        <f t="shared" si="58"/>
        <v>0</v>
      </c>
      <c r="AJ107" s="50">
        <f t="shared" si="54"/>
        <v>0</v>
      </c>
    </row>
    <row r="108" spans="4:36">
      <c r="D108" s="23" t="e">
        <f t="shared" ref="D108:D139" si="64">A108^3*SUM($F$12:$F$171)/COUNT($C$12:$C$172)</f>
        <v>#DIV/0!</v>
      </c>
      <c r="E108" s="24">
        <f t="shared" ref="E108:E139" si="65">IF(B108&gt;0,B108*D108,0)</f>
        <v>0</v>
      </c>
      <c r="F108" s="50">
        <f t="shared" ref="F108:F139" si="66">IF(C109&gt;0,C109/(A108^3),0)</f>
        <v>0</v>
      </c>
      <c r="G108" s="45"/>
      <c r="J108" s="23" t="e">
        <f t="shared" ref="J108:J139" si="67">G108^3*SUM($L$12:$L$171)/COUNT($I$12:$I$171)</f>
        <v>#DIV/0!</v>
      </c>
      <c r="K108" s="24">
        <f t="shared" ref="K108:K139" si="68">IF(H108&gt;0,H108*J108,0)</f>
        <v>0</v>
      </c>
      <c r="L108" s="50">
        <f t="shared" si="46"/>
        <v>0</v>
      </c>
      <c r="M108" s="45"/>
      <c r="P108" s="23" t="e">
        <f t="shared" si="61"/>
        <v>#DIV/0!</v>
      </c>
      <c r="Q108" s="24">
        <f t="shared" si="62"/>
        <v>0</v>
      </c>
      <c r="R108" s="50">
        <f t="shared" si="63"/>
        <v>0</v>
      </c>
      <c r="S108" s="45"/>
      <c r="V108" s="23" t="e">
        <f t="shared" si="60"/>
        <v>#DIV/0!</v>
      </c>
      <c r="W108" s="24">
        <f t="shared" si="55"/>
        <v>0</v>
      </c>
      <c r="X108" s="50">
        <f t="shared" si="59"/>
        <v>0</v>
      </c>
      <c r="Y108" s="45"/>
      <c r="AB108" s="23" t="e">
        <f t="shared" ref="AB108:AB139" si="69">Y108^3*SUM($AD$12:$AD$172)/COUNT($AA$12:$AA$172)</f>
        <v>#DIV/0!</v>
      </c>
      <c r="AC108" s="24">
        <f t="shared" si="56"/>
        <v>0</v>
      </c>
      <c r="AD108" s="50">
        <f t="shared" si="53"/>
        <v>0</v>
      </c>
      <c r="AE108" s="45"/>
      <c r="AH108" s="23" t="e">
        <f t="shared" si="57"/>
        <v>#DIV/0!</v>
      </c>
      <c r="AI108" s="24">
        <f t="shared" si="58"/>
        <v>0</v>
      </c>
      <c r="AJ108" s="50">
        <f t="shared" si="54"/>
        <v>0</v>
      </c>
    </row>
    <row r="109" spans="4:36">
      <c r="D109" s="23" t="e">
        <f t="shared" si="64"/>
        <v>#DIV/0!</v>
      </c>
      <c r="E109" s="24">
        <f t="shared" si="65"/>
        <v>0</v>
      </c>
      <c r="F109" s="50">
        <f t="shared" si="66"/>
        <v>0</v>
      </c>
      <c r="G109" s="45"/>
      <c r="J109" s="23" t="e">
        <f t="shared" si="67"/>
        <v>#DIV/0!</v>
      </c>
      <c r="K109" s="24">
        <f t="shared" si="68"/>
        <v>0</v>
      </c>
      <c r="L109" s="50">
        <f t="shared" si="46"/>
        <v>0</v>
      </c>
      <c r="M109" s="45"/>
      <c r="P109" s="23" t="e">
        <f t="shared" si="61"/>
        <v>#DIV/0!</v>
      </c>
      <c r="Q109" s="24">
        <f t="shared" si="62"/>
        <v>0</v>
      </c>
      <c r="R109" s="50">
        <f t="shared" si="63"/>
        <v>0</v>
      </c>
      <c r="S109" s="45"/>
      <c r="V109" s="23" t="e">
        <f t="shared" si="60"/>
        <v>#DIV/0!</v>
      </c>
      <c r="W109" s="24">
        <f t="shared" si="55"/>
        <v>0</v>
      </c>
      <c r="X109" s="50">
        <f t="shared" si="59"/>
        <v>0</v>
      </c>
      <c r="Y109" s="45"/>
      <c r="AB109" s="23" t="e">
        <f t="shared" si="69"/>
        <v>#DIV/0!</v>
      </c>
      <c r="AC109" s="24">
        <f t="shared" si="56"/>
        <v>0</v>
      </c>
      <c r="AD109" s="50">
        <f t="shared" si="53"/>
        <v>0</v>
      </c>
      <c r="AE109" s="45"/>
      <c r="AH109" s="23" t="e">
        <f t="shared" si="57"/>
        <v>#DIV/0!</v>
      </c>
      <c r="AI109" s="24">
        <f t="shared" si="58"/>
        <v>0</v>
      </c>
      <c r="AJ109" s="50">
        <f t="shared" si="54"/>
        <v>0</v>
      </c>
    </row>
    <row r="110" spans="4:36">
      <c r="D110" s="23" t="e">
        <f t="shared" si="64"/>
        <v>#DIV/0!</v>
      </c>
      <c r="E110" s="24">
        <f t="shared" si="65"/>
        <v>0</v>
      </c>
      <c r="F110" s="50">
        <f t="shared" si="66"/>
        <v>0</v>
      </c>
      <c r="G110" s="45"/>
      <c r="J110" s="23" t="e">
        <f t="shared" si="67"/>
        <v>#DIV/0!</v>
      </c>
      <c r="K110" s="24">
        <f t="shared" si="68"/>
        <v>0</v>
      </c>
      <c r="L110" s="50">
        <f t="shared" si="46"/>
        <v>0</v>
      </c>
      <c r="M110" s="45"/>
      <c r="P110" s="23" t="e">
        <f t="shared" si="61"/>
        <v>#DIV/0!</v>
      </c>
      <c r="Q110" s="24">
        <f t="shared" si="62"/>
        <v>0</v>
      </c>
      <c r="R110" s="50">
        <f t="shared" si="63"/>
        <v>0</v>
      </c>
      <c r="S110" s="45"/>
      <c r="V110" s="23" t="e">
        <f t="shared" si="60"/>
        <v>#DIV/0!</v>
      </c>
      <c r="W110" s="24">
        <f t="shared" si="55"/>
        <v>0</v>
      </c>
      <c r="X110" s="50">
        <f t="shared" si="59"/>
        <v>0</v>
      </c>
      <c r="Y110" s="45"/>
      <c r="AB110" s="23" t="e">
        <f t="shared" si="69"/>
        <v>#DIV/0!</v>
      </c>
      <c r="AC110" s="24">
        <f t="shared" si="56"/>
        <v>0</v>
      </c>
      <c r="AD110" s="50">
        <f t="shared" si="53"/>
        <v>0</v>
      </c>
      <c r="AE110" s="45"/>
      <c r="AH110" s="23" t="e">
        <f t="shared" si="57"/>
        <v>#DIV/0!</v>
      </c>
      <c r="AI110" s="24">
        <f t="shared" si="58"/>
        <v>0</v>
      </c>
      <c r="AJ110" s="50">
        <f t="shared" si="54"/>
        <v>0</v>
      </c>
    </row>
    <row r="111" spans="4:36">
      <c r="D111" s="23" t="e">
        <f t="shared" si="64"/>
        <v>#DIV/0!</v>
      </c>
      <c r="E111" s="24">
        <f t="shared" si="65"/>
        <v>0</v>
      </c>
      <c r="F111" s="50">
        <f t="shared" si="66"/>
        <v>0</v>
      </c>
      <c r="G111" s="45"/>
      <c r="J111" s="23" t="e">
        <f t="shared" si="67"/>
        <v>#DIV/0!</v>
      </c>
      <c r="K111" s="24">
        <f t="shared" si="68"/>
        <v>0</v>
      </c>
      <c r="L111" s="50">
        <f t="shared" si="46"/>
        <v>0</v>
      </c>
      <c r="M111" s="45"/>
      <c r="P111" s="23" t="e">
        <f t="shared" si="61"/>
        <v>#DIV/0!</v>
      </c>
      <c r="Q111" s="24">
        <f t="shared" si="62"/>
        <v>0</v>
      </c>
      <c r="R111" s="50">
        <f t="shared" si="63"/>
        <v>0</v>
      </c>
      <c r="S111" s="45"/>
      <c r="V111" s="23" t="e">
        <f t="shared" si="60"/>
        <v>#DIV/0!</v>
      </c>
      <c r="W111" s="24">
        <f t="shared" si="55"/>
        <v>0</v>
      </c>
      <c r="X111" s="50">
        <f t="shared" si="59"/>
        <v>0</v>
      </c>
      <c r="Y111" s="45"/>
      <c r="AB111" s="23" t="e">
        <f t="shared" si="69"/>
        <v>#DIV/0!</v>
      </c>
      <c r="AC111" s="24">
        <f t="shared" si="56"/>
        <v>0</v>
      </c>
      <c r="AD111" s="50">
        <f t="shared" si="53"/>
        <v>0</v>
      </c>
      <c r="AE111" s="45"/>
      <c r="AH111" s="23" t="e">
        <f t="shared" si="57"/>
        <v>#DIV/0!</v>
      </c>
      <c r="AI111" s="24">
        <f t="shared" si="58"/>
        <v>0</v>
      </c>
      <c r="AJ111" s="50">
        <f t="shared" si="54"/>
        <v>0</v>
      </c>
    </row>
    <row r="112" spans="4:36">
      <c r="D112" s="23" t="e">
        <f t="shared" si="64"/>
        <v>#DIV/0!</v>
      </c>
      <c r="E112" s="24">
        <f t="shared" si="65"/>
        <v>0</v>
      </c>
      <c r="F112" s="50">
        <f t="shared" si="66"/>
        <v>0</v>
      </c>
      <c r="G112" s="45"/>
      <c r="J112" s="23" t="e">
        <f t="shared" si="67"/>
        <v>#DIV/0!</v>
      </c>
      <c r="K112" s="24">
        <f t="shared" si="68"/>
        <v>0</v>
      </c>
      <c r="L112" s="50">
        <f t="shared" si="46"/>
        <v>0</v>
      </c>
      <c r="M112" s="45"/>
      <c r="P112" s="23" t="e">
        <f t="shared" si="61"/>
        <v>#DIV/0!</v>
      </c>
      <c r="Q112" s="24">
        <f t="shared" si="62"/>
        <v>0</v>
      </c>
      <c r="R112" s="50">
        <f t="shared" si="63"/>
        <v>0</v>
      </c>
      <c r="S112" s="45"/>
      <c r="V112" s="23" t="e">
        <f t="shared" si="60"/>
        <v>#DIV/0!</v>
      </c>
      <c r="W112" s="24">
        <f t="shared" si="55"/>
        <v>0</v>
      </c>
      <c r="X112" s="50">
        <f t="shared" si="59"/>
        <v>0</v>
      </c>
      <c r="Y112" s="45"/>
      <c r="AB112" s="23" t="e">
        <f t="shared" si="69"/>
        <v>#DIV/0!</v>
      </c>
      <c r="AC112" s="24">
        <f t="shared" si="56"/>
        <v>0</v>
      </c>
      <c r="AD112" s="50">
        <f t="shared" si="53"/>
        <v>0</v>
      </c>
      <c r="AE112" s="45"/>
      <c r="AH112" s="23" t="e">
        <f t="shared" si="57"/>
        <v>#DIV/0!</v>
      </c>
      <c r="AI112" s="24">
        <f t="shared" si="58"/>
        <v>0</v>
      </c>
      <c r="AJ112" s="50">
        <f t="shared" si="54"/>
        <v>0</v>
      </c>
    </row>
    <row r="113" spans="4:36">
      <c r="D113" s="23" t="e">
        <f t="shared" si="64"/>
        <v>#DIV/0!</v>
      </c>
      <c r="E113" s="24">
        <f t="shared" si="65"/>
        <v>0</v>
      </c>
      <c r="F113" s="50">
        <f t="shared" si="66"/>
        <v>0</v>
      </c>
      <c r="G113" s="45"/>
      <c r="J113" s="23" t="e">
        <f t="shared" si="67"/>
        <v>#DIV/0!</v>
      </c>
      <c r="K113" s="24">
        <f t="shared" si="68"/>
        <v>0</v>
      </c>
      <c r="L113" s="50">
        <f t="shared" si="46"/>
        <v>0</v>
      </c>
      <c r="M113" s="45"/>
      <c r="P113" s="23" t="e">
        <f t="shared" si="61"/>
        <v>#DIV/0!</v>
      </c>
      <c r="Q113" s="24">
        <f t="shared" si="62"/>
        <v>0</v>
      </c>
      <c r="R113" s="50">
        <f t="shared" si="63"/>
        <v>0</v>
      </c>
      <c r="S113" s="45"/>
      <c r="V113" s="23" t="e">
        <f t="shared" si="60"/>
        <v>#DIV/0!</v>
      </c>
      <c r="W113" s="24">
        <f t="shared" si="55"/>
        <v>0</v>
      </c>
      <c r="X113" s="50">
        <f t="shared" si="59"/>
        <v>0</v>
      </c>
      <c r="Y113" s="45"/>
      <c r="AB113" s="23" t="e">
        <f t="shared" si="69"/>
        <v>#DIV/0!</v>
      </c>
      <c r="AC113" s="24">
        <f t="shared" si="56"/>
        <v>0</v>
      </c>
      <c r="AD113" s="50">
        <f t="shared" si="53"/>
        <v>0</v>
      </c>
      <c r="AE113" s="45"/>
      <c r="AH113" s="23" t="e">
        <f t="shared" si="57"/>
        <v>#DIV/0!</v>
      </c>
      <c r="AI113" s="24">
        <f t="shared" si="58"/>
        <v>0</v>
      </c>
      <c r="AJ113" s="50">
        <f t="shared" si="54"/>
        <v>0</v>
      </c>
    </row>
    <row r="114" spans="4:36">
      <c r="D114" s="23" t="e">
        <f t="shared" si="64"/>
        <v>#DIV/0!</v>
      </c>
      <c r="E114" s="24">
        <f t="shared" si="65"/>
        <v>0</v>
      </c>
      <c r="F114" s="50">
        <f t="shared" si="66"/>
        <v>0</v>
      </c>
      <c r="G114" s="45"/>
      <c r="J114" s="23" t="e">
        <f t="shared" si="67"/>
        <v>#DIV/0!</v>
      </c>
      <c r="K114" s="24">
        <f t="shared" si="68"/>
        <v>0</v>
      </c>
      <c r="L114" s="50">
        <f t="shared" si="46"/>
        <v>0</v>
      </c>
      <c r="M114" s="45"/>
      <c r="P114" s="23" t="e">
        <f t="shared" si="61"/>
        <v>#DIV/0!</v>
      </c>
      <c r="Q114" s="24">
        <f t="shared" si="62"/>
        <v>0</v>
      </c>
      <c r="R114" s="50">
        <f t="shared" si="63"/>
        <v>0</v>
      </c>
      <c r="S114" s="45"/>
      <c r="V114" s="23" t="e">
        <f t="shared" si="60"/>
        <v>#DIV/0!</v>
      </c>
      <c r="W114" s="24">
        <f t="shared" si="55"/>
        <v>0</v>
      </c>
      <c r="X114" s="50">
        <f t="shared" si="59"/>
        <v>0</v>
      </c>
      <c r="Y114" s="45"/>
      <c r="AB114" s="23" t="e">
        <f t="shared" si="69"/>
        <v>#DIV/0!</v>
      </c>
      <c r="AC114" s="24">
        <f t="shared" si="56"/>
        <v>0</v>
      </c>
      <c r="AD114" s="50">
        <f t="shared" si="53"/>
        <v>0</v>
      </c>
      <c r="AE114" s="45"/>
      <c r="AH114" s="23" t="e">
        <f t="shared" si="57"/>
        <v>#DIV/0!</v>
      </c>
      <c r="AI114" s="24">
        <f t="shared" si="58"/>
        <v>0</v>
      </c>
      <c r="AJ114" s="50">
        <f t="shared" si="54"/>
        <v>0</v>
      </c>
    </row>
    <row r="115" spans="4:36">
      <c r="D115" s="23" t="e">
        <f t="shared" si="64"/>
        <v>#DIV/0!</v>
      </c>
      <c r="E115" s="24">
        <f t="shared" si="65"/>
        <v>0</v>
      </c>
      <c r="F115" s="50">
        <f t="shared" si="66"/>
        <v>0</v>
      </c>
      <c r="G115" s="45"/>
      <c r="J115" s="23" t="e">
        <f t="shared" si="67"/>
        <v>#DIV/0!</v>
      </c>
      <c r="K115" s="24">
        <f t="shared" si="68"/>
        <v>0</v>
      </c>
      <c r="L115" s="50">
        <f t="shared" si="46"/>
        <v>0</v>
      </c>
      <c r="M115" s="45"/>
      <c r="P115" s="23" t="e">
        <f t="shared" si="61"/>
        <v>#DIV/0!</v>
      </c>
      <c r="Q115" s="24">
        <f t="shared" si="62"/>
        <v>0</v>
      </c>
      <c r="R115" s="50">
        <f t="shared" si="63"/>
        <v>0</v>
      </c>
      <c r="S115" s="45"/>
      <c r="V115" s="23" t="e">
        <f t="shared" si="60"/>
        <v>#DIV/0!</v>
      </c>
      <c r="W115" s="24">
        <f t="shared" si="55"/>
        <v>0</v>
      </c>
      <c r="X115" s="50">
        <f t="shared" si="59"/>
        <v>0</v>
      </c>
      <c r="Y115" s="45"/>
      <c r="AB115" s="23" t="e">
        <f t="shared" si="69"/>
        <v>#DIV/0!</v>
      </c>
      <c r="AC115" s="24">
        <f t="shared" si="56"/>
        <v>0</v>
      </c>
      <c r="AD115" s="50">
        <f t="shared" si="53"/>
        <v>0</v>
      </c>
      <c r="AE115" s="45"/>
      <c r="AH115" s="23" t="e">
        <f t="shared" si="57"/>
        <v>#DIV/0!</v>
      </c>
      <c r="AI115" s="24">
        <f t="shared" si="58"/>
        <v>0</v>
      </c>
      <c r="AJ115" s="50">
        <f t="shared" si="54"/>
        <v>0</v>
      </c>
    </row>
    <row r="116" spans="4:36">
      <c r="D116" s="23" t="e">
        <f t="shared" si="64"/>
        <v>#DIV/0!</v>
      </c>
      <c r="E116" s="24">
        <f t="shared" si="65"/>
        <v>0</v>
      </c>
      <c r="F116" s="50">
        <f t="shared" si="66"/>
        <v>0</v>
      </c>
      <c r="G116" s="45"/>
      <c r="J116" s="23" t="e">
        <f t="shared" si="67"/>
        <v>#DIV/0!</v>
      </c>
      <c r="K116" s="24">
        <f t="shared" si="68"/>
        <v>0</v>
      </c>
      <c r="L116" s="50">
        <f t="shared" si="46"/>
        <v>0</v>
      </c>
      <c r="M116" s="45"/>
      <c r="P116" s="23" t="e">
        <f t="shared" si="61"/>
        <v>#DIV/0!</v>
      </c>
      <c r="Q116" s="24">
        <f t="shared" si="62"/>
        <v>0</v>
      </c>
      <c r="R116" s="50">
        <f t="shared" si="63"/>
        <v>0</v>
      </c>
      <c r="S116" s="45"/>
      <c r="V116" s="23" t="e">
        <f t="shared" si="60"/>
        <v>#DIV/0!</v>
      </c>
      <c r="W116" s="24">
        <f t="shared" si="55"/>
        <v>0</v>
      </c>
      <c r="X116" s="50">
        <f t="shared" si="59"/>
        <v>0</v>
      </c>
      <c r="Y116" s="45"/>
      <c r="AB116" s="23" t="e">
        <f t="shared" si="69"/>
        <v>#DIV/0!</v>
      </c>
      <c r="AC116" s="24">
        <f t="shared" si="56"/>
        <v>0</v>
      </c>
      <c r="AD116" s="50">
        <f t="shared" si="53"/>
        <v>0</v>
      </c>
      <c r="AE116" s="45"/>
      <c r="AH116" s="23" t="e">
        <f t="shared" si="57"/>
        <v>#DIV/0!</v>
      </c>
      <c r="AI116" s="24">
        <f t="shared" si="58"/>
        <v>0</v>
      </c>
      <c r="AJ116" s="50">
        <f t="shared" si="54"/>
        <v>0</v>
      </c>
    </row>
    <row r="117" spans="4:36">
      <c r="D117" s="23" t="e">
        <f t="shared" si="64"/>
        <v>#DIV/0!</v>
      </c>
      <c r="E117" s="24">
        <f t="shared" si="65"/>
        <v>0</v>
      </c>
      <c r="F117" s="50">
        <f t="shared" si="66"/>
        <v>0</v>
      </c>
      <c r="G117" s="45"/>
      <c r="J117" s="23" t="e">
        <f t="shared" si="67"/>
        <v>#DIV/0!</v>
      </c>
      <c r="K117" s="24">
        <f t="shared" si="68"/>
        <v>0</v>
      </c>
      <c r="L117" s="50">
        <f t="shared" si="46"/>
        <v>0</v>
      </c>
      <c r="M117" s="45"/>
      <c r="P117" s="23" t="e">
        <f t="shared" si="61"/>
        <v>#DIV/0!</v>
      </c>
      <c r="Q117" s="24">
        <f t="shared" si="62"/>
        <v>0</v>
      </c>
      <c r="R117" s="50">
        <f t="shared" si="63"/>
        <v>0</v>
      </c>
      <c r="S117" s="45"/>
      <c r="V117" s="23" t="e">
        <f t="shared" si="60"/>
        <v>#DIV/0!</v>
      </c>
      <c r="W117" s="24">
        <f t="shared" si="55"/>
        <v>0</v>
      </c>
      <c r="X117" s="50">
        <f t="shared" si="59"/>
        <v>0</v>
      </c>
      <c r="Y117" s="45"/>
      <c r="AB117" s="23" t="e">
        <f t="shared" si="69"/>
        <v>#DIV/0!</v>
      </c>
      <c r="AC117" s="24">
        <f t="shared" si="56"/>
        <v>0</v>
      </c>
      <c r="AD117" s="50">
        <f t="shared" si="53"/>
        <v>0</v>
      </c>
      <c r="AE117" s="45"/>
      <c r="AH117" s="23" t="e">
        <f t="shared" si="57"/>
        <v>#DIV/0!</v>
      </c>
      <c r="AI117" s="24">
        <f t="shared" si="58"/>
        <v>0</v>
      </c>
      <c r="AJ117" s="50">
        <f t="shared" si="54"/>
        <v>0</v>
      </c>
    </row>
    <row r="118" spans="4:36">
      <c r="D118" s="23" t="e">
        <f t="shared" si="64"/>
        <v>#DIV/0!</v>
      </c>
      <c r="E118" s="24">
        <f t="shared" si="65"/>
        <v>0</v>
      </c>
      <c r="F118" s="50">
        <f t="shared" si="66"/>
        <v>0</v>
      </c>
      <c r="G118" s="45"/>
      <c r="J118" s="23" t="e">
        <f t="shared" si="67"/>
        <v>#DIV/0!</v>
      </c>
      <c r="K118" s="24">
        <f t="shared" si="68"/>
        <v>0</v>
      </c>
      <c r="L118" s="50">
        <f t="shared" si="46"/>
        <v>0</v>
      </c>
      <c r="M118" s="45"/>
      <c r="P118" s="23" t="e">
        <f t="shared" si="61"/>
        <v>#DIV/0!</v>
      </c>
      <c r="Q118" s="24">
        <f t="shared" si="62"/>
        <v>0</v>
      </c>
      <c r="R118" s="50">
        <f t="shared" si="63"/>
        <v>0</v>
      </c>
      <c r="S118" s="45"/>
      <c r="V118" s="23" t="e">
        <f t="shared" si="60"/>
        <v>#DIV/0!</v>
      </c>
      <c r="W118" s="24">
        <f t="shared" si="55"/>
        <v>0</v>
      </c>
      <c r="X118" s="50">
        <f t="shared" si="59"/>
        <v>0</v>
      </c>
      <c r="Y118" s="45"/>
      <c r="AB118" s="23" t="e">
        <f t="shared" si="69"/>
        <v>#DIV/0!</v>
      </c>
      <c r="AC118" s="24">
        <f t="shared" si="56"/>
        <v>0</v>
      </c>
      <c r="AD118" s="50">
        <f t="shared" si="53"/>
        <v>0</v>
      </c>
      <c r="AE118" s="45"/>
      <c r="AH118" s="23" t="e">
        <f t="shared" si="57"/>
        <v>#DIV/0!</v>
      </c>
      <c r="AI118" s="24">
        <f t="shared" si="58"/>
        <v>0</v>
      </c>
      <c r="AJ118" s="50">
        <f t="shared" si="54"/>
        <v>0</v>
      </c>
    </row>
    <row r="119" spans="4:36">
      <c r="D119" s="23" t="e">
        <f t="shared" si="64"/>
        <v>#DIV/0!</v>
      </c>
      <c r="E119" s="24">
        <f t="shared" si="65"/>
        <v>0</v>
      </c>
      <c r="F119" s="50">
        <f t="shared" si="66"/>
        <v>0</v>
      </c>
      <c r="G119" s="45"/>
      <c r="J119" s="23" t="e">
        <f t="shared" si="67"/>
        <v>#DIV/0!</v>
      </c>
      <c r="K119" s="24">
        <f t="shared" si="68"/>
        <v>0</v>
      </c>
      <c r="L119" s="50">
        <f t="shared" si="46"/>
        <v>0</v>
      </c>
      <c r="M119" s="45"/>
      <c r="P119" s="23" t="e">
        <f t="shared" si="61"/>
        <v>#DIV/0!</v>
      </c>
      <c r="Q119" s="24">
        <f t="shared" si="62"/>
        <v>0</v>
      </c>
      <c r="R119" s="50">
        <f t="shared" si="63"/>
        <v>0</v>
      </c>
      <c r="S119" s="45"/>
      <c r="V119" s="23" t="e">
        <f t="shared" si="60"/>
        <v>#DIV/0!</v>
      </c>
      <c r="W119" s="24">
        <f t="shared" si="55"/>
        <v>0</v>
      </c>
      <c r="X119" s="50">
        <f t="shared" si="59"/>
        <v>0</v>
      </c>
      <c r="Y119" s="45"/>
      <c r="AB119" s="23" t="e">
        <f t="shared" si="69"/>
        <v>#DIV/0!</v>
      </c>
      <c r="AC119" s="24">
        <f t="shared" si="56"/>
        <v>0</v>
      </c>
      <c r="AD119" s="50">
        <f t="shared" si="53"/>
        <v>0</v>
      </c>
      <c r="AE119" s="45"/>
      <c r="AH119" s="23" t="e">
        <f t="shared" si="57"/>
        <v>#DIV/0!</v>
      </c>
      <c r="AI119" s="24">
        <f t="shared" si="58"/>
        <v>0</v>
      </c>
      <c r="AJ119" s="50">
        <f t="shared" si="54"/>
        <v>0</v>
      </c>
    </row>
    <row r="120" spans="4:36">
      <c r="D120" s="23" t="e">
        <f t="shared" si="64"/>
        <v>#DIV/0!</v>
      </c>
      <c r="E120" s="24">
        <f t="shared" si="65"/>
        <v>0</v>
      </c>
      <c r="F120" s="50">
        <f t="shared" si="66"/>
        <v>0</v>
      </c>
      <c r="G120" s="45"/>
      <c r="J120" s="23" t="e">
        <f t="shared" si="67"/>
        <v>#DIV/0!</v>
      </c>
      <c r="K120" s="24">
        <f t="shared" si="68"/>
        <v>0</v>
      </c>
      <c r="L120" s="50">
        <f t="shared" si="46"/>
        <v>0</v>
      </c>
      <c r="M120" s="45"/>
      <c r="P120" s="23" t="e">
        <f t="shared" si="61"/>
        <v>#DIV/0!</v>
      </c>
      <c r="Q120" s="24">
        <f t="shared" si="62"/>
        <v>0</v>
      </c>
      <c r="R120" s="50">
        <f t="shared" si="63"/>
        <v>0</v>
      </c>
      <c r="S120" s="45"/>
      <c r="V120" s="23" t="e">
        <f t="shared" si="60"/>
        <v>#DIV/0!</v>
      </c>
      <c r="W120" s="24">
        <f t="shared" si="55"/>
        <v>0</v>
      </c>
      <c r="X120" s="50">
        <f t="shared" si="59"/>
        <v>0</v>
      </c>
      <c r="Y120" s="45"/>
      <c r="AB120" s="23" t="e">
        <f t="shared" si="69"/>
        <v>#DIV/0!</v>
      </c>
      <c r="AC120" s="24">
        <f t="shared" si="56"/>
        <v>0</v>
      </c>
      <c r="AD120" s="50">
        <f t="shared" si="53"/>
        <v>0</v>
      </c>
      <c r="AE120" s="45"/>
      <c r="AH120" s="23" t="e">
        <f t="shared" si="57"/>
        <v>#DIV/0!</v>
      </c>
      <c r="AI120" s="24">
        <f t="shared" si="58"/>
        <v>0</v>
      </c>
      <c r="AJ120" s="50">
        <f t="shared" si="54"/>
        <v>0</v>
      </c>
    </row>
    <row r="121" spans="4:36">
      <c r="D121" s="23" t="e">
        <f t="shared" si="64"/>
        <v>#DIV/0!</v>
      </c>
      <c r="E121" s="24">
        <f t="shared" si="65"/>
        <v>0</v>
      </c>
      <c r="F121" s="50">
        <f t="shared" si="66"/>
        <v>0</v>
      </c>
      <c r="G121" s="45"/>
      <c r="J121" s="23" t="e">
        <f t="shared" si="67"/>
        <v>#DIV/0!</v>
      </c>
      <c r="K121" s="24">
        <f t="shared" si="68"/>
        <v>0</v>
      </c>
      <c r="L121" s="50">
        <f t="shared" si="46"/>
        <v>0</v>
      </c>
      <c r="M121" s="45"/>
      <c r="P121" s="23" t="e">
        <f t="shared" si="61"/>
        <v>#DIV/0!</v>
      </c>
      <c r="Q121" s="24">
        <f t="shared" si="62"/>
        <v>0</v>
      </c>
      <c r="R121" s="50">
        <f t="shared" si="63"/>
        <v>0</v>
      </c>
      <c r="S121" s="45"/>
      <c r="V121" s="23" t="e">
        <f t="shared" si="60"/>
        <v>#DIV/0!</v>
      </c>
      <c r="W121" s="24">
        <f t="shared" si="55"/>
        <v>0</v>
      </c>
      <c r="X121" s="50">
        <f t="shared" si="59"/>
        <v>0</v>
      </c>
      <c r="Y121" s="45"/>
      <c r="AB121" s="23" t="e">
        <f t="shared" si="69"/>
        <v>#DIV/0!</v>
      </c>
      <c r="AC121" s="24">
        <f t="shared" si="56"/>
        <v>0</v>
      </c>
      <c r="AD121" s="50">
        <f t="shared" si="53"/>
        <v>0</v>
      </c>
      <c r="AE121" s="45"/>
      <c r="AH121" s="23" t="e">
        <f t="shared" si="57"/>
        <v>#DIV/0!</v>
      </c>
      <c r="AI121" s="24">
        <f t="shared" si="58"/>
        <v>0</v>
      </c>
      <c r="AJ121" s="50">
        <f t="shared" si="54"/>
        <v>0</v>
      </c>
    </row>
    <row r="122" spans="4:36">
      <c r="D122" s="23" t="e">
        <f t="shared" si="64"/>
        <v>#DIV/0!</v>
      </c>
      <c r="E122" s="24">
        <f t="shared" si="65"/>
        <v>0</v>
      </c>
      <c r="F122" s="50">
        <f t="shared" si="66"/>
        <v>0</v>
      </c>
      <c r="G122" s="45"/>
      <c r="J122" s="23" t="e">
        <f t="shared" si="67"/>
        <v>#DIV/0!</v>
      </c>
      <c r="K122" s="24">
        <f t="shared" si="68"/>
        <v>0</v>
      </c>
      <c r="L122" s="50">
        <f t="shared" si="46"/>
        <v>0</v>
      </c>
      <c r="M122" s="45"/>
      <c r="P122" s="23" t="e">
        <f t="shared" si="61"/>
        <v>#DIV/0!</v>
      </c>
      <c r="Q122" s="24">
        <f t="shared" si="62"/>
        <v>0</v>
      </c>
      <c r="R122" s="50">
        <f t="shared" si="63"/>
        <v>0</v>
      </c>
      <c r="S122" s="45"/>
      <c r="V122" s="23" t="e">
        <f t="shared" si="60"/>
        <v>#DIV/0!</v>
      </c>
      <c r="W122" s="24">
        <f t="shared" si="55"/>
        <v>0</v>
      </c>
      <c r="X122" s="50">
        <f t="shared" si="59"/>
        <v>0</v>
      </c>
      <c r="Y122" s="45"/>
      <c r="AB122" s="23" t="e">
        <f t="shared" si="69"/>
        <v>#DIV/0!</v>
      </c>
      <c r="AC122" s="24">
        <f t="shared" si="56"/>
        <v>0</v>
      </c>
      <c r="AD122" s="50">
        <f t="shared" si="53"/>
        <v>0</v>
      </c>
      <c r="AE122" s="45"/>
      <c r="AH122" s="23" t="e">
        <f t="shared" si="57"/>
        <v>#DIV/0!</v>
      </c>
      <c r="AI122" s="24">
        <f t="shared" si="58"/>
        <v>0</v>
      </c>
      <c r="AJ122" s="50">
        <f t="shared" si="54"/>
        <v>0</v>
      </c>
    </row>
    <row r="123" spans="4:36">
      <c r="D123" s="23" t="e">
        <f t="shared" si="64"/>
        <v>#DIV/0!</v>
      </c>
      <c r="E123" s="24">
        <f t="shared" si="65"/>
        <v>0</v>
      </c>
      <c r="F123" s="50">
        <f t="shared" si="66"/>
        <v>0</v>
      </c>
      <c r="G123" s="45"/>
      <c r="J123" s="23" t="e">
        <f t="shared" si="67"/>
        <v>#DIV/0!</v>
      </c>
      <c r="K123" s="24">
        <f t="shared" si="68"/>
        <v>0</v>
      </c>
      <c r="L123" s="50">
        <f t="shared" si="46"/>
        <v>0</v>
      </c>
      <c r="M123" s="45"/>
      <c r="P123" s="23" t="e">
        <f t="shared" si="61"/>
        <v>#DIV/0!</v>
      </c>
      <c r="Q123" s="24">
        <f t="shared" si="62"/>
        <v>0</v>
      </c>
      <c r="R123" s="50">
        <f t="shared" si="63"/>
        <v>0</v>
      </c>
      <c r="S123" s="45"/>
      <c r="V123" s="23" t="e">
        <f t="shared" si="60"/>
        <v>#DIV/0!</v>
      </c>
      <c r="W123" s="24">
        <f t="shared" si="55"/>
        <v>0</v>
      </c>
      <c r="X123" s="50">
        <f t="shared" si="59"/>
        <v>0</v>
      </c>
      <c r="Y123" s="45"/>
      <c r="AB123" s="23" t="e">
        <f t="shared" si="69"/>
        <v>#DIV/0!</v>
      </c>
      <c r="AC123" s="24">
        <f t="shared" si="56"/>
        <v>0</v>
      </c>
      <c r="AD123" s="50">
        <f t="shared" si="53"/>
        <v>0</v>
      </c>
      <c r="AE123" s="45"/>
      <c r="AH123" s="23" t="e">
        <f t="shared" si="57"/>
        <v>#DIV/0!</v>
      </c>
      <c r="AI123" s="24">
        <f t="shared" si="58"/>
        <v>0</v>
      </c>
      <c r="AJ123" s="50">
        <f t="shared" si="54"/>
        <v>0</v>
      </c>
    </row>
    <row r="124" spans="4:36">
      <c r="D124" s="23" t="e">
        <f t="shared" si="64"/>
        <v>#DIV/0!</v>
      </c>
      <c r="E124" s="24">
        <f t="shared" si="65"/>
        <v>0</v>
      </c>
      <c r="F124" s="50">
        <f t="shared" si="66"/>
        <v>0</v>
      </c>
      <c r="G124" s="45"/>
      <c r="J124" s="23" t="e">
        <f t="shared" si="67"/>
        <v>#DIV/0!</v>
      </c>
      <c r="K124" s="24">
        <f t="shared" si="68"/>
        <v>0</v>
      </c>
      <c r="L124" s="50">
        <f t="shared" si="46"/>
        <v>0</v>
      </c>
      <c r="M124" s="45"/>
      <c r="P124" s="23" t="e">
        <f t="shared" si="61"/>
        <v>#DIV/0!</v>
      </c>
      <c r="Q124" s="24">
        <f t="shared" si="62"/>
        <v>0</v>
      </c>
      <c r="R124" s="50">
        <f t="shared" si="63"/>
        <v>0</v>
      </c>
      <c r="S124" s="45"/>
      <c r="V124" s="23" t="e">
        <f t="shared" si="60"/>
        <v>#DIV/0!</v>
      </c>
      <c r="W124" s="24">
        <f t="shared" si="55"/>
        <v>0</v>
      </c>
      <c r="X124" s="50">
        <f t="shared" si="59"/>
        <v>0</v>
      </c>
      <c r="Y124" s="45"/>
      <c r="AB124" s="23" t="e">
        <f t="shared" si="69"/>
        <v>#DIV/0!</v>
      </c>
      <c r="AC124" s="24">
        <f t="shared" si="56"/>
        <v>0</v>
      </c>
      <c r="AD124" s="50">
        <f t="shared" si="53"/>
        <v>0</v>
      </c>
      <c r="AE124" s="45"/>
      <c r="AH124" s="23" t="e">
        <f t="shared" si="57"/>
        <v>#DIV/0!</v>
      </c>
      <c r="AI124" s="24">
        <f t="shared" si="58"/>
        <v>0</v>
      </c>
      <c r="AJ124" s="50">
        <f t="shared" si="54"/>
        <v>0</v>
      </c>
    </row>
    <row r="125" spans="4:36">
      <c r="D125" s="23" t="e">
        <f t="shared" si="64"/>
        <v>#DIV/0!</v>
      </c>
      <c r="E125" s="24">
        <f t="shared" si="65"/>
        <v>0</v>
      </c>
      <c r="F125" s="50">
        <f t="shared" si="66"/>
        <v>0</v>
      </c>
      <c r="G125" s="45"/>
      <c r="J125" s="23" t="e">
        <f t="shared" si="67"/>
        <v>#DIV/0!</v>
      </c>
      <c r="K125" s="24">
        <f t="shared" si="68"/>
        <v>0</v>
      </c>
      <c r="L125" s="50">
        <f t="shared" si="46"/>
        <v>0</v>
      </c>
      <c r="M125" s="45"/>
      <c r="P125" s="23" t="e">
        <f t="shared" si="61"/>
        <v>#DIV/0!</v>
      </c>
      <c r="Q125" s="24">
        <f t="shared" si="62"/>
        <v>0</v>
      </c>
      <c r="R125" s="50">
        <f t="shared" si="63"/>
        <v>0</v>
      </c>
      <c r="S125" s="45"/>
      <c r="V125" s="23" t="e">
        <f t="shared" si="60"/>
        <v>#DIV/0!</v>
      </c>
      <c r="W125" s="24">
        <f t="shared" si="55"/>
        <v>0</v>
      </c>
      <c r="X125" s="50">
        <f t="shared" si="59"/>
        <v>0</v>
      </c>
      <c r="Y125" s="45"/>
      <c r="AB125" s="23" t="e">
        <f t="shared" si="69"/>
        <v>#DIV/0!</v>
      </c>
      <c r="AC125" s="24">
        <f t="shared" si="56"/>
        <v>0</v>
      </c>
      <c r="AD125" s="50">
        <f t="shared" si="53"/>
        <v>0</v>
      </c>
      <c r="AE125" s="45"/>
      <c r="AH125" s="23" t="e">
        <f t="shared" si="57"/>
        <v>#DIV/0!</v>
      </c>
      <c r="AI125" s="24">
        <f t="shared" si="58"/>
        <v>0</v>
      </c>
      <c r="AJ125" s="50">
        <f t="shared" si="54"/>
        <v>0</v>
      </c>
    </row>
    <row r="126" spans="4:36">
      <c r="D126" s="23" t="e">
        <f t="shared" si="64"/>
        <v>#DIV/0!</v>
      </c>
      <c r="E126" s="24">
        <f t="shared" si="65"/>
        <v>0</v>
      </c>
      <c r="F126" s="50">
        <f t="shared" si="66"/>
        <v>0</v>
      </c>
      <c r="G126" s="45"/>
      <c r="J126" s="23" t="e">
        <f t="shared" si="67"/>
        <v>#DIV/0!</v>
      </c>
      <c r="K126" s="24">
        <f t="shared" si="68"/>
        <v>0</v>
      </c>
      <c r="L126" s="50">
        <f t="shared" si="46"/>
        <v>0</v>
      </c>
      <c r="M126" s="45"/>
      <c r="P126" s="23" t="e">
        <f t="shared" si="61"/>
        <v>#DIV/0!</v>
      </c>
      <c r="Q126" s="24">
        <f t="shared" si="62"/>
        <v>0</v>
      </c>
      <c r="R126" s="50">
        <f t="shared" si="63"/>
        <v>0</v>
      </c>
      <c r="S126" s="45"/>
      <c r="V126" s="23" t="e">
        <f t="shared" si="60"/>
        <v>#DIV/0!</v>
      </c>
      <c r="W126" s="24">
        <f t="shared" si="55"/>
        <v>0</v>
      </c>
      <c r="X126" s="50">
        <f t="shared" si="59"/>
        <v>0</v>
      </c>
      <c r="Y126" s="45"/>
      <c r="AB126" s="23" t="e">
        <f t="shared" si="69"/>
        <v>#DIV/0!</v>
      </c>
      <c r="AC126" s="24">
        <f t="shared" si="56"/>
        <v>0</v>
      </c>
      <c r="AD126" s="50">
        <f t="shared" si="53"/>
        <v>0</v>
      </c>
      <c r="AE126" s="45"/>
      <c r="AH126" s="23" t="e">
        <f t="shared" si="57"/>
        <v>#DIV/0!</v>
      </c>
      <c r="AI126" s="24">
        <f t="shared" si="58"/>
        <v>0</v>
      </c>
      <c r="AJ126" s="50">
        <f t="shared" si="54"/>
        <v>0</v>
      </c>
    </row>
    <row r="127" spans="4:36">
      <c r="D127" s="23" t="e">
        <f t="shared" si="64"/>
        <v>#DIV/0!</v>
      </c>
      <c r="E127" s="24">
        <f t="shared" si="65"/>
        <v>0</v>
      </c>
      <c r="F127" s="50">
        <f t="shared" si="66"/>
        <v>0</v>
      </c>
      <c r="G127" s="45"/>
      <c r="J127" s="23" t="e">
        <f t="shared" si="67"/>
        <v>#DIV/0!</v>
      </c>
      <c r="K127" s="24">
        <f t="shared" si="68"/>
        <v>0</v>
      </c>
      <c r="L127" s="50">
        <f t="shared" si="46"/>
        <v>0</v>
      </c>
      <c r="M127" s="45"/>
      <c r="P127" s="23" t="e">
        <f t="shared" si="61"/>
        <v>#DIV/0!</v>
      </c>
      <c r="Q127" s="24">
        <f t="shared" si="62"/>
        <v>0</v>
      </c>
      <c r="R127" s="50">
        <f t="shared" si="63"/>
        <v>0</v>
      </c>
      <c r="S127" s="45"/>
      <c r="V127" s="23" t="e">
        <f t="shared" si="60"/>
        <v>#DIV/0!</v>
      </c>
      <c r="W127" s="24">
        <f t="shared" si="55"/>
        <v>0</v>
      </c>
      <c r="X127" s="50">
        <f t="shared" si="59"/>
        <v>0</v>
      </c>
      <c r="Y127" s="45"/>
      <c r="AB127" s="23" t="e">
        <f t="shared" si="69"/>
        <v>#DIV/0!</v>
      </c>
      <c r="AC127" s="24">
        <f t="shared" si="56"/>
        <v>0</v>
      </c>
      <c r="AD127" s="50">
        <f t="shared" si="53"/>
        <v>0</v>
      </c>
      <c r="AE127" s="45"/>
      <c r="AH127" s="23" t="e">
        <f t="shared" si="57"/>
        <v>#DIV/0!</v>
      </c>
      <c r="AI127" s="24">
        <f t="shared" si="58"/>
        <v>0</v>
      </c>
      <c r="AJ127" s="50">
        <f t="shared" si="54"/>
        <v>0</v>
      </c>
    </row>
    <row r="128" spans="4:36">
      <c r="D128" s="23" t="e">
        <f t="shared" si="64"/>
        <v>#DIV/0!</v>
      </c>
      <c r="E128" s="24">
        <f t="shared" si="65"/>
        <v>0</v>
      </c>
      <c r="F128" s="50">
        <f t="shared" si="66"/>
        <v>0</v>
      </c>
      <c r="G128" s="45"/>
      <c r="J128" s="23" t="e">
        <f t="shared" si="67"/>
        <v>#DIV/0!</v>
      </c>
      <c r="K128" s="24">
        <f t="shared" si="68"/>
        <v>0</v>
      </c>
      <c r="L128" s="50">
        <f t="shared" si="46"/>
        <v>0</v>
      </c>
      <c r="M128" s="45"/>
      <c r="P128" s="23" t="e">
        <f t="shared" si="61"/>
        <v>#DIV/0!</v>
      </c>
      <c r="Q128" s="24">
        <f t="shared" si="62"/>
        <v>0</v>
      </c>
      <c r="R128" s="50">
        <f t="shared" si="63"/>
        <v>0</v>
      </c>
      <c r="S128" s="45"/>
      <c r="V128" s="23" t="e">
        <f t="shared" si="60"/>
        <v>#DIV/0!</v>
      </c>
      <c r="W128" s="24">
        <f t="shared" si="55"/>
        <v>0</v>
      </c>
      <c r="X128" s="50">
        <f t="shared" si="59"/>
        <v>0</v>
      </c>
      <c r="Y128" s="45"/>
      <c r="AB128" s="23" t="e">
        <f t="shared" si="69"/>
        <v>#DIV/0!</v>
      </c>
      <c r="AC128" s="24">
        <f t="shared" si="56"/>
        <v>0</v>
      </c>
      <c r="AD128" s="50">
        <f t="shared" si="53"/>
        <v>0</v>
      </c>
      <c r="AE128" s="45"/>
      <c r="AH128" s="23" t="e">
        <f t="shared" si="57"/>
        <v>#DIV/0!</v>
      </c>
      <c r="AI128" s="24">
        <f t="shared" si="58"/>
        <v>0</v>
      </c>
      <c r="AJ128" s="50">
        <f t="shared" si="54"/>
        <v>0</v>
      </c>
    </row>
    <row r="129" spans="4:36">
      <c r="D129" s="23" t="e">
        <f t="shared" si="64"/>
        <v>#DIV/0!</v>
      </c>
      <c r="E129" s="24">
        <f t="shared" si="65"/>
        <v>0</v>
      </c>
      <c r="F129" s="50">
        <f t="shared" si="66"/>
        <v>0</v>
      </c>
      <c r="G129" s="45"/>
      <c r="J129" s="23" t="e">
        <f t="shared" si="67"/>
        <v>#DIV/0!</v>
      </c>
      <c r="K129" s="24">
        <f t="shared" si="68"/>
        <v>0</v>
      </c>
      <c r="L129" s="50">
        <f t="shared" si="46"/>
        <v>0</v>
      </c>
      <c r="M129" s="45"/>
      <c r="P129" s="23" t="e">
        <f t="shared" si="61"/>
        <v>#DIV/0!</v>
      </c>
      <c r="Q129" s="24">
        <f t="shared" si="62"/>
        <v>0</v>
      </c>
      <c r="R129" s="50">
        <f t="shared" si="63"/>
        <v>0</v>
      </c>
      <c r="S129" s="45"/>
      <c r="V129" s="23" t="e">
        <f t="shared" si="60"/>
        <v>#DIV/0!</v>
      </c>
      <c r="W129" s="24">
        <f t="shared" si="55"/>
        <v>0</v>
      </c>
      <c r="X129" s="50">
        <f t="shared" si="59"/>
        <v>0</v>
      </c>
      <c r="Y129" s="45"/>
      <c r="AB129" s="23" t="e">
        <f t="shared" si="69"/>
        <v>#DIV/0!</v>
      </c>
      <c r="AC129" s="24">
        <f t="shared" si="56"/>
        <v>0</v>
      </c>
      <c r="AD129" s="50">
        <f t="shared" si="53"/>
        <v>0</v>
      </c>
      <c r="AE129" s="45"/>
      <c r="AH129" s="23" t="e">
        <f t="shared" si="57"/>
        <v>#DIV/0!</v>
      </c>
      <c r="AI129" s="24">
        <f t="shared" si="58"/>
        <v>0</v>
      </c>
      <c r="AJ129" s="50">
        <f t="shared" si="54"/>
        <v>0</v>
      </c>
    </row>
    <row r="130" spans="4:36">
      <c r="D130" s="23" t="e">
        <f t="shared" si="64"/>
        <v>#DIV/0!</v>
      </c>
      <c r="E130" s="24">
        <f t="shared" si="65"/>
        <v>0</v>
      </c>
      <c r="F130" s="50">
        <f t="shared" si="66"/>
        <v>0</v>
      </c>
      <c r="G130" s="45"/>
      <c r="J130" s="23" t="e">
        <f t="shared" si="67"/>
        <v>#DIV/0!</v>
      </c>
      <c r="K130" s="24">
        <f t="shared" si="68"/>
        <v>0</v>
      </c>
      <c r="L130" s="50">
        <f t="shared" si="46"/>
        <v>0</v>
      </c>
      <c r="M130" s="45"/>
      <c r="P130" s="23" t="e">
        <f t="shared" si="61"/>
        <v>#DIV/0!</v>
      </c>
      <c r="Q130" s="24">
        <f t="shared" si="62"/>
        <v>0</v>
      </c>
      <c r="R130" s="50">
        <f t="shared" si="63"/>
        <v>0</v>
      </c>
      <c r="S130" s="45"/>
      <c r="V130" s="23" t="e">
        <f t="shared" si="60"/>
        <v>#DIV/0!</v>
      </c>
      <c r="W130" s="24">
        <f t="shared" si="55"/>
        <v>0</v>
      </c>
      <c r="X130" s="50">
        <f t="shared" si="59"/>
        <v>0</v>
      </c>
      <c r="Y130" s="45"/>
      <c r="AB130" s="23" t="e">
        <f t="shared" si="69"/>
        <v>#DIV/0!</v>
      </c>
      <c r="AC130" s="24">
        <f t="shared" si="56"/>
        <v>0</v>
      </c>
      <c r="AD130" s="50">
        <f t="shared" si="53"/>
        <v>0</v>
      </c>
      <c r="AE130" s="45"/>
      <c r="AH130" s="23" t="e">
        <f t="shared" si="57"/>
        <v>#DIV/0!</v>
      </c>
      <c r="AI130" s="24">
        <f t="shared" si="58"/>
        <v>0</v>
      </c>
      <c r="AJ130" s="50">
        <f t="shared" si="54"/>
        <v>0</v>
      </c>
    </row>
    <row r="131" spans="4:36">
      <c r="D131" s="23" t="e">
        <f t="shared" si="64"/>
        <v>#DIV/0!</v>
      </c>
      <c r="E131" s="24">
        <f t="shared" si="65"/>
        <v>0</v>
      </c>
      <c r="F131" s="50">
        <f t="shared" si="66"/>
        <v>0</v>
      </c>
      <c r="G131" s="45"/>
      <c r="J131" s="23" t="e">
        <f t="shared" si="67"/>
        <v>#DIV/0!</v>
      </c>
      <c r="K131" s="24">
        <f t="shared" si="68"/>
        <v>0</v>
      </c>
      <c r="L131" s="50">
        <f t="shared" si="46"/>
        <v>0</v>
      </c>
      <c r="M131" s="45"/>
      <c r="P131" s="23" t="e">
        <f t="shared" si="61"/>
        <v>#DIV/0!</v>
      </c>
      <c r="Q131" s="24">
        <f t="shared" si="62"/>
        <v>0</v>
      </c>
      <c r="R131" s="50">
        <f t="shared" si="63"/>
        <v>0</v>
      </c>
      <c r="S131" s="45"/>
      <c r="V131" s="23" t="e">
        <f t="shared" si="60"/>
        <v>#DIV/0!</v>
      </c>
      <c r="W131" s="24">
        <f t="shared" si="55"/>
        <v>0</v>
      </c>
      <c r="X131" s="50">
        <f t="shared" si="59"/>
        <v>0</v>
      </c>
      <c r="Y131" s="45"/>
      <c r="AB131" s="23" t="e">
        <f t="shared" si="69"/>
        <v>#DIV/0!</v>
      </c>
      <c r="AC131" s="24">
        <f t="shared" si="56"/>
        <v>0</v>
      </c>
      <c r="AD131" s="50">
        <f t="shared" si="53"/>
        <v>0</v>
      </c>
      <c r="AE131" s="45"/>
      <c r="AH131" s="23" t="e">
        <f t="shared" si="57"/>
        <v>#DIV/0!</v>
      </c>
      <c r="AI131" s="24">
        <f t="shared" si="58"/>
        <v>0</v>
      </c>
      <c r="AJ131" s="50">
        <f t="shared" si="54"/>
        <v>0</v>
      </c>
    </row>
    <row r="132" spans="4:36">
      <c r="D132" s="23" t="e">
        <f t="shared" si="64"/>
        <v>#DIV/0!</v>
      </c>
      <c r="E132" s="24">
        <f t="shared" si="65"/>
        <v>0</v>
      </c>
      <c r="F132" s="50">
        <f t="shared" si="66"/>
        <v>0</v>
      </c>
      <c r="G132" s="45"/>
      <c r="J132" s="23" t="e">
        <f t="shared" si="67"/>
        <v>#DIV/0!</v>
      </c>
      <c r="K132" s="24">
        <f t="shared" si="68"/>
        <v>0</v>
      </c>
      <c r="L132" s="50">
        <f t="shared" si="46"/>
        <v>0</v>
      </c>
      <c r="M132" s="45"/>
      <c r="P132" s="23" t="e">
        <f t="shared" si="61"/>
        <v>#DIV/0!</v>
      </c>
      <c r="Q132" s="24">
        <f t="shared" si="62"/>
        <v>0</v>
      </c>
      <c r="R132" s="50">
        <f t="shared" si="63"/>
        <v>0</v>
      </c>
      <c r="S132" s="45"/>
      <c r="V132" s="23" t="e">
        <f t="shared" si="60"/>
        <v>#DIV/0!</v>
      </c>
      <c r="W132" s="24">
        <f t="shared" si="55"/>
        <v>0</v>
      </c>
      <c r="X132" s="50">
        <f t="shared" si="59"/>
        <v>0</v>
      </c>
      <c r="Y132" s="45"/>
      <c r="AB132" s="23" t="e">
        <f t="shared" si="69"/>
        <v>#DIV/0!</v>
      </c>
      <c r="AC132" s="24">
        <f t="shared" si="56"/>
        <v>0</v>
      </c>
      <c r="AD132" s="50">
        <f t="shared" si="53"/>
        <v>0</v>
      </c>
      <c r="AE132" s="45"/>
      <c r="AH132" s="23" t="e">
        <f t="shared" si="57"/>
        <v>#DIV/0!</v>
      </c>
      <c r="AI132" s="24">
        <f t="shared" si="58"/>
        <v>0</v>
      </c>
      <c r="AJ132" s="50">
        <f t="shared" si="54"/>
        <v>0</v>
      </c>
    </row>
    <row r="133" spans="4:36">
      <c r="D133" s="23" t="e">
        <f t="shared" si="64"/>
        <v>#DIV/0!</v>
      </c>
      <c r="E133" s="24">
        <f t="shared" si="65"/>
        <v>0</v>
      </c>
      <c r="F133" s="50">
        <f t="shared" si="66"/>
        <v>0</v>
      </c>
      <c r="G133" s="45"/>
      <c r="J133" s="23" t="e">
        <f t="shared" si="67"/>
        <v>#DIV/0!</v>
      </c>
      <c r="K133" s="24">
        <f t="shared" si="68"/>
        <v>0</v>
      </c>
      <c r="L133" s="50">
        <f t="shared" si="46"/>
        <v>0</v>
      </c>
      <c r="M133" s="45"/>
      <c r="P133" s="23" t="e">
        <f t="shared" si="61"/>
        <v>#DIV/0!</v>
      </c>
      <c r="Q133" s="24">
        <f t="shared" si="62"/>
        <v>0</v>
      </c>
      <c r="R133" s="50">
        <f t="shared" si="63"/>
        <v>0</v>
      </c>
      <c r="S133" s="45"/>
      <c r="V133" s="23" t="e">
        <f t="shared" si="60"/>
        <v>#DIV/0!</v>
      </c>
      <c r="W133" s="24">
        <f t="shared" si="55"/>
        <v>0</v>
      </c>
      <c r="X133" s="50">
        <f t="shared" si="59"/>
        <v>0</v>
      </c>
      <c r="Y133" s="45"/>
      <c r="AB133" s="23" t="e">
        <f t="shared" si="69"/>
        <v>#DIV/0!</v>
      </c>
      <c r="AC133" s="24">
        <f t="shared" si="56"/>
        <v>0</v>
      </c>
      <c r="AD133" s="50">
        <f t="shared" si="53"/>
        <v>0</v>
      </c>
      <c r="AE133" s="45"/>
      <c r="AH133" s="23" t="e">
        <f t="shared" si="57"/>
        <v>#DIV/0!</v>
      </c>
      <c r="AI133" s="24">
        <f t="shared" si="58"/>
        <v>0</v>
      </c>
      <c r="AJ133" s="50">
        <f t="shared" si="54"/>
        <v>0</v>
      </c>
    </row>
    <row r="134" spans="4:36">
      <c r="D134" s="23" t="e">
        <f t="shared" si="64"/>
        <v>#DIV/0!</v>
      </c>
      <c r="E134" s="24">
        <f t="shared" si="65"/>
        <v>0</v>
      </c>
      <c r="F134" s="50">
        <f t="shared" si="66"/>
        <v>0</v>
      </c>
      <c r="G134" s="45"/>
      <c r="J134" s="23" t="e">
        <f t="shared" si="67"/>
        <v>#DIV/0!</v>
      </c>
      <c r="K134" s="24">
        <f t="shared" si="68"/>
        <v>0</v>
      </c>
      <c r="L134" s="50">
        <f t="shared" si="46"/>
        <v>0</v>
      </c>
      <c r="M134" s="45"/>
      <c r="P134" s="23" t="e">
        <f t="shared" si="61"/>
        <v>#DIV/0!</v>
      </c>
      <c r="Q134" s="24">
        <f t="shared" si="62"/>
        <v>0</v>
      </c>
      <c r="R134" s="50">
        <f t="shared" si="63"/>
        <v>0</v>
      </c>
      <c r="S134" s="45"/>
      <c r="V134" s="23" t="e">
        <f t="shared" si="60"/>
        <v>#DIV/0!</v>
      </c>
      <c r="W134" s="24">
        <f t="shared" si="55"/>
        <v>0</v>
      </c>
      <c r="X134" s="50">
        <f t="shared" si="59"/>
        <v>0</v>
      </c>
      <c r="Y134" s="45"/>
      <c r="AB134" s="23" t="e">
        <f t="shared" si="69"/>
        <v>#DIV/0!</v>
      </c>
      <c r="AC134" s="24">
        <f t="shared" si="56"/>
        <v>0</v>
      </c>
      <c r="AD134" s="50">
        <f t="shared" si="53"/>
        <v>0</v>
      </c>
      <c r="AE134" s="45"/>
      <c r="AH134" s="23" t="e">
        <f t="shared" si="57"/>
        <v>#DIV/0!</v>
      </c>
      <c r="AI134" s="24">
        <f t="shared" si="58"/>
        <v>0</v>
      </c>
      <c r="AJ134" s="50">
        <f t="shared" si="54"/>
        <v>0</v>
      </c>
    </row>
    <row r="135" spans="4:36">
      <c r="D135" s="23" t="e">
        <f t="shared" si="64"/>
        <v>#DIV/0!</v>
      </c>
      <c r="E135" s="24">
        <f t="shared" si="65"/>
        <v>0</v>
      </c>
      <c r="F135" s="50">
        <f t="shared" si="66"/>
        <v>0</v>
      </c>
      <c r="G135" s="45"/>
      <c r="J135" s="23" t="e">
        <f t="shared" si="67"/>
        <v>#DIV/0!</v>
      </c>
      <c r="K135" s="24">
        <f t="shared" si="68"/>
        <v>0</v>
      </c>
      <c r="L135" s="50">
        <f t="shared" si="46"/>
        <v>0</v>
      </c>
      <c r="M135" s="45"/>
      <c r="P135" s="23" t="e">
        <f t="shared" si="61"/>
        <v>#DIV/0!</v>
      </c>
      <c r="Q135" s="24">
        <f t="shared" si="62"/>
        <v>0</v>
      </c>
      <c r="R135" s="50">
        <f t="shared" si="63"/>
        <v>0</v>
      </c>
      <c r="S135" s="45"/>
      <c r="V135" s="23" t="e">
        <f t="shared" si="60"/>
        <v>#DIV/0!</v>
      </c>
      <c r="W135" s="24">
        <f t="shared" si="55"/>
        <v>0</v>
      </c>
      <c r="X135" s="50">
        <f t="shared" si="59"/>
        <v>0</v>
      </c>
      <c r="Y135" s="45"/>
      <c r="AB135" s="23" t="e">
        <f t="shared" si="69"/>
        <v>#DIV/0!</v>
      </c>
      <c r="AC135" s="24">
        <f t="shared" si="56"/>
        <v>0</v>
      </c>
      <c r="AD135" s="50">
        <f t="shared" si="53"/>
        <v>0</v>
      </c>
      <c r="AE135" s="45"/>
      <c r="AH135" s="23" t="e">
        <f t="shared" si="57"/>
        <v>#DIV/0!</v>
      </c>
      <c r="AI135" s="24">
        <f t="shared" si="58"/>
        <v>0</v>
      </c>
      <c r="AJ135" s="50">
        <f t="shared" si="54"/>
        <v>0</v>
      </c>
    </row>
    <row r="136" spans="4:36">
      <c r="D136" s="23" t="e">
        <f t="shared" si="64"/>
        <v>#DIV/0!</v>
      </c>
      <c r="E136" s="24">
        <f t="shared" si="65"/>
        <v>0</v>
      </c>
      <c r="F136" s="50">
        <f t="shared" si="66"/>
        <v>0</v>
      </c>
      <c r="G136" s="45"/>
      <c r="J136" s="23" t="e">
        <f t="shared" si="67"/>
        <v>#DIV/0!</v>
      </c>
      <c r="K136" s="24">
        <f t="shared" si="68"/>
        <v>0</v>
      </c>
      <c r="L136" s="50">
        <f t="shared" si="46"/>
        <v>0</v>
      </c>
      <c r="M136" s="45"/>
      <c r="P136" s="23" t="e">
        <f t="shared" si="61"/>
        <v>#DIV/0!</v>
      </c>
      <c r="Q136" s="24">
        <f t="shared" si="62"/>
        <v>0</v>
      </c>
      <c r="R136" s="50">
        <f t="shared" si="63"/>
        <v>0</v>
      </c>
      <c r="S136" s="45"/>
      <c r="V136" s="23" t="e">
        <f t="shared" si="60"/>
        <v>#DIV/0!</v>
      </c>
      <c r="W136" s="24">
        <f t="shared" si="55"/>
        <v>0</v>
      </c>
      <c r="X136" s="50">
        <f t="shared" si="59"/>
        <v>0</v>
      </c>
      <c r="Y136" s="45"/>
      <c r="AB136" s="23" t="e">
        <f t="shared" si="69"/>
        <v>#DIV/0!</v>
      </c>
      <c r="AC136" s="24">
        <f t="shared" si="56"/>
        <v>0</v>
      </c>
      <c r="AD136" s="50">
        <f t="shared" si="53"/>
        <v>0</v>
      </c>
      <c r="AE136" s="45"/>
      <c r="AH136" s="23" t="e">
        <f t="shared" si="57"/>
        <v>#DIV/0!</v>
      </c>
      <c r="AI136" s="24">
        <f t="shared" si="58"/>
        <v>0</v>
      </c>
      <c r="AJ136" s="50">
        <f t="shared" si="54"/>
        <v>0</v>
      </c>
    </row>
    <row r="137" spans="4:36">
      <c r="D137" s="23" t="e">
        <f t="shared" si="64"/>
        <v>#DIV/0!</v>
      </c>
      <c r="E137" s="24">
        <f t="shared" si="65"/>
        <v>0</v>
      </c>
      <c r="F137" s="50">
        <f t="shared" si="66"/>
        <v>0</v>
      </c>
      <c r="G137" s="45"/>
      <c r="J137" s="23" t="e">
        <f t="shared" si="67"/>
        <v>#DIV/0!</v>
      </c>
      <c r="K137" s="24">
        <f t="shared" si="68"/>
        <v>0</v>
      </c>
      <c r="L137" s="50">
        <f t="shared" si="46"/>
        <v>0</v>
      </c>
      <c r="M137" s="45"/>
      <c r="P137" s="23" t="e">
        <f t="shared" si="61"/>
        <v>#DIV/0!</v>
      </c>
      <c r="Q137" s="24">
        <f t="shared" si="62"/>
        <v>0</v>
      </c>
      <c r="R137" s="50">
        <f t="shared" si="63"/>
        <v>0</v>
      </c>
      <c r="S137" s="45"/>
      <c r="V137" s="23" t="e">
        <f t="shared" si="60"/>
        <v>#DIV/0!</v>
      </c>
      <c r="W137" s="24">
        <f t="shared" si="55"/>
        <v>0</v>
      </c>
      <c r="X137" s="50">
        <f t="shared" si="59"/>
        <v>0</v>
      </c>
      <c r="Y137" s="45"/>
      <c r="AB137" s="23" t="e">
        <f t="shared" si="69"/>
        <v>#DIV/0!</v>
      </c>
      <c r="AC137" s="24">
        <f t="shared" si="56"/>
        <v>0</v>
      </c>
      <c r="AD137" s="50">
        <f t="shared" si="53"/>
        <v>0</v>
      </c>
      <c r="AE137" s="45"/>
      <c r="AH137" s="23" t="e">
        <f t="shared" si="57"/>
        <v>#DIV/0!</v>
      </c>
      <c r="AI137" s="24">
        <f t="shared" si="58"/>
        <v>0</v>
      </c>
      <c r="AJ137" s="50">
        <f t="shared" si="54"/>
        <v>0</v>
      </c>
    </row>
    <row r="138" spans="4:36">
      <c r="D138" s="23" t="e">
        <f t="shared" si="64"/>
        <v>#DIV/0!</v>
      </c>
      <c r="E138" s="24">
        <f t="shared" si="65"/>
        <v>0</v>
      </c>
      <c r="F138" s="50">
        <f t="shared" si="66"/>
        <v>0</v>
      </c>
      <c r="G138" s="45"/>
      <c r="J138" s="23" t="e">
        <f t="shared" si="67"/>
        <v>#DIV/0!</v>
      </c>
      <c r="K138" s="24">
        <f t="shared" si="68"/>
        <v>0</v>
      </c>
      <c r="L138" s="50">
        <f t="shared" si="46"/>
        <v>0</v>
      </c>
      <c r="M138" s="45"/>
      <c r="P138" s="23" t="e">
        <f t="shared" ref="P138:P169" si="70">M141^3*SUM($R$12:$R$172)/COUNT($O$12:$O$175)</f>
        <v>#DIV/0!</v>
      </c>
      <c r="Q138" s="24">
        <f t="shared" ref="Q138:Q169" si="71">IF(N141&gt;0,N141*P138,0)</f>
        <v>0</v>
      </c>
      <c r="R138" s="50">
        <f t="shared" ref="R138:R169" si="72">IF(O141&gt;0,O141/(M141^3),0)</f>
        <v>0</v>
      </c>
      <c r="S138" s="45"/>
      <c r="V138" s="23" t="e">
        <f t="shared" si="60"/>
        <v>#DIV/0!</v>
      </c>
      <c r="W138" s="24">
        <f t="shared" si="55"/>
        <v>0</v>
      </c>
      <c r="X138" s="50">
        <f t="shared" si="59"/>
        <v>0</v>
      </c>
      <c r="Y138" s="45"/>
      <c r="AB138" s="23" t="e">
        <f t="shared" si="69"/>
        <v>#DIV/0!</v>
      </c>
      <c r="AC138" s="24">
        <f t="shared" si="56"/>
        <v>0</v>
      </c>
      <c r="AD138" s="50">
        <f t="shared" si="53"/>
        <v>0</v>
      </c>
      <c r="AE138" s="45"/>
      <c r="AH138" s="23" t="e">
        <f t="shared" si="57"/>
        <v>#DIV/0!</v>
      </c>
      <c r="AI138" s="24">
        <f t="shared" si="58"/>
        <v>0</v>
      </c>
      <c r="AJ138" s="50">
        <f t="shared" si="54"/>
        <v>0</v>
      </c>
    </row>
    <row r="139" spans="4:36">
      <c r="D139" s="23" t="e">
        <f t="shared" si="64"/>
        <v>#DIV/0!</v>
      </c>
      <c r="E139" s="24">
        <f t="shared" si="65"/>
        <v>0</v>
      </c>
      <c r="F139" s="50">
        <f t="shared" si="66"/>
        <v>0</v>
      </c>
      <c r="G139" s="45"/>
      <c r="J139" s="23" t="e">
        <f t="shared" si="67"/>
        <v>#DIV/0!</v>
      </c>
      <c r="K139" s="24">
        <f t="shared" si="68"/>
        <v>0</v>
      </c>
      <c r="L139" s="50">
        <f t="shared" ref="L139:L171" si="73">IF(I139&gt;0,I139/(G139^3),0)</f>
        <v>0</v>
      </c>
      <c r="M139" s="45"/>
      <c r="P139" s="23" t="e">
        <f t="shared" si="70"/>
        <v>#DIV/0!</v>
      </c>
      <c r="Q139" s="24">
        <f t="shared" si="71"/>
        <v>0</v>
      </c>
      <c r="R139" s="50">
        <f t="shared" si="72"/>
        <v>0</v>
      </c>
      <c r="S139" s="45"/>
      <c r="V139" s="23" t="e">
        <f t="shared" si="60"/>
        <v>#DIV/0!</v>
      </c>
      <c r="W139" s="24">
        <f t="shared" si="55"/>
        <v>0</v>
      </c>
      <c r="X139" s="50">
        <f t="shared" si="59"/>
        <v>0</v>
      </c>
      <c r="Y139" s="45"/>
      <c r="AB139" s="23" t="e">
        <f t="shared" si="69"/>
        <v>#DIV/0!</v>
      </c>
      <c r="AC139" s="24">
        <f t="shared" si="56"/>
        <v>0</v>
      </c>
      <c r="AD139" s="50">
        <f t="shared" si="53"/>
        <v>0</v>
      </c>
      <c r="AE139" s="45"/>
      <c r="AH139" s="23" t="e">
        <f t="shared" si="57"/>
        <v>#DIV/0!</v>
      </c>
      <c r="AI139" s="24">
        <f t="shared" si="58"/>
        <v>0</v>
      </c>
      <c r="AJ139" s="50">
        <f t="shared" si="54"/>
        <v>0</v>
      </c>
    </row>
    <row r="140" spans="4:36">
      <c r="D140" s="23" t="e">
        <f t="shared" ref="D140:D171" si="74">A140^3*SUM($F$12:$F$171)/COUNT($C$12:$C$172)</f>
        <v>#DIV/0!</v>
      </c>
      <c r="E140" s="24">
        <f t="shared" ref="E140:E171" si="75">IF(B140&gt;0,B140*D140,0)</f>
        <v>0</v>
      </c>
      <c r="F140" s="50">
        <f t="shared" ref="F140:F171" si="76">IF(C141&gt;0,C141/(A140^3),0)</f>
        <v>0</v>
      </c>
      <c r="G140" s="45"/>
      <c r="J140" s="23" t="e">
        <f t="shared" ref="J140:J171" si="77">G140^3*SUM($L$12:$L$171)/COUNT($I$12:$I$171)</f>
        <v>#DIV/0!</v>
      </c>
      <c r="K140" s="24">
        <f t="shared" ref="K140:K171" si="78">IF(H140&gt;0,H140*J140,0)</f>
        <v>0</v>
      </c>
      <c r="L140" s="50">
        <f t="shared" si="73"/>
        <v>0</v>
      </c>
      <c r="M140" s="45"/>
      <c r="P140" s="23" t="e">
        <f t="shared" si="70"/>
        <v>#DIV/0!</v>
      </c>
      <c r="Q140" s="24">
        <f t="shared" si="71"/>
        <v>0</v>
      </c>
      <c r="R140" s="50">
        <f t="shared" si="72"/>
        <v>0</v>
      </c>
      <c r="S140" s="45"/>
      <c r="V140" s="23" t="e">
        <f t="shared" si="60"/>
        <v>#DIV/0!</v>
      </c>
      <c r="W140" s="24">
        <f t="shared" si="55"/>
        <v>0</v>
      </c>
      <c r="X140" s="50">
        <f t="shared" si="59"/>
        <v>0</v>
      </c>
      <c r="Y140" s="45"/>
      <c r="AB140" s="23" t="e">
        <f t="shared" ref="AB140:AB172" si="79">Y140^3*SUM($AD$12:$AD$172)/COUNT($AA$12:$AA$172)</f>
        <v>#DIV/0!</v>
      </c>
      <c r="AC140" s="24">
        <f t="shared" si="56"/>
        <v>0</v>
      </c>
      <c r="AD140" s="50">
        <f t="shared" ref="AD140:AD171" si="80">IF(AA140&gt;0,AA140/(Y140^3),0)</f>
        <v>0</v>
      </c>
      <c r="AE140" s="45"/>
      <c r="AH140" s="23" t="e">
        <f t="shared" si="57"/>
        <v>#DIV/0!</v>
      </c>
      <c r="AI140" s="24">
        <f t="shared" si="58"/>
        <v>0</v>
      </c>
      <c r="AJ140" s="50">
        <f t="shared" ref="AJ140:AJ171" si="81">IF(AG140&gt;0,AG140/(AE140^3),0)</f>
        <v>0</v>
      </c>
    </row>
    <row r="141" spans="4:36">
      <c r="D141" s="23" t="e">
        <f t="shared" si="74"/>
        <v>#DIV/0!</v>
      </c>
      <c r="E141" s="24">
        <f t="shared" si="75"/>
        <v>0</v>
      </c>
      <c r="F141" s="50">
        <f t="shared" si="76"/>
        <v>0</v>
      </c>
      <c r="G141" s="45"/>
      <c r="J141" s="23" t="e">
        <f t="shared" si="77"/>
        <v>#DIV/0!</v>
      </c>
      <c r="K141" s="24">
        <f t="shared" si="78"/>
        <v>0</v>
      </c>
      <c r="L141" s="50">
        <f t="shared" si="73"/>
        <v>0</v>
      </c>
      <c r="M141" s="45"/>
      <c r="P141" s="23" t="e">
        <f t="shared" si="70"/>
        <v>#DIV/0!</v>
      </c>
      <c r="Q141" s="24">
        <f t="shared" si="71"/>
        <v>0</v>
      </c>
      <c r="R141" s="50">
        <f t="shared" si="72"/>
        <v>0</v>
      </c>
      <c r="S141" s="45"/>
      <c r="V141" s="23" t="e">
        <f t="shared" si="60"/>
        <v>#DIV/0!</v>
      </c>
      <c r="W141" s="24">
        <f t="shared" ref="W141:W172" si="82">IF(T141&gt;0,T141*V141,0)</f>
        <v>0</v>
      </c>
      <c r="X141" s="50">
        <f t="shared" si="59"/>
        <v>0</v>
      </c>
      <c r="Y141" s="45"/>
      <c r="AB141" s="23" t="e">
        <f t="shared" si="79"/>
        <v>#DIV/0!</v>
      </c>
      <c r="AC141" s="24">
        <f t="shared" ref="AC141:AC172" si="83">IF(Z141&gt;0,Z141*AB141,0)</f>
        <v>0</v>
      </c>
      <c r="AD141" s="50">
        <f t="shared" si="80"/>
        <v>0</v>
      </c>
      <c r="AE141" s="45"/>
      <c r="AH141" s="23" t="e">
        <f t="shared" ref="AH141:AH172" si="84">AE141^3*SUM($AJ$12:$AJ$172)/COUNT($AG$12:$AG$172)</f>
        <v>#DIV/0!</v>
      </c>
      <c r="AI141" s="24">
        <f t="shared" ref="AI141:AI172" si="85">IF(AF141&gt;0,AF141*AH141,0)</f>
        <v>0</v>
      </c>
      <c r="AJ141" s="50">
        <f t="shared" si="81"/>
        <v>0</v>
      </c>
    </row>
    <row r="142" spans="4:36">
      <c r="D142" s="23" t="e">
        <f t="shared" si="74"/>
        <v>#DIV/0!</v>
      </c>
      <c r="E142" s="24">
        <f t="shared" si="75"/>
        <v>0</v>
      </c>
      <c r="F142" s="50">
        <f t="shared" si="76"/>
        <v>0</v>
      </c>
      <c r="G142" s="45"/>
      <c r="J142" s="23" t="e">
        <f t="shared" si="77"/>
        <v>#DIV/0!</v>
      </c>
      <c r="K142" s="24">
        <f t="shared" si="78"/>
        <v>0</v>
      </c>
      <c r="L142" s="50">
        <f t="shared" si="73"/>
        <v>0</v>
      </c>
      <c r="M142" s="45"/>
      <c r="P142" s="23" t="e">
        <f t="shared" si="70"/>
        <v>#DIV/0!</v>
      </c>
      <c r="Q142" s="24">
        <f t="shared" si="71"/>
        <v>0</v>
      </c>
      <c r="R142" s="50">
        <f t="shared" si="72"/>
        <v>0</v>
      </c>
      <c r="S142" s="45"/>
      <c r="V142" s="23" t="e">
        <f t="shared" si="60"/>
        <v>#DIV/0!</v>
      </c>
      <c r="W142" s="24">
        <f t="shared" si="82"/>
        <v>0</v>
      </c>
      <c r="X142" s="50">
        <f t="shared" ref="X142:X172" si="86">IF(U142&gt;0,U142/(S142^3),0)</f>
        <v>0</v>
      </c>
      <c r="Y142" s="45"/>
      <c r="AB142" s="23" t="e">
        <f t="shared" si="79"/>
        <v>#DIV/0!</v>
      </c>
      <c r="AC142" s="24">
        <f t="shared" si="83"/>
        <v>0</v>
      </c>
      <c r="AD142" s="50">
        <f t="shared" si="80"/>
        <v>0</v>
      </c>
      <c r="AE142" s="45"/>
      <c r="AH142" s="23" t="e">
        <f t="shared" si="84"/>
        <v>#DIV/0!</v>
      </c>
      <c r="AI142" s="24">
        <f t="shared" si="85"/>
        <v>0</v>
      </c>
      <c r="AJ142" s="50">
        <f t="shared" si="81"/>
        <v>0</v>
      </c>
    </row>
    <row r="143" spans="4:36">
      <c r="D143" s="23" t="e">
        <f t="shared" si="74"/>
        <v>#DIV/0!</v>
      </c>
      <c r="E143" s="24">
        <f t="shared" si="75"/>
        <v>0</v>
      </c>
      <c r="F143" s="50">
        <f t="shared" si="76"/>
        <v>0</v>
      </c>
      <c r="G143" s="45"/>
      <c r="J143" s="23" t="e">
        <f t="shared" si="77"/>
        <v>#DIV/0!</v>
      </c>
      <c r="K143" s="24">
        <f t="shared" si="78"/>
        <v>0</v>
      </c>
      <c r="L143" s="50">
        <f t="shared" si="73"/>
        <v>0</v>
      </c>
      <c r="M143" s="45"/>
      <c r="P143" s="23" t="e">
        <f t="shared" si="70"/>
        <v>#DIV/0!</v>
      </c>
      <c r="Q143" s="24">
        <f t="shared" si="71"/>
        <v>0</v>
      </c>
      <c r="R143" s="50">
        <f t="shared" si="72"/>
        <v>0</v>
      </c>
      <c r="S143" s="45"/>
      <c r="V143" s="23" t="e">
        <f t="shared" si="60"/>
        <v>#DIV/0!</v>
      </c>
      <c r="W143" s="24">
        <f t="shared" si="82"/>
        <v>0</v>
      </c>
      <c r="X143" s="50">
        <f t="shared" si="86"/>
        <v>0</v>
      </c>
      <c r="Y143" s="45"/>
      <c r="AB143" s="23" t="e">
        <f t="shared" si="79"/>
        <v>#DIV/0!</v>
      </c>
      <c r="AC143" s="24">
        <f t="shared" si="83"/>
        <v>0</v>
      </c>
      <c r="AD143" s="50">
        <f t="shared" si="80"/>
        <v>0</v>
      </c>
      <c r="AE143" s="45"/>
      <c r="AH143" s="23" t="e">
        <f t="shared" si="84"/>
        <v>#DIV/0!</v>
      </c>
      <c r="AI143" s="24">
        <f t="shared" si="85"/>
        <v>0</v>
      </c>
      <c r="AJ143" s="50">
        <f t="shared" si="81"/>
        <v>0</v>
      </c>
    </row>
    <row r="144" spans="4:36">
      <c r="D144" s="23" t="e">
        <f t="shared" si="74"/>
        <v>#DIV/0!</v>
      </c>
      <c r="E144" s="24">
        <f t="shared" si="75"/>
        <v>0</v>
      </c>
      <c r="F144" s="50">
        <f t="shared" si="76"/>
        <v>0</v>
      </c>
      <c r="G144" s="45"/>
      <c r="J144" s="23" t="e">
        <f t="shared" si="77"/>
        <v>#DIV/0!</v>
      </c>
      <c r="K144" s="24">
        <f t="shared" si="78"/>
        <v>0</v>
      </c>
      <c r="L144" s="50">
        <f t="shared" si="73"/>
        <v>0</v>
      </c>
      <c r="M144" s="45"/>
      <c r="P144" s="23" t="e">
        <f t="shared" si="70"/>
        <v>#DIV/0!</v>
      </c>
      <c r="Q144" s="24">
        <f t="shared" si="71"/>
        <v>0</v>
      </c>
      <c r="R144" s="50">
        <f t="shared" si="72"/>
        <v>0</v>
      </c>
      <c r="S144" s="45"/>
      <c r="V144" s="23" t="e">
        <f t="shared" ref="V144:V172" si="87">S144^3*SUM($X$12:$X$59)/COUNT($U$12:$U$59)</f>
        <v>#DIV/0!</v>
      </c>
      <c r="W144" s="24">
        <f t="shared" si="82"/>
        <v>0</v>
      </c>
      <c r="X144" s="50">
        <f t="shared" si="86"/>
        <v>0</v>
      </c>
      <c r="Y144" s="45"/>
      <c r="AB144" s="23" t="e">
        <f t="shared" si="79"/>
        <v>#DIV/0!</v>
      </c>
      <c r="AC144" s="24">
        <f t="shared" si="83"/>
        <v>0</v>
      </c>
      <c r="AD144" s="50">
        <f t="shared" si="80"/>
        <v>0</v>
      </c>
      <c r="AE144" s="45"/>
      <c r="AH144" s="23" t="e">
        <f t="shared" si="84"/>
        <v>#DIV/0!</v>
      </c>
      <c r="AI144" s="24">
        <f t="shared" si="85"/>
        <v>0</v>
      </c>
      <c r="AJ144" s="50">
        <f t="shared" si="81"/>
        <v>0</v>
      </c>
    </row>
    <row r="145" spans="4:36">
      <c r="D145" s="23" t="e">
        <f t="shared" si="74"/>
        <v>#DIV/0!</v>
      </c>
      <c r="E145" s="24">
        <f t="shared" si="75"/>
        <v>0</v>
      </c>
      <c r="F145" s="50">
        <f t="shared" si="76"/>
        <v>0</v>
      </c>
      <c r="G145" s="45"/>
      <c r="J145" s="23" t="e">
        <f t="shared" si="77"/>
        <v>#DIV/0!</v>
      </c>
      <c r="K145" s="24">
        <f t="shared" si="78"/>
        <v>0</v>
      </c>
      <c r="L145" s="50">
        <f t="shared" si="73"/>
        <v>0</v>
      </c>
      <c r="M145" s="45"/>
      <c r="P145" s="23" t="e">
        <f t="shared" si="70"/>
        <v>#DIV/0!</v>
      </c>
      <c r="Q145" s="24">
        <f t="shared" si="71"/>
        <v>0</v>
      </c>
      <c r="R145" s="50">
        <f t="shared" si="72"/>
        <v>0</v>
      </c>
      <c r="S145" s="45"/>
      <c r="V145" s="23" t="e">
        <f t="shared" si="87"/>
        <v>#DIV/0!</v>
      </c>
      <c r="W145" s="24">
        <f t="shared" si="82"/>
        <v>0</v>
      </c>
      <c r="X145" s="50">
        <f t="shared" si="86"/>
        <v>0</v>
      </c>
      <c r="Y145" s="45"/>
      <c r="AB145" s="23" t="e">
        <f t="shared" si="79"/>
        <v>#DIV/0!</v>
      </c>
      <c r="AC145" s="24">
        <f t="shared" si="83"/>
        <v>0</v>
      </c>
      <c r="AD145" s="50">
        <f t="shared" si="80"/>
        <v>0</v>
      </c>
      <c r="AE145" s="45"/>
      <c r="AH145" s="23" t="e">
        <f t="shared" si="84"/>
        <v>#DIV/0!</v>
      </c>
      <c r="AI145" s="24">
        <f t="shared" si="85"/>
        <v>0</v>
      </c>
      <c r="AJ145" s="50">
        <f t="shared" si="81"/>
        <v>0</v>
      </c>
    </row>
    <row r="146" spans="4:36">
      <c r="D146" s="23" t="e">
        <f t="shared" si="74"/>
        <v>#DIV/0!</v>
      </c>
      <c r="E146" s="24">
        <f t="shared" si="75"/>
        <v>0</v>
      </c>
      <c r="F146" s="50">
        <f t="shared" si="76"/>
        <v>0</v>
      </c>
      <c r="G146" s="45"/>
      <c r="J146" s="23" t="e">
        <f t="shared" si="77"/>
        <v>#DIV/0!</v>
      </c>
      <c r="K146" s="24">
        <f t="shared" si="78"/>
        <v>0</v>
      </c>
      <c r="L146" s="50">
        <f t="shared" si="73"/>
        <v>0</v>
      </c>
      <c r="M146" s="45"/>
      <c r="P146" s="23" t="e">
        <f t="shared" si="70"/>
        <v>#DIV/0!</v>
      </c>
      <c r="Q146" s="24">
        <f t="shared" si="71"/>
        <v>0</v>
      </c>
      <c r="R146" s="50">
        <f t="shared" si="72"/>
        <v>0</v>
      </c>
      <c r="S146" s="45"/>
      <c r="V146" s="23" t="e">
        <f t="shared" si="87"/>
        <v>#DIV/0!</v>
      </c>
      <c r="W146" s="24">
        <f t="shared" si="82"/>
        <v>0</v>
      </c>
      <c r="X146" s="50">
        <f t="shared" si="86"/>
        <v>0</v>
      </c>
      <c r="Y146" s="45"/>
      <c r="AB146" s="23" t="e">
        <f t="shared" si="79"/>
        <v>#DIV/0!</v>
      </c>
      <c r="AC146" s="24">
        <f t="shared" si="83"/>
        <v>0</v>
      </c>
      <c r="AD146" s="50">
        <f t="shared" si="80"/>
        <v>0</v>
      </c>
      <c r="AE146" s="45"/>
      <c r="AH146" s="23" t="e">
        <f t="shared" si="84"/>
        <v>#DIV/0!</v>
      </c>
      <c r="AI146" s="24">
        <f t="shared" si="85"/>
        <v>0</v>
      </c>
      <c r="AJ146" s="50">
        <f t="shared" si="81"/>
        <v>0</v>
      </c>
    </row>
    <row r="147" spans="4:36">
      <c r="D147" s="23" t="e">
        <f t="shared" si="74"/>
        <v>#DIV/0!</v>
      </c>
      <c r="E147" s="24">
        <f t="shared" si="75"/>
        <v>0</v>
      </c>
      <c r="F147" s="50">
        <f t="shared" si="76"/>
        <v>0</v>
      </c>
      <c r="G147" s="45"/>
      <c r="J147" s="23" t="e">
        <f t="shared" si="77"/>
        <v>#DIV/0!</v>
      </c>
      <c r="K147" s="24">
        <f t="shared" si="78"/>
        <v>0</v>
      </c>
      <c r="L147" s="50">
        <f t="shared" si="73"/>
        <v>0</v>
      </c>
      <c r="M147" s="45"/>
      <c r="P147" s="23" t="e">
        <f t="shared" si="70"/>
        <v>#DIV/0!</v>
      </c>
      <c r="Q147" s="24">
        <f t="shared" si="71"/>
        <v>0</v>
      </c>
      <c r="R147" s="50">
        <f t="shared" si="72"/>
        <v>0</v>
      </c>
      <c r="S147" s="45"/>
      <c r="V147" s="23" t="e">
        <f t="shared" si="87"/>
        <v>#DIV/0!</v>
      </c>
      <c r="W147" s="24">
        <f t="shared" si="82"/>
        <v>0</v>
      </c>
      <c r="X147" s="50">
        <f t="shared" si="86"/>
        <v>0</v>
      </c>
      <c r="Y147" s="45"/>
      <c r="AB147" s="23" t="e">
        <f t="shared" si="79"/>
        <v>#DIV/0!</v>
      </c>
      <c r="AC147" s="24">
        <f t="shared" si="83"/>
        <v>0</v>
      </c>
      <c r="AD147" s="50">
        <f t="shared" si="80"/>
        <v>0</v>
      </c>
      <c r="AE147" s="45"/>
      <c r="AH147" s="23" t="e">
        <f t="shared" si="84"/>
        <v>#DIV/0!</v>
      </c>
      <c r="AI147" s="24">
        <f t="shared" si="85"/>
        <v>0</v>
      </c>
      <c r="AJ147" s="50">
        <f t="shared" si="81"/>
        <v>0</v>
      </c>
    </row>
    <row r="148" spans="4:36">
      <c r="D148" s="23" t="e">
        <f t="shared" si="74"/>
        <v>#DIV/0!</v>
      </c>
      <c r="E148" s="24">
        <f t="shared" si="75"/>
        <v>0</v>
      </c>
      <c r="F148" s="50">
        <f t="shared" si="76"/>
        <v>0</v>
      </c>
      <c r="G148" s="45"/>
      <c r="J148" s="23" t="e">
        <f t="shared" si="77"/>
        <v>#DIV/0!</v>
      </c>
      <c r="K148" s="24">
        <f t="shared" si="78"/>
        <v>0</v>
      </c>
      <c r="L148" s="50">
        <f t="shared" si="73"/>
        <v>0</v>
      </c>
      <c r="M148" s="45"/>
      <c r="P148" s="23" t="e">
        <f t="shared" si="70"/>
        <v>#DIV/0!</v>
      </c>
      <c r="Q148" s="24">
        <f t="shared" si="71"/>
        <v>0</v>
      </c>
      <c r="R148" s="50">
        <f t="shared" si="72"/>
        <v>0</v>
      </c>
      <c r="S148" s="45"/>
      <c r="V148" s="23" t="e">
        <f t="shared" si="87"/>
        <v>#DIV/0!</v>
      </c>
      <c r="W148" s="24">
        <f t="shared" si="82"/>
        <v>0</v>
      </c>
      <c r="X148" s="50">
        <f t="shared" si="86"/>
        <v>0</v>
      </c>
      <c r="Y148" s="45"/>
      <c r="AB148" s="23" t="e">
        <f t="shared" si="79"/>
        <v>#DIV/0!</v>
      </c>
      <c r="AC148" s="24">
        <f t="shared" si="83"/>
        <v>0</v>
      </c>
      <c r="AD148" s="50">
        <f t="shared" si="80"/>
        <v>0</v>
      </c>
      <c r="AE148" s="45"/>
      <c r="AH148" s="23" t="e">
        <f t="shared" si="84"/>
        <v>#DIV/0!</v>
      </c>
      <c r="AI148" s="24">
        <f t="shared" si="85"/>
        <v>0</v>
      </c>
      <c r="AJ148" s="50">
        <f t="shared" si="81"/>
        <v>0</v>
      </c>
    </row>
    <row r="149" spans="4:36">
      <c r="D149" s="23" t="e">
        <f t="shared" si="74"/>
        <v>#DIV/0!</v>
      </c>
      <c r="E149" s="24">
        <f t="shared" si="75"/>
        <v>0</v>
      </c>
      <c r="F149" s="50">
        <f t="shared" si="76"/>
        <v>0</v>
      </c>
      <c r="G149" s="45"/>
      <c r="J149" s="23" t="e">
        <f t="shared" si="77"/>
        <v>#DIV/0!</v>
      </c>
      <c r="K149" s="24">
        <f t="shared" si="78"/>
        <v>0</v>
      </c>
      <c r="L149" s="50">
        <f t="shared" si="73"/>
        <v>0</v>
      </c>
      <c r="M149" s="45"/>
      <c r="P149" s="23" t="e">
        <f t="shared" si="70"/>
        <v>#DIV/0!</v>
      </c>
      <c r="Q149" s="24">
        <f t="shared" si="71"/>
        <v>0</v>
      </c>
      <c r="R149" s="50">
        <f t="shared" si="72"/>
        <v>0</v>
      </c>
      <c r="S149" s="45"/>
      <c r="V149" s="23" t="e">
        <f t="shared" si="87"/>
        <v>#DIV/0!</v>
      </c>
      <c r="W149" s="24">
        <f t="shared" si="82"/>
        <v>0</v>
      </c>
      <c r="X149" s="50">
        <f t="shared" si="86"/>
        <v>0</v>
      </c>
      <c r="Y149" s="45"/>
      <c r="AB149" s="23" t="e">
        <f t="shared" si="79"/>
        <v>#DIV/0!</v>
      </c>
      <c r="AC149" s="24">
        <f t="shared" si="83"/>
        <v>0</v>
      </c>
      <c r="AD149" s="50">
        <f t="shared" si="80"/>
        <v>0</v>
      </c>
      <c r="AE149" s="45"/>
      <c r="AH149" s="23" t="e">
        <f t="shared" si="84"/>
        <v>#DIV/0!</v>
      </c>
      <c r="AI149" s="24">
        <f t="shared" si="85"/>
        <v>0</v>
      </c>
      <c r="AJ149" s="50">
        <f t="shared" si="81"/>
        <v>0</v>
      </c>
    </row>
    <row r="150" spans="4:36">
      <c r="D150" s="23" t="e">
        <f t="shared" si="74"/>
        <v>#DIV/0!</v>
      </c>
      <c r="E150" s="24">
        <f t="shared" si="75"/>
        <v>0</v>
      </c>
      <c r="F150" s="50">
        <f t="shared" si="76"/>
        <v>0</v>
      </c>
      <c r="G150" s="45"/>
      <c r="J150" s="23" t="e">
        <f t="shared" si="77"/>
        <v>#DIV/0!</v>
      </c>
      <c r="K150" s="24">
        <f t="shared" si="78"/>
        <v>0</v>
      </c>
      <c r="L150" s="50">
        <f t="shared" si="73"/>
        <v>0</v>
      </c>
      <c r="M150" s="45"/>
      <c r="P150" s="23" t="e">
        <f t="shared" si="70"/>
        <v>#DIV/0!</v>
      </c>
      <c r="Q150" s="24">
        <f t="shared" si="71"/>
        <v>0</v>
      </c>
      <c r="R150" s="50">
        <f t="shared" si="72"/>
        <v>0</v>
      </c>
      <c r="S150" s="45"/>
      <c r="V150" s="23" t="e">
        <f t="shared" si="87"/>
        <v>#DIV/0!</v>
      </c>
      <c r="W150" s="24">
        <f t="shared" si="82"/>
        <v>0</v>
      </c>
      <c r="X150" s="50">
        <f t="shared" si="86"/>
        <v>0</v>
      </c>
      <c r="Y150" s="45"/>
      <c r="AB150" s="23" t="e">
        <f t="shared" si="79"/>
        <v>#DIV/0!</v>
      </c>
      <c r="AC150" s="24">
        <f t="shared" si="83"/>
        <v>0</v>
      </c>
      <c r="AD150" s="50">
        <f t="shared" si="80"/>
        <v>0</v>
      </c>
      <c r="AE150" s="45"/>
      <c r="AH150" s="23" t="e">
        <f t="shared" si="84"/>
        <v>#DIV/0!</v>
      </c>
      <c r="AI150" s="24">
        <f t="shared" si="85"/>
        <v>0</v>
      </c>
      <c r="AJ150" s="50">
        <f t="shared" si="81"/>
        <v>0</v>
      </c>
    </row>
    <row r="151" spans="4:36">
      <c r="D151" s="23" t="e">
        <f t="shared" si="74"/>
        <v>#DIV/0!</v>
      </c>
      <c r="E151" s="24">
        <f t="shared" si="75"/>
        <v>0</v>
      </c>
      <c r="F151" s="50">
        <f t="shared" si="76"/>
        <v>0</v>
      </c>
      <c r="G151" s="45"/>
      <c r="J151" s="23" t="e">
        <f t="shared" si="77"/>
        <v>#DIV/0!</v>
      </c>
      <c r="K151" s="24">
        <f t="shared" si="78"/>
        <v>0</v>
      </c>
      <c r="L151" s="50">
        <f t="shared" si="73"/>
        <v>0</v>
      </c>
      <c r="M151" s="45"/>
      <c r="P151" s="23" t="e">
        <f t="shared" si="70"/>
        <v>#DIV/0!</v>
      </c>
      <c r="Q151" s="24">
        <f t="shared" si="71"/>
        <v>0</v>
      </c>
      <c r="R151" s="50">
        <f t="shared" si="72"/>
        <v>0</v>
      </c>
      <c r="S151" s="45"/>
      <c r="V151" s="23" t="e">
        <f t="shared" si="87"/>
        <v>#DIV/0!</v>
      </c>
      <c r="W151" s="24">
        <f t="shared" si="82"/>
        <v>0</v>
      </c>
      <c r="X151" s="50">
        <f t="shared" si="86"/>
        <v>0</v>
      </c>
      <c r="Y151" s="45"/>
      <c r="AB151" s="23" t="e">
        <f t="shared" si="79"/>
        <v>#DIV/0!</v>
      </c>
      <c r="AC151" s="24">
        <f t="shared" si="83"/>
        <v>0</v>
      </c>
      <c r="AD151" s="50">
        <f t="shared" si="80"/>
        <v>0</v>
      </c>
      <c r="AE151" s="45"/>
      <c r="AH151" s="23" t="e">
        <f t="shared" si="84"/>
        <v>#DIV/0!</v>
      </c>
      <c r="AI151" s="24">
        <f t="shared" si="85"/>
        <v>0</v>
      </c>
      <c r="AJ151" s="50">
        <f t="shared" si="81"/>
        <v>0</v>
      </c>
    </row>
    <row r="152" spans="4:36">
      <c r="D152" s="23" t="e">
        <f t="shared" si="74"/>
        <v>#DIV/0!</v>
      </c>
      <c r="E152" s="24">
        <f t="shared" si="75"/>
        <v>0</v>
      </c>
      <c r="F152" s="50">
        <f t="shared" si="76"/>
        <v>0</v>
      </c>
      <c r="G152" s="45"/>
      <c r="J152" s="23" t="e">
        <f t="shared" si="77"/>
        <v>#DIV/0!</v>
      </c>
      <c r="K152" s="24">
        <f t="shared" si="78"/>
        <v>0</v>
      </c>
      <c r="L152" s="50">
        <f t="shared" si="73"/>
        <v>0</v>
      </c>
      <c r="M152" s="45"/>
      <c r="P152" s="23" t="e">
        <f t="shared" si="70"/>
        <v>#DIV/0!</v>
      </c>
      <c r="Q152" s="24">
        <f t="shared" si="71"/>
        <v>0</v>
      </c>
      <c r="R152" s="50">
        <f t="shared" si="72"/>
        <v>0</v>
      </c>
      <c r="S152" s="45"/>
      <c r="V152" s="23" t="e">
        <f t="shared" si="87"/>
        <v>#DIV/0!</v>
      </c>
      <c r="W152" s="24">
        <f t="shared" si="82"/>
        <v>0</v>
      </c>
      <c r="X152" s="50">
        <f t="shared" si="86"/>
        <v>0</v>
      </c>
      <c r="Y152" s="45"/>
      <c r="AB152" s="23" t="e">
        <f t="shared" si="79"/>
        <v>#DIV/0!</v>
      </c>
      <c r="AC152" s="24">
        <f t="shared" si="83"/>
        <v>0</v>
      </c>
      <c r="AD152" s="50">
        <f t="shared" si="80"/>
        <v>0</v>
      </c>
      <c r="AE152" s="45"/>
      <c r="AH152" s="23" t="e">
        <f t="shared" si="84"/>
        <v>#DIV/0!</v>
      </c>
      <c r="AI152" s="24">
        <f t="shared" si="85"/>
        <v>0</v>
      </c>
      <c r="AJ152" s="50">
        <f t="shared" si="81"/>
        <v>0</v>
      </c>
    </row>
    <row r="153" spans="4:36">
      <c r="D153" s="23" t="e">
        <f t="shared" si="74"/>
        <v>#DIV/0!</v>
      </c>
      <c r="E153" s="24">
        <f t="shared" si="75"/>
        <v>0</v>
      </c>
      <c r="F153" s="50">
        <f t="shared" si="76"/>
        <v>0</v>
      </c>
      <c r="G153" s="45"/>
      <c r="J153" s="23" t="e">
        <f t="shared" si="77"/>
        <v>#DIV/0!</v>
      </c>
      <c r="K153" s="24">
        <f t="shared" si="78"/>
        <v>0</v>
      </c>
      <c r="L153" s="50">
        <f t="shared" si="73"/>
        <v>0</v>
      </c>
      <c r="M153" s="45"/>
      <c r="P153" s="23" t="e">
        <f t="shared" si="70"/>
        <v>#DIV/0!</v>
      </c>
      <c r="Q153" s="24">
        <f t="shared" si="71"/>
        <v>0</v>
      </c>
      <c r="R153" s="50">
        <f t="shared" si="72"/>
        <v>0</v>
      </c>
      <c r="S153" s="45"/>
      <c r="V153" s="23" t="e">
        <f t="shared" si="87"/>
        <v>#DIV/0!</v>
      </c>
      <c r="W153" s="24">
        <f t="shared" si="82"/>
        <v>0</v>
      </c>
      <c r="X153" s="50">
        <f t="shared" si="86"/>
        <v>0</v>
      </c>
      <c r="Y153" s="45"/>
      <c r="AB153" s="23" t="e">
        <f t="shared" si="79"/>
        <v>#DIV/0!</v>
      </c>
      <c r="AC153" s="24">
        <f t="shared" si="83"/>
        <v>0</v>
      </c>
      <c r="AD153" s="50">
        <f t="shared" si="80"/>
        <v>0</v>
      </c>
      <c r="AE153" s="45"/>
      <c r="AH153" s="23" t="e">
        <f t="shared" si="84"/>
        <v>#DIV/0!</v>
      </c>
      <c r="AI153" s="24">
        <f t="shared" si="85"/>
        <v>0</v>
      </c>
      <c r="AJ153" s="50">
        <f t="shared" si="81"/>
        <v>0</v>
      </c>
    </row>
    <row r="154" spans="4:36">
      <c r="D154" s="23" t="e">
        <f t="shared" si="74"/>
        <v>#DIV/0!</v>
      </c>
      <c r="E154" s="24">
        <f t="shared" si="75"/>
        <v>0</v>
      </c>
      <c r="F154" s="50">
        <f t="shared" si="76"/>
        <v>0</v>
      </c>
      <c r="G154" s="45"/>
      <c r="J154" s="23" t="e">
        <f t="shared" si="77"/>
        <v>#DIV/0!</v>
      </c>
      <c r="K154" s="24">
        <f t="shared" si="78"/>
        <v>0</v>
      </c>
      <c r="L154" s="50">
        <f t="shared" si="73"/>
        <v>0</v>
      </c>
      <c r="M154" s="45"/>
      <c r="P154" s="23" t="e">
        <f t="shared" si="70"/>
        <v>#DIV/0!</v>
      </c>
      <c r="Q154" s="24">
        <f t="shared" si="71"/>
        <v>0</v>
      </c>
      <c r="R154" s="50">
        <f t="shared" si="72"/>
        <v>0</v>
      </c>
      <c r="S154" s="45"/>
      <c r="V154" s="23" t="e">
        <f t="shared" si="87"/>
        <v>#DIV/0!</v>
      </c>
      <c r="W154" s="24">
        <f t="shared" si="82"/>
        <v>0</v>
      </c>
      <c r="X154" s="50">
        <f t="shared" si="86"/>
        <v>0</v>
      </c>
      <c r="Y154" s="45"/>
      <c r="AB154" s="23" t="e">
        <f t="shared" si="79"/>
        <v>#DIV/0!</v>
      </c>
      <c r="AC154" s="24">
        <f t="shared" si="83"/>
        <v>0</v>
      </c>
      <c r="AD154" s="50">
        <f t="shared" si="80"/>
        <v>0</v>
      </c>
      <c r="AE154" s="45"/>
      <c r="AH154" s="23" t="e">
        <f t="shared" si="84"/>
        <v>#DIV/0!</v>
      </c>
      <c r="AI154" s="24">
        <f t="shared" si="85"/>
        <v>0</v>
      </c>
      <c r="AJ154" s="50">
        <f t="shared" si="81"/>
        <v>0</v>
      </c>
    </row>
    <row r="155" spans="4:36">
      <c r="D155" s="23" t="e">
        <f t="shared" si="74"/>
        <v>#DIV/0!</v>
      </c>
      <c r="E155" s="24">
        <f t="shared" si="75"/>
        <v>0</v>
      </c>
      <c r="F155" s="50">
        <f t="shared" si="76"/>
        <v>0</v>
      </c>
      <c r="G155" s="45"/>
      <c r="J155" s="23" t="e">
        <f t="shared" si="77"/>
        <v>#DIV/0!</v>
      </c>
      <c r="K155" s="24">
        <f t="shared" si="78"/>
        <v>0</v>
      </c>
      <c r="L155" s="50">
        <f t="shared" si="73"/>
        <v>0</v>
      </c>
      <c r="M155" s="45"/>
      <c r="P155" s="23" t="e">
        <f t="shared" si="70"/>
        <v>#DIV/0!</v>
      </c>
      <c r="Q155" s="24">
        <f t="shared" si="71"/>
        <v>0</v>
      </c>
      <c r="R155" s="50">
        <f t="shared" si="72"/>
        <v>0</v>
      </c>
      <c r="S155" s="45"/>
      <c r="V155" s="23" t="e">
        <f t="shared" si="87"/>
        <v>#DIV/0!</v>
      </c>
      <c r="W155" s="24">
        <f t="shared" si="82"/>
        <v>0</v>
      </c>
      <c r="X155" s="50">
        <f t="shared" si="86"/>
        <v>0</v>
      </c>
      <c r="Y155" s="45"/>
      <c r="AB155" s="23" t="e">
        <f t="shared" si="79"/>
        <v>#DIV/0!</v>
      </c>
      <c r="AC155" s="24">
        <f t="shared" si="83"/>
        <v>0</v>
      </c>
      <c r="AD155" s="50">
        <f t="shared" si="80"/>
        <v>0</v>
      </c>
      <c r="AE155" s="45"/>
      <c r="AH155" s="23" t="e">
        <f t="shared" si="84"/>
        <v>#DIV/0!</v>
      </c>
      <c r="AI155" s="24">
        <f t="shared" si="85"/>
        <v>0</v>
      </c>
      <c r="AJ155" s="50">
        <f t="shared" si="81"/>
        <v>0</v>
      </c>
    </row>
    <row r="156" spans="4:36">
      <c r="D156" s="23" t="e">
        <f t="shared" si="74"/>
        <v>#DIV/0!</v>
      </c>
      <c r="E156" s="24">
        <f t="shared" si="75"/>
        <v>0</v>
      </c>
      <c r="F156" s="50">
        <f t="shared" si="76"/>
        <v>0</v>
      </c>
      <c r="G156" s="45"/>
      <c r="J156" s="23" t="e">
        <f t="shared" si="77"/>
        <v>#DIV/0!</v>
      </c>
      <c r="K156" s="24">
        <f t="shared" si="78"/>
        <v>0</v>
      </c>
      <c r="L156" s="50">
        <f t="shared" si="73"/>
        <v>0</v>
      </c>
      <c r="M156" s="45"/>
      <c r="P156" s="23" t="e">
        <f t="shared" si="70"/>
        <v>#DIV/0!</v>
      </c>
      <c r="Q156" s="24">
        <f t="shared" si="71"/>
        <v>0</v>
      </c>
      <c r="R156" s="50">
        <f t="shared" si="72"/>
        <v>0</v>
      </c>
      <c r="S156" s="45"/>
      <c r="V156" s="23" t="e">
        <f t="shared" si="87"/>
        <v>#DIV/0!</v>
      </c>
      <c r="W156" s="24">
        <f t="shared" si="82"/>
        <v>0</v>
      </c>
      <c r="X156" s="50">
        <f t="shared" si="86"/>
        <v>0</v>
      </c>
      <c r="Y156" s="45"/>
      <c r="AB156" s="23" t="e">
        <f t="shared" si="79"/>
        <v>#DIV/0!</v>
      </c>
      <c r="AC156" s="24">
        <f t="shared" si="83"/>
        <v>0</v>
      </c>
      <c r="AD156" s="50">
        <f t="shared" si="80"/>
        <v>0</v>
      </c>
      <c r="AE156" s="45"/>
      <c r="AH156" s="23" t="e">
        <f t="shared" si="84"/>
        <v>#DIV/0!</v>
      </c>
      <c r="AI156" s="24">
        <f t="shared" si="85"/>
        <v>0</v>
      </c>
      <c r="AJ156" s="50">
        <f t="shared" si="81"/>
        <v>0</v>
      </c>
    </row>
    <row r="157" spans="4:36">
      <c r="D157" s="23" t="e">
        <f t="shared" si="74"/>
        <v>#DIV/0!</v>
      </c>
      <c r="E157" s="24">
        <f t="shared" si="75"/>
        <v>0</v>
      </c>
      <c r="F157" s="50">
        <f t="shared" si="76"/>
        <v>0</v>
      </c>
      <c r="G157" s="45"/>
      <c r="J157" s="23" t="e">
        <f t="shared" si="77"/>
        <v>#DIV/0!</v>
      </c>
      <c r="K157" s="24">
        <f t="shared" si="78"/>
        <v>0</v>
      </c>
      <c r="L157" s="50">
        <f t="shared" si="73"/>
        <v>0</v>
      </c>
      <c r="M157" s="45"/>
      <c r="P157" s="23" t="e">
        <f t="shared" si="70"/>
        <v>#DIV/0!</v>
      </c>
      <c r="Q157" s="24">
        <f t="shared" si="71"/>
        <v>0</v>
      </c>
      <c r="R157" s="50">
        <f t="shared" si="72"/>
        <v>0</v>
      </c>
      <c r="S157" s="45"/>
      <c r="V157" s="23" t="e">
        <f t="shared" si="87"/>
        <v>#DIV/0!</v>
      </c>
      <c r="W157" s="24">
        <f t="shared" si="82"/>
        <v>0</v>
      </c>
      <c r="X157" s="50">
        <f t="shared" si="86"/>
        <v>0</v>
      </c>
      <c r="Y157" s="45"/>
      <c r="AB157" s="23" t="e">
        <f t="shared" si="79"/>
        <v>#DIV/0!</v>
      </c>
      <c r="AC157" s="24">
        <f t="shared" si="83"/>
        <v>0</v>
      </c>
      <c r="AD157" s="50">
        <f t="shared" si="80"/>
        <v>0</v>
      </c>
      <c r="AE157" s="45"/>
      <c r="AH157" s="23" t="e">
        <f t="shared" si="84"/>
        <v>#DIV/0!</v>
      </c>
      <c r="AI157" s="24">
        <f t="shared" si="85"/>
        <v>0</v>
      </c>
      <c r="AJ157" s="50">
        <f t="shared" si="81"/>
        <v>0</v>
      </c>
    </row>
    <row r="158" spans="4:36">
      <c r="D158" s="23" t="e">
        <f t="shared" si="74"/>
        <v>#DIV/0!</v>
      </c>
      <c r="E158" s="24">
        <f t="shared" si="75"/>
        <v>0</v>
      </c>
      <c r="F158" s="50">
        <f t="shared" si="76"/>
        <v>0</v>
      </c>
      <c r="G158" s="45"/>
      <c r="J158" s="23" t="e">
        <f t="shared" si="77"/>
        <v>#DIV/0!</v>
      </c>
      <c r="K158" s="24">
        <f t="shared" si="78"/>
        <v>0</v>
      </c>
      <c r="L158" s="50">
        <f t="shared" si="73"/>
        <v>0</v>
      </c>
      <c r="M158" s="45"/>
      <c r="P158" s="23" t="e">
        <f t="shared" si="70"/>
        <v>#DIV/0!</v>
      </c>
      <c r="Q158" s="24">
        <f t="shared" si="71"/>
        <v>0</v>
      </c>
      <c r="R158" s="50">
        <f t="shared" si="72"/>
        <v>0</v>
      </c>
      <c r="S158" s="45"/>
      <c r="V158" s="23" t="e">
        <f t="shared" si="87"/>
        <v>#DIV/0!</v>
      </c>
      <c r="W158" s="24">
        <f t="shared" si="82"/>
        <v>0</v>
      </c>
      <c r="X158" s="50">
        <f t="shared" si="86"/>
        <v>0</v>
      </c>
      <c r="Y158" s="45"/>
      <c r="AB158" s="23" t="e">
        <f t="shared" si="79"/>
        <v>#DIV/0!</v>
      </c>
      <c r="AC158" s="24">
        <f t="shared" si="83"/>
        <v>0</v>
      </c>
      <c r="AD158" s="50">
        <f t="shared" si="80"/>
        <v>0</v>
      </c>
      <c r="AE158" s="45"/>
      <c r="AH158" s="23" t="e">
        <f t="shared" si="84"/>
        <v>#DIV/0!</v>
      </c>
      <c r="AI158" s="24">
        <f t="shared" si="85"/>
        <v>0</v>
      </c>
      <c r="AJ158" s="50">
        <f t="shared" si="81"/>
        <v>0</v>
      </c>
    </row>
    <row r="159" spans="4:36">
      <c r="D159" s="23" t="e">
        <f t="shared" si="74"/>
        <v>#DIV/0!</v>
      </c>
      <c r="E159" s="24">
        <f t="shared" si="75"/>
        <v>0</v>
      </c>
      <c r="F159" s="50">
        <f t="shared" si="76"/>
        <v>0</v>
      </c>
      <c r="G159" s="45"/>
      <c r="J159" s="23" t="e">
        <f t="shared" si="77"/>
        <v>#DIV/0!</v>
      </c>
      <c r="K159" s="24">
        <f t="shared" si="78"/>
        <v>0</v>
      </c>
      <c r="L159" s="50">
        <f t="shared" si="73"/>
        <v>0</v>
      </c>
      <c r="M159" s="45"/>
      <c r="P159" s="23" t="e">
        <f t="shared" si="70"/>
        <v>#DIV/0!</v>
      </c>
      <c r="Q159" s="24">
        <f t="shared" si="71"/>
        <v>0</v>
      </c>
      <c r="R159" s="50">
        <f t="shared" si="72"/>
        <v>0</v>
      </c>
      <c r="S159" s="45"/>
      <c r="V159" s="23" t="e">
        <f t="shared" si="87"/>
        <v>#DIV/0!</v>
      </c>
      <c r="W159" s="24">
        <f t="shared" si="82"/>
        <v>0</v>
      </c>
      <c r="X159" s="50">
        <f t="shared" si="86"/>
        <v>0</v>
      </c>
      <c r="Y159" s="45"/>
      <c r="AB159" s="23" t="e">
        <f t="shared" si="79"/>
        <v>#DIV/0!</v>
      </c>
      <c r="AC159" s="24">
        <f t="shared" si="83"/>
        <v>0</v>
      </c>
      <c r="AD159" s="50">
        <f t="shared" si="80"/>
        <v>0</v>
      </c>
      <c r="AE159" s="45"/>
      <c r="AH159" s="23" t="e">
        <f t="shared" si="84"/>
        <v>#DIV/0!</v>
      </c>
      <c r="AI159" s="24">
        <f t="shared" si="85"/>
        <v>0</v>
      </c>
      <c r="AJ159" s="50">
        <f t="shared" si="81"/>
        <v>0</v>
      </c>
    </row>
    <row r="160" spans="4:36">
      <c r="D160" s="23" t="e">
        <f t="shared" si="74"/>
        <v>#DIV/0!</v>
      </c>
      <c r="E160" s="24">
        <f t="shared" si="75"/>
        <v>0</v>
      </c>
      <c r="F160" s="50">
        <f t="shared" si="76"/>
        <v>0</v>
      </c>
      <c r="G160" s="45"/>
      <c r="J160" s="23" t="e">
        <f t="shared" si="77"/>
        <v>#DIV/0!</v>
      </c>
      <c r="K160" s="24">
        <f t="shared" si="78"/>
        <v>0</v>
      </c>
      <c r="L160" s="50">
        <f t="shared" si="73"/>
        <v>0</v>
      </c>
      <c r="M160" s="45"/>
      <c r="P160" s="23" t="e">
        <f t="shared" si="70"/>
        <v>#DIV/0!</v>
      </c>
      <c r="Q160" s="24">
        <f t="shared" si="71"/>
        <v>0</v>
      </c>
      <c r="R160" s="50">
        <f t="shared" si="72"/>
        <v>0</v>
      </c>
      <c r="S160" s="45"/>
      <c r="V160" s="23" t="e">
        <f t="shared" si="87"/>
        <v>#DIV/0!</v>
      </c>
      <c r="W160" s="24">
        <f t="shared" si="82"/>
        <v>0</v>
      </c>
      <c r="X160" s="50">
        <f t="shared" si="86"/>
        <v>0</v>
      </c>
      <c r="Y160" s="45"/>
      <c r="AB160" s="23" t="e">
        <f t="shared" si="79"/>
        <v>#DIV/0!</v>
      </c>
      <c r="AC160" s="24">
        <f t="shared" si="83"/>
        <v>0</v>
      </c>
      <c r="AD160" s="50">
        <f t="shared" si="80"/>
        <v>0</v>
      </c>
      <c r="AE160" s="45"/>
      <c r="AH160" s="23" t="e">
        <f t="shared" si="84"/>
        <v>#DIV/0!</v>
      </c>
      <c r="AI160" s="24">
        <f t="shared" si="85"/>
        <v>0</v>
      </c>
      <c r="AJ160" s="50">
        <f t="shared" si="81"/>
        <v>0</v>
      </c>
    </row>
    <row r="161" spans="4:36">
      <c r="D161" s="23" t="e">
        <f t="shared" si="74"/>
        <v>#DIV/0!</v>
      </c>
      <c r="E161" s="24">
        <f t="shared" si="75"/>
        <v>0</v>
      </c>
      <c r="F161" s="50">
        <f t="shared" si="76"/>
        <v>0</v>
      </c>
      <c r="G161" s="45"/>
      <c r="J161" s="23" t="e">
        <f t="shared" si="77"/>
        <v>#DIV/0!</v>
      </c>
      <c r="K161" s="24">
        <f t="shared" si="78"/>
        <v>0</v>
      </c>
      <c r="L161" s="50">
        <f t="shared" si="73"/>
        <v>0</v>
      </c>
      <c r="M161" s="45"/>
      <c r="P161" s="23" t="e">
        <f t="shared" si="70"/>
        <v>#DIV/0!</v>
      </c>
      <c r="Q161" s="24">
        <f t="shared" si="71"/>
        <v>0</v>
      </c>
      <c r="R161" s="50">
        <f t="shared" si="72"/>
        <v>0</v>
      </c>
      <c r="S161" s="45"/>
      <c r="V161" s="23" t="e">
        <f t="shared" si="87"/>
        <v>#DIV/0!</v>
      </c>
      <c r="W161" s="24">
        <f t="shared" si="82"/>
        <v>0</v>
      </c>
      <c r="X161" s="50">
        <f t="shared" si="86"/>
        <v>0</v>
      </c>
      <c r="Y161" s="45"/>
      <c r="AB161" s="23" t="e">
        <f t="shared" si="79"/>
        <v>#DIV/0!</v>
      </c>
      <c r="AC161" s="24">
        <f t="shared" si="83"/>
        <v>0</v>
      </c>
      <c r="AD161" s="50">
        <f t="shared" si="80"/>
        <v>0</v>
      </c>
      <c r="AE161" s="45"/>
      <c r="AH161" s="23" t="e">
        <f t="shared" si="84"/>
        <v>#DIV/0!</v>
      </c>
      <c r="AI161" s="24">
        <f t="shared" si="85"/>
        <v>0</v>
      </c>
      <c r="AJ161" s="50">
        <f t="shared" si="81"/>
        <v>0</v>
      </c>
    </row>
    <row r="162" spans="4:36">
      <c r="D162" s="23" t="e">
        <f t="shared" si="74"/>
        <v>#DIV/0!</v>
      </c>
      <c r="E162" s="24">
        <f t="shared" si="75"/>
        <v>0</v>
      </c>
      <c r="F162" s="50">
        <f t="shared" si="76"/>
        <v>0</v>
      </c>
      <c r="G162" s="45"/>
      <c r="J162" s="23" t="e">
        <f t="shared" si="77"/>
        <v>#DIV/0!</v>
      </c>
      <c r="K162" s="24">
        <f t="shared" si="78"/>
        <v>0</v>
      </c>
      <c r="L162" s="50">
        <f t="shared" si="73"/>
        <v>0</v>
      </c>
      <c r="M162" s="45"/>
      <c r="P162" s="23" t="e">
        <f t="shared" si="70"/>
        <v>#DIV/0!</v>
      </c>
      <c r="Q162" s="24">
        <f t="shared" si="71"/>
        <v>0</v>
      </c>
      <c r="R162" s="50">
        <f t="shared" si="72"/>
        <v>0</v>
      </c>
      <c r="S162" s="45"/>
      <c r="V162" s="23" t="e">
        <f t="shared" si="87"/>
        <v>#DIV/0!</v>
      </c>
      <c r="W162" s="24">
        <f t="shared" si="82"/>
        <v>0</v>
      </c>
      <c r="X162" s="50">
        <f t="shared" si="86"/>
        <v>0</v>
      </c>
      <c r="Y162" s="45"/>
      <c r="AB162" s="23" t="e">
        <f t="shared" si="79"/>
        <v>#DIV/0!</v>
      </c>
      <c r="AC162" s="24">
        <f t="shared" si="83"/>
        <v>0</v>
      </c>
      <c r="AD162" s="50">
        <f t="shared" si="80"/>
        <v>0</v>
      </c>
      <c r="AE162" s="45"/>
      <c r="AH162" s="23" t="e">
        <f t="shared" si="84"/>
        <v>#DIV/0!</v>
      </c>
      <c r="AI162" s="24">
        <f t="shared" si="85"/>
        <v>0</v>
      </c>
      <c r="AJ162" s="50">
        <f t="shared" si="81"/>
        <v>0</v>
      </c>
    </row>
    <row r="163" spans="4:36">
      <c r="D163" s="23" t="e">
        <f t="shared" si="74"/>
        <v>#DIV/0!</v>
      </c>
      <c r="E163" s="24">
        <f t="shared" si="75"/>
        <v>0</v>
      </c>
      <c r="F163" s="50">
        <f t="shared" si="76"/>
        <v>0</v>
      </c>
      <c r="G163" s="45"/>
      <c r="J163" s="23" t="e">
        <f t="shared" si="77"/>
        <v>#DIV/0!</v>
      </c>
      <c r="K163" s="24">
        <f t="shared" si="78"/>
        <v>0</v>
      </c>
      <c r="L163" s="50">
        <f t="shared" si="73"/>
        <v>0</v>
      </c>
      <c r="M163" s="45"/>
      <c r="P163" s="23" t="e">
        <f t="shared" si="70"/>
        <v>#DIV/0!</v>
      </c>
      <c r="Q163" s="24">
        <f t="shared" si="71"/>
        <v>0</v>
      </c>
      <c r="R163" s="50">
        <f t="shared" si="72"/>
        <v>0</v>
      </c>
      <c r="S163" s="45"/>
      <c r="V163" s="23" t="e">
        <f t="shared" si="87"/>
        <v>#DIV/0!</v>
      </c>
      <c r="W163" s="24">
        <f t="shared" si="82"/>
        <v>0</v>
      </c>
      <c r="X163" s="50">
        <f t="shared" si="86"/>
        <v>0</v>
      </c>
      <c r="Y163" s="45"/>
      <c r="AB163" s="23" t="e">
        <f t="shared" si="79"/>
        <v>#DIV/0!</v>
      </c>
      <c r="AC163" s="24">
        <f t="shared" si="83"/>
        <v>0</v>
      </c>
      <c r="AD163" s="50">
        <f t="shared" si="80"/>
        <v>0</v>
      </c>
      <c r="AE163" s="45"/>
      <c r="AH163" s="23" t="e">
        <f t="shared" si="84"/>
        <v>#DIV/0!</v>
      </c>
      <c r="AI163" s="24">
        <f t="shared" si="85"/>
        <v>0</v>
      </c>
      <c r="AJ163" s="50">
        <f t="shared" si="81"/>
        <v>0</v>
      </c>
    </row>
    <row r="164" spans="4:36">
      <c r="D164" s="23" t="e">
        <f t="shared" si="74"/>
        <v>#DIV/0!</v>
      </c>
      <c r="E164" s="24">
        <f t="shared" si="75"/>
        <v>0</v>
      </c>
      <c r="F164" s="50">
        <f t="shared" si="76"/>
        <v>0</v>
      </c>
      <c r="G164" s="45"/>
      <c r="J164" s="23" t="e">
        <f t="shared" si="77"/>
        <v>#DIV/0!</v>
      </c>
      <c r="K164" s="24">
        <f t="shared" si="78"/>
        <v>0</v>
      </c>
      <c r="L164" s="50">
        <f t="shared" si="73"/>
        <v>0</v>
      </c>
      <c r="M164" s="45"/>
      <c r="P164" s="23" t="e">
        <f t="shared" si="70"/>
        <v>#DIV/0!</v>
      </c>
      <c r="Q164" s="24">
        <f t="shared" si="71"/>
        <v>0</v>
      </c>
      <c r="R164" s="50">
        <f t="shared" si="72"/>
        <v>0</v>
      </c>
      <c r="S164" s="45"/>
      <c r="V164" s="23" t="e">
        <f t="shared" si="87"/>
        <v>#DIV/0!</v>
      </c>
      <c r="W164" s="24">
        <f t="shared" si="82"/>
        <v>0</v>
      </c>
      <c r="X164" s="50">
        <f t="shared" si="86"/>
        <v>0</v>
      </c>
      <c r="Y164" s="45"/>
      <c r="AB164" s="23" t="e">
        <f t="shared" si="79"/>
        <v>#DIV/0!</v>
      </c>
      <c r="AC164" s="24">
        <f t="shared" si="83"/>
        <v>0</v>
      </c>
      <c r="AD164" s="50">
        <f t="shared" si="80"/>
        <v>0</v>
      </c>
      <c r="AE164" s="45"/>
      <c r="AH164" s="23" t="e">
        <f t="shared" si="84"/>
        <v>#DIV/0!</v>
      </c>
      <c r="AI164" s="24">
        <f t="shared" si="85"/>
        <v>0</v>
      </c>
      <c r="AJ164" s="50">
        <f t="shared" si="81"/>
        <v>0</v>
      </c>
    </row>
    <row r="165" spans="4:36">
      <c r="D165" s="23" t="e">
        <f t="shared" si="74"/>
        <v>#DIV/0!</v>
      </c>
      <c r="E165" s="24">
        <f t="shared" si="75"/>
        <v>0</v>
      </c>
      <c r="F165" s="50">
        <f t="shared" si="76"/>
        <v>0</v>
      </c>
      <c r="G165" s="45"/>
      <c r="J165" s="23" t="e">
        <f t="shared" si="77"/>
        <v>#DIV/0!</v>
      </c>
      <c r="K165" s="24">
        <f t="shared" si="78"/>
        <v>0</v>
      </c>
      <c r="L165" s="50">
        <f t="shared" si="73"/>
        <v>0</v>
      </c>
      <c r="M165" s="45"/>
      <c r="P165" s="23" t="e">
        <f t="shared" si="70"/>
        <v>#DIV/0!</v>
      </c>
      <c r="Q165" s="24">
        <f t="shared" si="71"/>
        <v>0</v>
      </c>
      <c r="R165" s="50">
        <f t="shared" si="72"/>
        <v>0</v>
      </c>
      <c r="S165" s="45"/>
      <c r="V165" s="23" t="e">
        <f t="shared" si="87"/>
        <v>#DIV/0!</v>
      </c>
      <c r="W165" s="24">
        <f t="shared" si="82"/>
        <v>0</v>
      </c>
      <c r="X165" s="50">
        <f t="shared" si="86"/>
        <v>0</v>
      </c>
      <c r="Y165" s="45"/>
      <c r="AB165" s="23" t="e">
        <f t="shared" si="79"/>
        <v>#DIV/0!</v>
      </c>
      <c r="AC165" s="24">
        <f t="shared" si="83"/>
        <v>0</v>
      </c>
      <c r="AD165" s="50">
        <f t="shared" si="80"/>
        <v>0</v>
      </c>
      <c r="AE165" s="45"/>
      <c r="AH165" s="23" t="e">
        <f t="shared" si="84"/>
        <v>#DIV/0!</v>
      </c>
      <c r="AI165" s="24">
        <f t="shared" si="85"/>
        <v>0</v>
      </c>
      <c r="AJ165" s="50">
        <f t="shared" si="81"/>
        <v>0</v>
      </c>
    </row>
    <row r="166" spans="4:36">
      <c r="D166" s="23" t="e">
        <f t="shared" si="74"/>
        <v>#DIV/0!</v>
      </c>
      <c r="E166" s="24">
        <f t="shared" si="75"/>
        <v>0</v>
      </c>
      <c r="F166" s="50">
        <f t="shared" si="76"/>
        <v>0</v>
      </c>
      <c r="G166" s="45"/>
      <c r="J166" s="23" t="e">
        <f t="shared" si="77"/>
        <v>#DIV/0!</v>
      </c>
      <c r="K166" s="24">
        <f t="shared" si="78"/>
        <v>0</v>
      </c>
      <c r="L166" s="50">
        <f t="shared" si="73"/>
        <v>0</v>
      </c>
      <c r="M166" s="45"/>
      <c r="P166" s="23" t="e">
        <f t="shared" si="70"/>
        <v>#DIV/0!</v>
      </c>
      <c r="Q166" s="24">
        <f t="shared" si="71"/>
        <v>0</v>
      </c>
      <c r="R166" s="50">
        <f t="shared" si="72"/>
        <v>0</v>
      </c>
      <c r="S166" s="45"/>
      <c r="V166" s="23" t="e">
        <f t="shared" si="87"/>
        <v>#DIV/0!</v>
      </c>
      <c r="W166" s="24">
        <f t="shared" si="82"/>
        <v>0</v>
      </c>
      <c r="X166" s="50">
        <f t="shared" si="86"/>
        <v>0</v>
      </c>
      <c r="Y166" s="45"/>
      <c r="AB166" s="23" t="e">
        <f t="shared" si="79"/>
        <v>#DIV/0!</v>
      </c>
      <c r="AC166" s="24">
        <f t="shared" si="83"/>
        <v>0</v>
      </c>
      <c r="AD166" s="50">
        <f t="shared" si="80"/>
        <v>0</v>
      </c>
      <c r="AE166" s="45"/>
      <c r="AH166" s="23" t="e">
        <f t="shared" si="84"/>
        <v>#DIV/0!</v>
      </c>
      <c r="AI166" s="24">
        <f t="shared" si="85"/>
        <v>0</v>
      </c>
      <c r="AJ166" s="50">
        <f t="shared" si="81"/>
        <v>0</v>
      </c>
    </row>
    <row r="167" spans="4:36">
      <c r="D167" s="23" t="e">
        <f t="shared" si="74"/>
        <v>#DIV/0!</v>
      </c>
      <c r="E167" s="24">
        <f t="shared" si="75"/>
        <v>0</v>
      </c>
      <c r="F167" s="50">
        <f t="shared" si="76"/>
        <v>0</v>
      </c>
      <c r="G167" s="45"/>
      <c r="J167" s="23" t="e">
        <f t="shared" si="77"/>
        <v>#DIV/0!</v>
      </c>
      <c r="K167" s="24">
        <f t="shared" si="78"/>
        <v>0</v>
      </c>
      <c r="L167" s="50">
        <f t="shared" si="73"/>
        <v>0</v>
      </c>
      <c r="M167" s="45"/>
      <c r="P167" s="23" t="e">
        <f t="shared" si="70"/>
        <v>#DIV/0!</v>
      </c>
      <c r="Q167" s="24">
        <f t="shared" si="71"/>
        <v>0</v>
      </c>
      <c r="R167" s="50">
        <f t="shared" si="72"/>
        <v>0</v>
      </c>
      <c r="S167" s="45"/>
      <c r="V167" s="23" t="e">
        <f t="shared" si="87"/>
        <v>#DIV/0!</v>
      </c>
      <c r="W167" s="24">
        <f t="shared" si="82"/>
        <v>0</v>
      </c>
      <c r="X167" s="50">
        <f t="shared" si="86"/>
        <v>0</v>
      </c>
      <c r="Y167" s="45"/>
      <c r="AB167" s="23" t="e">
        <f t="shared" si="79"/>
        <v>#DIV/0!</v>
      </c>
      <c r="AC167" s="24">
        <f t="shared" si="83"/>
        <v>0</v>
      </c>
      <c r="AD167" s="50">
        <f t="shared" si="80"/>
        <v>0</v>
      </c>
      <c r="AE167" s="45"/>
      <c r="AH167" s="23" t="e">
        <f t="shared" si="84"/>
        <v>#DIV/0!</v>
      </c>
      <c r="AI167" s="24">
        <f t="shared" si="85"/>
        <v>0</v>
      </c>
      <c r="AJ167" s="50">
        <f t="shared" si="81"/>
        <v>0</v>
      </c>
    </row>
    <row r="168" spans="4:36">
      <c r="D168" s="23" t="e">
        <f t="shared" si="74"/>
        <v>#DIV/0!</v>
      </c>
      <c r="E168" s="24">
        <f t="shared" si="75"/>
        <v>0</v>
      </c>
      <c r="F168" s="50">
        <f t="shared" si="76"/>
        <v>0</v>
      </c>
      <c r="G168" s="45"/>
      <c r="J168" s="23" t="e">
        <f t="shared" si="77"/>
        <v>#DIV/0!</v>
      </c>
      <c r="K168" s="24">
        <f t="shared" si="78"/>
        <v>0</v>
      </c>
      <c r="L168" s="50">
        <f t="shared" si="73"/>
        <v>0</v>
      </c>
      <c r="M168" s="45"/>
      <c r="P168" s="23" t="e">
        <f t="shared" si="70"/>
        <v>#DIV/0!</v>
      </c>
      <c r="Q168" s="24">
        <f t="shared" si="71"/>
        <v>0</v>
      </c>
      <c r="R168" s="50">
        <f t="shared" si="72"/>
        <v>0</v>
      </c>
      <c r="S168" s="45"/>
      <c r="V168" s="23" t="e">
        <f t="shared" si="87"/>
        <v>#DIV/0!</v>
      </c>
      <c r="W168" s="24">
        <f t="shared" si="82"/>
        <v>0</v>
      </c>
      <c r="X168" s="50">
        <f t="shared" si="86"/>
        <v>0</v>
      </c>
      <c r="Y168" s="45"/>
      <c r="AB168" s="23" t="e">
        <f t="shared" si="79"/>
        <v>#DIV/0!</v>
      </c>
      <c r="AC168" s="24">
        <f t="shared" si="83"/>
        <v>0</v>
      </c>
      <c r="AD168" s="50">
        <f t="shared" si="80"/>
        <v>0</v>
      </c>
      <c r="AE168" s="45"/>
      <c r="AH168" s="23" t="e">
        <f t="shared" si="84"/>
        <v>#DIV/0!</v>
      </c>
      <c r="AI168" s="24">
        <f t="shared" si="85"/>
        <v>0</v>
      </c>
      <c r="AJ168" s="50">
        <f t="shared" si="81"/>
        <v>0</v>
      </c>
    </row>
    <row r="169" spans="4:36">
      <c r="D169" s="23" t="e">
        <f t="shared" si="74"/>
        <v>#DIV/0!</v>
      </c>
      <c r="E169" s="24">
        <f t="shared" si="75"/>
        <v>0</v>
      </c>
      <c r="F169" s="50">
        <f t="shared" si="76"/>
        <v>0</v>
      </c>
      <c r="G169" s="45"/>
      <c r="J169" s="23" t="e">
        <f t="shared" si="77"/>
        <v>#DIV/0!</v>
      </c>
      <c r="K169" s="24">
        <f t="shared" si="78"/>
        <v>0</v>
      </c>
      <c r="L169" s="50">
        <f t="shared" si="73"/>
        <v>0</v>
      </c>
      <c r="M169" s="45"/>
      <c r="P169" s="23" t="e">
        <f t="shared" si="70"/>
        <v>#DIV/0!</v>
      </c>
      <c r="Q169" s="24">
        <f t="shared" si="71"/>
        <v>0</v>
      </c>
      <c r="R169" s="50">
        <f t="shared" si="72"/>
        <v>0</v>
      </c>
      <c r="S169" s="45"/>
      <c r="V169" s="23" t="e">
        <f t="shared" si="87"/>
        <v>#DIV/0!</v>
      </c>
      <c r="W169" s="24">
        <f t="shared" si="82"/>
        <v>0</v>
      </c>
      <c r="X169" s="50">
        <f t="shared" si="86"/>
        <v>0</v>
      </c>
      <c r="Y169" s="45"/>
      <c r="AB169" s="23" t="e">
        <f t="shared" si="79"/>
        <v>#DIV/0!</v>
      </c>
      <c r="AC169" s="24">
        <f t="shared" si="83"/>
        <v>0</v>
      </c>
      <c r="AD169" s="50">
        <f t="shared" si="80"/>
        <v>0</v>
      </c>
      <c r="AE169" s="45"/>
      <c r="AH169" s="23" t="e">
        <f t="shared" si="84"/>
        <v>#DIV/0!</v>
      </c>
      <c r="AI169" s="24">
        <f t="shared" si="85"/>
        <v>0</v>
      </c>
      <c r="AJ169" s="50">
        <f t="shared" si="81"/>
        <v>0</v>
      </c>
    </row>
    <row r="170" spans="4:36">
      <c r="D170" s="23" t="e">
        <f t="shared" si="74"/>
        <v>#DIV/0!</v>
      </c>
      <c r="E170" s="24">
        <f t="shared" si="75"/>
        <v>0</v>
      </c>
      <c r="F170" s="50">
        <f t="shared" si="76"/>
        <v>0</v>
      </c>
      <c r="G170" s="45"/>
      <c r="J170" s="23" t="e">
        <f t="shared" si="77"/>
        <v>#DIV/0!</v>
      </c>
      <c r="K170" s="24">
        <f t="shared" si="78"/>
        <v>0</v>
      </c>
      <c r="L170" s="50">
        <f t="shared" si="73"/>
        <v>0</v>
      </c>
      <c r="M170" s="45"/>
      <c r="P170" s="23" t="e">
        <f>M173^3*SUM($R$12:$R$172)/COUNT($O$12:$O$175)</f>
        <v>#DIV/0!</v>
      </c>
      <c r="Q170" s="24">
        <f>IF(N173&gt;0,N173*P170,0)</f>
        <v>0</v>
      </c>
      <c r="R170" s="50">
        <f>IF(O173&gt;0,O173/(M173^3),0)</f>
        <v>0</v>
      </c>
      <c r="S170" s="45"/>
      <c r="V170" s="23" t="e">
        <f t="shared" si="87"/>
        <v>#DIV/0!</v>
      </c>
      <c r="W170" s="24">
        <f t="shared" si="82"/>
        <v>0</v>
      </c>
      <c r="X170" s="50">
        <f t="shared" si="86"/>
        <v>0</v>
      </c>
      <c r="Y170" s="45"/>
      <c r="AB170" s="23" t="e">
        <f t="shared" si="79"/>
        <v>#DIV/0!</v>
      </c>
      <c r="AC170" s="24">
        <f t="shared" si="83"/>
        <v>0</v>
      </c>
      <c r="AD170" s="50">
        <f t="shared" si="80"/>
        <v>0</v>
      </c>
      <c r="AE170" s="45"/>
      <c r="AH170" s="23" t="e">
        <f t="shared" si="84"/>
        <v>#DIV/0!</v>
      </c>
      <c r="AI170" s="24">
        <f t="shared" si="85"/>
        <v>0</v>
      </c>
      <c r="AJ170" s="50">
        <f t="shared" si="81"/>
        <v>0</v>
      </c>
    </row>
    <row r="171" spans="4:36">
      <c r="D171" s="23" t="e">
        <f t="shared" si="74"/>
        <v>#DIV/0!</v>
      </c>
      <c r="E171" s="24">
        <f t="shared" si="75"/>
        <v>0</v>
      </c>
      <c r="F171" s="50">
        <f t="shared" si="76"/>
        <v>0</v>
      </c>
      <c r="G171" s="45"/>
      <c r="J171" s="23" t="e">
        <f t="shared" si="77"/>
        <v>#DIV/0!</v>
      </c>
      <c r="K171" s="24">
        <f t="shared" si="78"/>
        <v>0</v>
      </c>
      <c r="L171" s="50">
        <f t="shared" si="73"/>
        <v>0</v>
      </c>
      <c r="M171" s="45"/>
      <c r="P171" s="23" t="e">
        <f>M174^3*SUM($R$12:$R$172)/COUNT($O$12:$O$175)</f>
        <v>#DIV/0!</v>
      </c>
      <c r="Q171" s="24">
        <f>IF(N174&gt;0,N174*P171,0)</f>
        <v>0</v>
      </c>
      <c r="R171" s="50">
        <f>IF(O174&gt;0,O174/(M174^3),0)</f>
        <v>0</v>
      </c>
      <c r="S171" s="45"/>
      <c r="V171" s="23" t="e">
        <f t="shared" si="87"/>
        <v>#DIV/0!</v>
      </c>
      <c r="W171" s="24">
        <f t="shared" si="82"/>
        <v>0</v>
      </c>
      <c r="X171" s="50">
        <f t="shared" si="86"/>
        <v>0</v>
      </c>
      <c r="Y171" s="45"/>
      <c r="AB171" s="23" t="e">
        <f t="shared" si="79"/>
        <v>#DIV/0!</v>
      </c>
      <c r="AC171" s="24">
        <f t="shared" si="83"/>
        <v>0</v>
      </c>
      <c r="AD171" s="50">
        <f t="shared" si="80"/>
        <v>0</v>
      </c>
      <c r="AE171" s="45"/>
      <c r="AH171" s="23" t="e">
        <f t="shared" si="84"/>
        <v>#DIV/0!</v>
      </c>
      <c r="AI171" s="24">
        <f t="shared" si="85"/>
        <v>0</v>
      </c>
      <c r="AJ171" s="50">
        <f t="shared" si="81"/>
        <v>0</v>
      </c>
    </row>
    <row r="172" spans="4:36">
      <c r="M172" s="45"/>
      <c r="P172" s="23" t="e">
        <f>M175^3*SUM($R$12:$R$172)/COUNT($O$12:$O$175)</f>
        <v>#DIV/0!</v>
      </c>
      <c r="Q172" s="24">
        <f>IF(N175&gt;0,N175*P172,0)</f>
        <v>0</v>
      </c>
      <c r="R172" s="50">
        <f>IF(O175&gt;0,O175/(M175^3),0)</f>
        <v>0</v>
      </c>
      <c r="S172" s="45"/>
      <c r="V172" s="23" t="e">
        <f t="shared" si="87"/>
        <v>#DIV/0!</v>
      </c>
      <c r="W172" s="24">
        <f t="shared" si="82"/>
        <v>0</v>
      </c>
      <c r="X172" s="50">
        <f t="shared" si="86"/>
        <v>0</v>
      </c>
      <c r="Y172" s="45"/>
      <c r="AB172" s="23" t="e">
        <f t="shared" si="79"/>
        <v>#DIV/0!</v>
      </c>
      <c r="AC172" s="24">
        <f t="shared" si="83"/>
        <v>0</v>
      </c>
      <c r="AD172" s="50">
        <f>IF(AA172&gt;0,AA172/(Y172^3),0)</f>
        <v>0</v>
      </c>
      <c r="AE172" s="45"/>
      <c r="AH172" s="23" t="e">
        <f t="shared" si="84"/>
        <v>#DIV/0!</v>
      </c>
      <c r="AI172" s="24">
        <f t="shared" si="85"/>
        <v>0</v>
      </c>
      <c r="AJ172" s="50">
        <f>IF(AG172&gt;0,AG172/(AE172^3),0)</f>
        <v>0</v>
      </c>
    </row>
    <row r="173" spans="4:36">
      <c r="M173" s="45"/>
    </row>
    <row r="174" spans="4:36">
      <c r="M174" s="45"/>
    </row>
    <row r="175" spans="4:36">
      <c r="M175" s="45"/>
    </row>
  </sheetData>
  <phoneticPr fontId="25" type="noConversion"/>
  <pageMargins left="0.75" right="0.75" top="1" bottom="1" header="0.5" footer="0.5"/>
  <pageSetup scale="65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"/>
  <sheetViews>
    <sheetView zoomScale="75" workbookViewId="0">
      <selection activeCell="B9" sqref="B9"/>
    </sheetView>
  </sheetViews>
  <sheetFormatPr defaultColWidth="9.109375" defaultRowHeight="13.2"/>
  <cols>
    <col min="1" max="1" width="11" style="134" customWidth="1"/>
    <col min="2" max="2" width="11.6640625" style="135" customWidth="1"/>
    <col min="3" max="3" width="10.5546875" style="135" customWidth="1"/>
    <col min="4" max="8" width="11.6640625" style="135" customWidth="1"/>
    <col min="9" max="9" width="8.109375" style="135" customWidth="1"/>
    <col min="10" max="10" width="7.44140625" style="135" customWidth="1"/>
    <col min="11" max="11" width="8.109375" style="136" customWidth="1"/>
    <col min="12" max="12" width="7.109375" style="136" customWidth="1"/>
    <col min="13" max="13" width="8.109375" style="137" customWidth="1"/>
    <col min="14" max="14" width="7.109375" style="137" customWidth="1"/>
    <col min="15" max="15" width="8.109375" style="137" customWidth="1"/>
    <col min="16" max="16" width="7.5546875" style="137" customWidth="1"/>
    <col min="17" max="17" width="8.109375" style="137" customWidth="1"/>
    <col min="18" max="18" width="7.5546875" style="137" customWidth="1"/>
    <col min="19" max="16384" width="9.109375" style="137"/>
  </cols>
  <sheetData>
    <row r="1" spans="1:12" ht="17.399999999999999">
      <c r="A1" s="139" t="str">
        <f>'Site Summary'!B2</f>
        <v>Nathan Creek</v>
      </c>
      <c r="F1" s="134" t="s">
        <v>128</v>
      </c>
      <c r="G1" s="161">
        <v>5</v>
      </c>
      <c r="H1" s="161"/>
    </row>
    <row r="2" spans="1:12">
      <c r="A2" s="134" t="s">
        <v>140</v>
      </c>
      <c r="F2" s="134" t="s">
        <v>129</v>
      </c>
      <c r="G2" s="162">
        <f>SQRT($G$1)*36.3/1</f>
        <v>81.169267583242359</v>
      </c>
      <c r="H2" s="162"/>
    </row>
    <row r="3" spans="1:12">
      <c r="A3" s="134" t="s">
        <v>155</v>
      </c>
      <c r="B3" s="138"/>
      <c r="C3" s="138"/>
      <c r="D3" s="138"/>
      <c r="E3" s="137"/>
      <c r="F3" s="137"/>
    </row>
    <row r="4" spans="1:12" s="140" customFormat="1" ht="18" thickBot="1">
      <c r="A4" s="134"/>
      <c r="B4" s="135"/>
      <c r="C4" s="135"/>
      <c r="D4" s="135"/>
      <c r="E4" s="135"/>
      <c r="F4" s="135"/>
      <c r="G4" s="135"/>
      <c r="I4" s="175"/>
      <c r="J4" s="175"/>
      <c r="K4" s="175"/>
      <c r="L4" s="175"/>
    </row>
    <row r="5" spans="1:12" s="141" customFormat="1" ht="17.399999999999999">
      <c r="A5" s="153">
        <v>2012</v>
      </c>
      <c r="B5" s="154"/>
      <c r="C5" s="154"/>
      <c r="D5" s="154"/>
      <c r="E5" s="154"/>
      <c r="F5" s="155"/>
      <c r="G5" s="135"/>
      <c r="I5" s="142"/>
      <c r="J5" s="142"/>
      <c r="K5" s="142"/>
      <c r="L5" s="142"/>
    </row>
    <row r="6" spans="1:12" s="141" customFormat="1">
      <c r="A6" s="149" t="s">
        <v>122</v>
      </c>
      <c r="B6" s="142" t="s">
        <v>130</v>
      </c>
      <c r="C6" s="142" t="s">
        <v>193</v>
      </c>
      <c r="D6" s="142" t="s">
        <v>132</v>
      </c>
      <c r="E6" s="142" t="s">
        <v>134</v>
      </c>
      <c r="F6" s="148" t="s">
        <v>135</v>
      </c>
      <c r="G6" s="135"/>
      <c r="I6" s="142"/>
      <c r="J6" s="176"/>
      <c r="K6" s="142"/>
      <c r="L6" s="176"/>
    </row>
    <row r="7" spans="1:12">
      <c r="A7" s="156"/>
      <c r="B7" s="157" t="s">
        <v>141</v>
      </c>
      <c r="C7" s="157" t="s">
        <v>133</v>
      </c>
      <c r="D7" s="157" t="s">
        <v>133</v>
      </c>
      <c r="E7" s="157" t="s">
        <v>133</v>
      </c>
      <c r="F7" s="158" t="s">
        <v>136</v>
      </c>
      <c r="I7" s="137"/>
      <c r="J7" s="137"/>
      <c r="K7" s="137"/>
      <c r="L7" s="137"/>
    </row>
    <row r="8" spans="1:12">
      <c r="A8" s="152">
        <v>1</v>
      </c>
      <c r="B8" s="143">
        <f>'POP 1'!I3</f>
        <v>3.6315570429282826</v>
      </c>
      <c r="C8" s="143">
        <f>'POP 1'!S3</f>
        <v>64.892926670992864</v>
      </c>
      <c r="D8" s="143">
        <f>'POP 1'!U3</f>
        <v>1078.2172078257004</v>
      </c>
      <c r="E8" s="144">
        <f>SQRT($G$1)*36.3/B8</f>
        <v>22.351092554446574</v>
      </c>
      <c r="F8" s="150">
        <f>D8/E8</f>
        <v>48.240022504456839</v>
      </c>
      <c r="I8" s="137"/>
      <c r="J8" s="137"/>
      <c r="K8" s="137"/>
      <c r="L8" s="137"/>
    </row>
    <row r="9" spans="1:12">
      <c r="A9" s="152">
        <v>2</v>
      </c>
      <c r="B9" s="143" t="e">
        <f>'POP 2'!I3</f>
        <v>#REF!</v>
      </c>
      <c r="C9" s="143">
        <f>'POP 2'!S3</f>
        <v>32.782585890375032</v>
      </c>
      <c r="D9" s="143">
        <f>'POP 2'!U3</f>
        <v>46.832265557678618</v>
      </c>
      <c r="E9" s="144" t="e">
        <f>SQRT($G$1)*36.3/B9</f>
        <v>#REF!</v>
      </c>
      <c r="F9" s="150" t="e">
        <f>D9/E9</f>
        <v>#REF!</v>
      </c>
      <c r="I9" s="137"/>
      <c r="J9" s="137"/>
      <c r="K9" s="137"/>
      <c r="L9" s="137"/>
    </row>
    <row r="10" spans="1:12">
      <c r="A10" s="152">
        <v>3</v>
      </c>
      <c r="B10" s="143"/>
      <c r="C10" s="143"/>
      <c r="D10" s="143"/>
      <c r="E10" s="144"/>
      <c r="F10" s="150"/>
      <c r="G10" s="137"/>
      <c r="I10" s="137"/>
      <c r="J10" s="137"/>
      <c r="K10" s="137"/>
      <c r="L10" s="137"/>
    </row>
    <row r="11" spans="1:12">
      <c r="A11" s="152">
        <v>4</v>
      </c>
      <c r="B11" s="143"/>
      <c r="C11" s="143"/>
      <c r="D11" s="143"/>
      <c r="E11" s="144"/>
      <c r="F11" s="150"/>
      <c r="G11" s="137"/>
      <c r="I11" s="137"/>
      <c r="J11" s="137"/>
      <c r="K11" s="137"/>
      <c r="L11" s="137"/>
    </row>
    <row r="12" spans="1:12" ht="13.8" thickBot="1">
      <c r="A12" s="151" t="s">
        <v>131</v>
      </c>
      <c r="B12" s="159" t="e">
        <f>AVERAGE(B8:B11)</f>
        <v>#REF!</v>
      </c>
      <c r="C12" s="159"/>
      <c r="D12" s="159">
        <f>GEOMEAN(D8:D11)</f>
        <v>224.7117144381929</v>
      </c>
      <c r="E12" s="159" t="e">
        <f>GEOMEAN(E8:E11)</f>
        <v>#REF!</v>
      </c>
      <c r="F12" s="160" t="e">
        <f>AVERAGE(F8:F11)</f>
        <v>#REF!</v>
      </c>
      <c r="G12" s="137"/>
      <c r="I12" s="137"/>
      <c r="J12" s="137"/>
      <c r="K12" s="137"/>
      <c r="L12" s="137"/>
    </row>
    <row r="13" spans="1:12">
      <c r="A13" s="137"/>
      <c r="B13" s="137"/>
      <c r="C13" s="137"/>
      <c r="D13" s="137"/>
      <c r="E13" s="137"/>
      <c r="F13" s="137"/>
      <c r="I13" s="137"/>
      <c r="J13" s="137"/>
      <c r="K13" s="137"/>
      <c r="L13" s="137"/>
    </row>
    <row r="14" spans="1:12" ht="9.75" customHeight="1">
      <c r="I14" s="137"/>
      <c r="J14" s="137"/>
      <c r="K14" s="137"/>
      <c r="L14" s="137"/>
    </row>
    <row r="15" spans="1:12" ht="17.25" customHeight="1">
      <c r="A15" s="163" t="s">
        <v>137</v>
      </c>
      <c r="B15" s="164"/>
      <c r="C15" s="164"/>
      <c r="D15" s="165"/>
      <c r="E15" s="164"/>
      <c r="I15" s="137"/>
      <c r="J15" s="137"/>
      <c r="K15" s="137"/>
      <c r="L15" s="137"/>
    </row>
    <row r="16" spans="1:12" ht="13.5" customHeight="1">
      <c r="A16" s="141"/>
      <c r="B16" s="167" t="s">
        <v>138</v>
      </c>
      <c r="C16" s="167"/>
      <c r="D16" s="166"/>
      <c r="E16" s="164"/>
      <c r="I16" s="137"/>
      <c r="J16" s="137"/>
      <c r="K16" s="137"/>
      <c r="L16" s="137"/>
    </row>
    <row r="17" spans="1:12" ht="13.5" customHeight="1">
      <c r="A17" s="141"/>
      <c r="B17" s="167" t="s">
        <v>139</v>
      </c>
      <c r="C17" s="167"/>
      <c r="D17" s="164"/>
      <c r="E17" s="164"/>
      <c r="I17" s="137"/>
      <c r="J17" s="137"/>
      <c r="K17" s="137"/>
      <c r="L17" s="137"/>
    </row>
    <row r="18" spans="1:12" ht="13.5" customHeight="1">
      <c r="I18" s="137"/>
      <c r="J18" s="137"/>
      <c r="K18" s="137"/>
      <c r="L18" s="137"/>
    </row>
    <row r="19" spans="1:12" ht="13.5" customHeight="1">
      <c r="I19" s="137"/>
      <c r="J19" s="137"/>
      <c r="K19" s="137"/>
      <c r="L19" s="137"/>
    </row>
    <row r="20" spans="1:12" ht="13.5" customHeight="1">
      <c r="I20" s="137"/>
      <c r="J20" s="137"/>
      <c r="K20" s="137"/>
      <c r="L20" s="137"/>
    </row>
    <row r="21" spans="1:12" ht="13.5" customHeight="1">
      <c r="I21" s="137"/>
      <c r="J21" s="137"/>
      <c r="K21" s="137"/>
      <c r="L21" s="137"/>
    </row>
    <row r="22" spans="1:12" ht="13.5" customHeight="1">
      <c r="H22" s="136"/>
      <c r="I22" s="137"/>
      <c r="J22" s="137"/>
      <c r="K22" s="137"/>
      <c r="L22" s="137"/>
    </row>
    <row r="23" spans="1:12" ht="13.5" customHeight="1">
      <c r="I23" s="137"/>
      <c r="J23" s="137"/>
      <c r="K23" s="137"/>
      <c r="L23" s="137"/>
    </row>
    <row r="24" spans="1:12" ht="13.5" customHeight="1">
      <c r="I24" s="137"/>
      <c r="J24" s="137"/>
      <c r="K24" s="137"/>
      <c r="L24" s="137"/>
    </row>
    <row r="25" spans="1:12">
      <c r="I25" s="137"/>
      <c r="J25" s="137"/>
      <c r="K25" s="137"/>
      <c r="L25" s="137"/>
    </row>
    <row r="26" spans="1:12">
      <c r="I26" s="137"/>
      <c r="J26" s="137"/>
      <c r="K26" s="137"/>
      <c r="L26" s="137"/>
    </row>
    <row r="27" spans="1:12">
      <c r="A27" s="141"/>
      <c r="B27" s="164"/>
      <c r="C27" s="164"/>
      <c r="D27" s="164"/>
      <c r="E27" s="164"/>
      <c r="F27" s="164"/>
      <c r="I27" s="137"/>
      <c r="J27" s="137"/>
      <c r="K27" s="137"/>
      <c r="L27" s="137"/>
    </row>
    <row r="28" spans="1:12">
      <c r="A28" s="222"/>
      <c r="B28" s="222"/>
      <c r="C28" s="222"/>
      <c r="D28" s="222"/>
      <c r="E28" s="222"/>
      <c r="F28" s="223"/>
    </row>
    <row r="29" spans="1:12">
      <c r="H29" s="137"/>
      <c r="I29" s="137"/>
      <c r="J29" s="137"/>
      <c r="K29" s="137"/>
      <c r="L29" s="137"/>
    </row>
    <row r="30" spans="1:12">
      <c r="I30" s="146"/>
      <c r="J30" s="137"/>
      <c r="K30" s="137"/>
      <c r="L30" s="137"/>
    </row>
    <row r="31" spans="1:12" s="145" customFormat="1">
      <c r="A31" s="134"/>
      <c r="B31" s="135"/>
      <c r="C31" s="135"/>
      <c r="D31" s="135"/>
      <c r="E31" s="135"/>
      <c r="F31" s="135"/>
      <c r="G31" s="135"/>
      <c r="I31" s="137"/>
      <c r="J31" s="137"/>
      <c r="K31" s="137"/>
      <c r="L31" s="137"/>
    </row>
    <row r="32" spans="1:12">
      <c r="H32" s="137"/>
      <c r="J32" s="168"/>
      <c r="L32" s="137"/>
    </row>
    <row r="33" spans="8:12">
      <c r="H33" s="137"/>
      <c r="J33" s="168"/>
      <c r="L33" s="137"/>
    </row>
    <row r="34" spans="8:12">
      <c r="H34" s="137"/>
      <c r="J34" s="168"/>
      <c r="L34" s="137"/>
    </row>
    <row r="35" spans="8:12">
      <c r="H35" s="137"/>
      <c r="J35" s="168"/>
      <c r="L35" s="137"/>
    </row>
    <row r="36" spans="8:12">
      <c r="H36" s="137"/>
      <c r="J36" s="168"/>
      <c r="L36" s="137"/>
    </row>
    <row r="37" spans="8:12">
      <c r="H37" s="137"/>
      <c r="J37" s="168"/>
      <c r="L37" s="137"/>
    </row>
    <row r="38" spans="8:12">
      <c r="J38" s="168"/>
      <c r="L38" s="137"/>
    </row>
    <row r="39" spans="8:12">
      <c r="J39" s="168"/>
      <c r="L39" s="137"/>
    </row>
    <row r="40" spans="8:12">
      <c r="J40" s="168"/>
    </row>
    <row r="41" spans="8:12">
      <c r="H41" s="137"/>
    </row>
    <row r="50" spans="11:11">
      <c r="K50" s="253"/>
    </row>
  </sheetData>
  <phoneticPr fontId="25" type="noConversion"/>
  <pageMargins left="0.75" right="0.75" top="1" bottom="0.5" header="0.5" footer="0.5"/>
  <pageSetup orientation="portrait" r:id="rId1"/>
  <headerFooter alignWithMargins="0"/>
  <colBreaks count="2" manualBreakCount="2">
    <brk id="8" max="1048575" man="1"/>
    <brk id="18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21"/>
  <sheetViews>
    <sheetView topLeftCell="A4" zoomScale="75" workbookViewId="0">
      <selection activeCell="F12" sqref="F12"/>
    </sheetView>
  </sheetViews>
  <sheetFormatPr defaultColWidth="9.109375" defaultRowHeight="13.2"/>
  <cols>
    <col min="1" max="1" width="5.6640625" style="229" customWidth="1"/>
    <col min="2" max="2" width="14.5546875" style="225" customWidth="1"/>
    <col min="3" max="3" width="6.6640625" style="229" customWidth="1"/>
    <col min="4" max="4" width="7.109375" style="225" customWidth="1"/>
    <col min="5" max="5" width="4.88671875" style="225" customWidth="1"/>
    <col min="6" max="6" width="6.6640625" style="229" customWidth="1"/>
    <col min="7" max="7" width="13.88671875" style="229" customWidth="1"/>
    <col min="8" max="8" width="2.6640625" style="229" customWidth="1"/>
    <col min="9" max="9" width="7.6640625" style="225" customWidth="1"/>
    <col min="10" max="10" width="6.6640625" style="225" customWidth="1"/>
    <col min="11" max="11" width="7.88671875" style="225" customWidth="1"/>
    <col min="12" max="23" width="6.6640625" style="225" customWidth="1"/>
    <col min="24" max="25" width="9.109375" style="229"/>
    <col min="26" max="16384" width="9.109375" style="225"/>
  </cols>
  <sheetData>
    <row r="1" spans="1:25" s="227" customFormat="1" ht="15.6">
      <c r="A1" s="224" t="s">
        <v>156</v>
      </c>
      <c r="B1" s="225"/>
      <c r="C1" s="226"/>
      <c r="F1" s="226"/>
      <c r="G1" s="226"/>
      <c r="H1" s="226"/>
      <c r="X1" s="226"/>
      <c r="Y1" s="226"/>
    </row>
    <row r="2" spans="1:25" s="227" customFormat="1" ht="15.6">
      <c r="A2" s="224" t="s">
        <v>157</v>
      </c>
      <c r="B2" s="225"/>
      <c r="C2" s="226"/>
      <c r="F2" s="226"/>
      <c r="G2" s="226"/>
      <c r="H2" s="226"/>
      <c r="I2" s="161"/>
      <c r="X2" s="226"/>
      <c r="Y2" s="226"/>
    </row>
    <row r="3" spans="1:25" s="227" customFormat="1" ht="15.6">
      <c r="A3" s="224"/>
      <c r="B3" s="225"/>
      <c r="C3" s="226"/>
      <c r="F3" s="226"/>
      <c r="G3" s="226"/>
      <c r="H3" s="226"/>
      <c r="I3" s="162"/>
      <c r="X3" s="226"/>
      <c r="Y3" s="226"/>
    </row>
    <row r="4" spans="1:25">
      <c r="A4" s="228" t="s">
        <v>158</v>
      </c>
      <c r="C4" s="240" t="s">
        <v>183</v>
      </c>
      <c r="H4" s="225"/>
      <c r="I4" s="244" t="s">
        <v>184</v>
      </c>
      <c r="K4" s="225">
        <v>5</v>
      </c>
      <c r="W4" s="229"/>
      <c r="Y4" s="225"/>
    </row>
    <row r="6" spans="1:25" ht="13.8" thickBot="1">
      <c r="F6" s="230" t="s">
        <v>2</v>
      </c>
      <c r="G6" s="230" t="s">
        <v>159</v>
      </c>
      <c r="H6" s="230"/>
      <c r="J6" s="225" t="s">
        <v>160</v>
      </c>
    </row>
    <row r="7" spans="1:25" ht="13.8" thickBot="1">
      <c r="A7" s="258" t="s">
        <v>161</v>
      </c>
      <c r="B7" s="259" t="s">
        <v>162</v>
      </c>
      <c r="C7" s="258" t="s">
        <v>163</v>
      </c>
      <c r="D7" s="259" t="s">
        <v>164</v>
      </c>
      <c r="E7" s="259" t="s">
        <v>165</v>
      </c>
      <c r="F7" s="258" t="s">
        <v>166</v>
      </c>
      <c r="G7" s="231" t="s">
        <v>167</v>
      </c>
      <c r="H7" s="231"/>
      <c r="I7" s="232" t="s">
        <v>168</v>
      </c>
      <c r="J7" s="233" t="s">
        <v>32</v>
      </c>
      <c r="K7" s="234" t="s">
        <v>33</v>
      </c>
      <c r="L7" s="234" t="s">
        <v>34</v>
      </c>
      <c r="M7" s="234" t="s">
        <v>169</v>
      </c>
      <c r="N7" s="234" t="s">
        <v>170</v>
      </c>
      <c r="O7" s="235" t="s">
        <v>35</v>
      </c>
      <c r="P7" s="234" t="s">
        <v>171</v>
      </c>
      <c r="Q7" s="234" t="s">
        <v>172</v>
      </c>
      <c r="R7" s="234" t="s">
        <v>142</v>
      </c>
      <c r="S7" s="234" t="s">
        <v>173</v>
      </c>
      <c r="T7" s="234" t="s">
        <v>174</v>
      </c>
      <c r="U7" s="236" t="s">
        <v>175</v>
      </c>
      <c r="V7" s="237" t="s">
        <v>176</v>
      </c>
      <c r="W7" s="237" t="s">
        <v>177</v>
      </c>
      <c r="X7" s="261" t="s">
        <v>178</v>
      </c>
      <c r="Y7" s="250" t="s">
        <v>179</v>
      </c>
    </row>
    <row r="8" spans="1:25">
      <c r="A8" s="258"/>
      <c r="B8" s="283" t="s">
        <v>194</v>
      </c>
      <c r="C8" s="246">
        <v>1</v>
      </c>
      <c r="D8" s="234" t="s">
        <v>180</v>
      </c>
      <c r="E8" s="234" t="s">
        <v>181</v>
      </c>
      <c r="F8" s="247">
        <f>'POP 1'!I3</f>
        <v>3.6315570429282826</v>
      </c>
      <c r="G8" s="248">
        <f>'POP 1'!S3</f>
        <v>64.892926670992864</v>
      </c>
      <c r="H8" s="241"/>
      <c r="I8" s="238">
        <f>F8</f>
        <v>3.6315570429282826</v>
      </c>
      <c r="J8" s="241">
        <f>G8</f>
        <v>64.892926670992864</v>
      </c>
      <c r="K8" s="239"/>
      <c r="L8" s="239"/>
      <c r="M8" s="239"/>
      <c r="N8" s="239"/>
      <c r="O8" s="242"/>
      <c r="P8" s="239"/>
      <c r="Q8" s="239"/>
      <c r="R8" s="239"/>
      <c r="S8" s="239"/>
      <c r="T8" s="239"/>
      <c r="U8" s="239"/>
      <c r="V8" s="239"/>
      <c r="W8" s="239"/>
      <c r="X8" s="251">
        <f>35*(5)^0.663/I8</f>
        <v>28.015107092046311</v>
      </c>
      <c r="Y8" s="252">
        <f>X8*I8</f>
        <v>101.73845946851085</v>
      </c>
    </row>
    <row r="9" spans="1:25">
      <c r="A9" s="258"/>
      <c r="B9" s="260"/>
      <c r="C9" s="243"/>
      <c r="D9" s="285" t="s">
        <v>195</v>
      </c>
      <c r="E9" s="285" t="s">
        <v>181</v>
      </c>
      <c r="F9" s="241" t="e">
        <f>'POP 1'!I6</f>
        <v>#DIV/0!</v>
      </c>
      <c r="G9" s="249" t="e">
        <f>'POP 1'!S6</f>
        <v>#DIV/0!</v>
      </c>
      <c r="H9" s="241"/>
      <c r="I9" s="238" t="e">
        <f>F9</f>
        <v>#DIV/0!</v>
      </c>
      <c r="J9" s="241"/>
      <c r="L9" s="239"/>
      <c r="M9" s="239"/>
      <c r="N9" s="239"/>
      <c r="O9" s="241" t="e">
        <f>G9</f>
        <v>#DIV/0!</v>
      </c>
      <c r="P9" s="239"/>
      <c r="Q9" s="239"/>
      <c r="R9" s="239"/>
      <c r="S9" s="239"/>
      <c r="T9" s="239"/>
      <c r="U9" s="239"/>
      <c r="V9" s="239"/>
      <c r="W9" s="239"/>
      <c r="X9" s="251" t="e">
        <f>35*(5)^0.663/I9</f>
        <v>#DIV/0!</v>
      </c>
      <c r="Y9" s="252" t="e">
        <f>X9*I9</f>
        <v>#DIV/0!</v>
      </c>
    </row>
    <row r="10" spans="1:25">
      <c r="A10" s="258"/>
      <c r="B10" s="284" t="s">
        <v>194</v>
      </c>
      <c r="C10" s="243">
        <v>2</v>
      </c>
      <c r="D10" s="242" t="s">
        <v>180</v>
      </c>
      <c r="E10" s="242" t="s">
        <v>181</v>
      </c>
      <c r="F10" s="241" t="e">
        <f>'POP 2'!I3</f>
        <v>#REF!</v>
      </c>
      <c r="G10" s="249">
        <f>'POP 2'!S3</f>
        <v>32.782585890375032</v>
      </c>
      <c r="H10" s="241"/>
      <c r="I10" s="238" t="e">
        <f>F10</f>
        <v>#REF!</v>
      </c>
      <c r="J10" s="241">
        <f>G10</f>
        <v>32.782585890375032</v>
      </c>
      <c r="K10" s="239"/>
      <c r="L10" s="239"/>
      <c r="M10" s="239"/>
      <c r="N10" s="239"/>
      <c r="O10" s="242"/>
      <c r="P10" s="239"/>
      <c r="Q10" s="239"/>
      <c r="R10" s="239"/>
      <c r="S10" s="239"/>
      <c r="T10" s="239"/>
      <c r="U10" s="239"/>
      <c r="V10" s="239"/>
      <c r="W10" s="239"/>
      <c r="X10" s="251" t="e">
        <f>35*(5)^0.663/I10</f>
        <v>#REF!</v>
      </c>
      <c r="Y10" s="252" t="e">
        <f>X10*I10</f>
        <v>#REF!</v>
      </c>
    </row>
    <row r="11" spans="1:25">
      <c r="A11" s="225"/>
      <c r="C11" s="225"/>
      <c r="D11" s="242" t="s">
        <v>180</v>
      </c>
      <c r="E11" s="285" t="s">
        <v>182</v>
      </c>
      <c r="F11" s="241" t="e">
        <f>'POP 2'!I4</f>
        <v>#DIV/0!</v>
      </c>
      <c r="G11" s="249">
        <f>'POP 2'!S4</f>
        <v>-0.65565171780750064</v>
      </c>
      <c r="H11" s="225"/>
      <c r="I11" s="238" t="e">
        <f>F11</f>
        <v>#DIV/0!</v>
      </c>
      <c r="K11" s="286">
        <f>G11</f>
        <v>-0.65565171780750064</v>
      </c>
      <c r="X11" s="251" t="e">
        <f>35*(5)^0.663/I11</f>
        <v>#DIV/0!</v>
      </c>
      <c r="Y11" s="252" t="e">
        <f>X11*I11</f>
        <v>#DIV/0!</v>
      </c>
    </row>
    <row r="12" spans="1:25">
      <c r="A12" s="225"/>
      <c r="C12" s="225"/>
      <c r="D12" s="285" t="s">
        <v>195</v>
      </c>
      <c r="E12" s="242" t="s">
        <v>181</v>
      </c>
      <c r="F12" s="241" t="e">
        <f>'POP 2'!I6</f>
        <v>#REF!</v>
      </c>
      <c r="G12" s="249">
        <f>'POP 2'!S6</f>
        <v>712.0401893900281</v>
      </c>
      <c r="H12" s="225"/>
      <c r="I12" s="238" t="e">
        <f>F12</f>
        <v>#REF!</v>
      </c>
      <c r="O12" s="286">
        <f>G12</f>
        <v>712.0401893900281</v>
      </c>
      <c r="X12" s="251" t="e">
        <f>35*(5)^0.663/I12</f>
        <v>#REF!</v>
      </c>
      <c r="Y12" s="252" t="e">
        <f>X12*I12</f>
        <v>#REF!</v>
      </c>
    </row>
    <row r="13" spans="1:25">
      <c r="A13" s="225"/>
      <c r="C13" s="225"/>
      <c r="F13" s="225"/>
      <c r="G13" s="225"/>
      <c r="H13" s="225"/>
      <c r="X13" s="225"/>
      <c r="Y13" s="225"/>
    </row>
    <row r="14" spans="1:25">
      <c r="A14" s="225"/>
      <c r="C14" s="225"/>
      <c r="F14" s="225"/>
      <c r="G14" s="225"/>
      <c r="H14" s="225"/>
      <c r="X14" s="225"/>
      <c r="Y14" s="225"/>
    </row>
    <row r="15" spans="1:25">
      <c r="A15" s="225"/>
      <c r="C15" s="225"/>
      <c r="F15" s="225"/>
      <c r="G15" s="225"/>
      <c r="H15" s="225"/>
      <c r="X15" s="225"/>
      <c r="Y15" s="225"/>
    </row>
    <row r="16" spans="1:25">
      <c r="A16" s="225"/>
      <c r="C16" s="225"/>
      <c r="F16" s="225"/>
      <c r="G16" s="225"/>
      <c r="H16" s="225"/>
      <c r="X16" s="225"/>
      <c r="Y16" s="225"/>
    </row>
    <row r="17" spans="1:25">
      <c r="A17" s="225"/>
      <c r="C17" s="225"/>
      <c r="F17" s="225"/>
      <c r="G17" s="225"/>
      <c r="H17" s="225"/>
      <c r="X17" s="225"/>
      <c r="Y17" s="225"/>
    </row>
    <row r="18" spans="1:25">
      <c r="A18" s="243"/>
      <c r="B18" s="242"/>
      <c r="C18" s="243"/>
      <c r="D18" s="242"/>
      <c r="E18" s="242"/>
      <c r="F18" s="243"/>
      <c r="G18" s="243"/>
      <c r="H18" s="243"/>
      <c r="I18" s="242"/>
      <c r="J18" s="242"/>
      <c r="K18" s="242"/>
      <c r="L18" s="242"/>
      <c r="M18" s="242"/>
      <c r="N18" s="242"/>
      <c r="O18" s="242"/>
      <c r="P18" s="242"/>
      <c r="Q18" s="242"/>
      <c r="R18" s="242"/>
      <c r="S18" s="242"/>
      <c r="T18" s="242"/>
      <c r="U18" s="242"/>
      <c r="V18" s="242"/>
      <c r="W18" s="242"/>
      <c r="X18" s="243"/>
      <c r="Y18" s="243"/>
    </row>
    <row r="19" spans="1:25">
      <c r="A19" s="243"/>
      <c r="B19" s="242"/>
      <c r="C19" s="243"/>
      <c r="D19" s="242"/>
      <c r="E19" s="242"/>
      <c r="F19" s="243"/>
      <c r="G19" s="243"/>
      <c r="H19" s="243"/>
      <c r="I19" s="242"/>
      <c r="J19" s="242"/>
      <c r="K19" s="242"/>
      <c r="L19" s="242"/>
      <c r="M19" s="242"/>
      <c r="N19" s="242"/>
      <c r="O19" s="242"/>
      <c r="P19" s="242"/>
      <c r="Q19" s="242"/>
      <c r="R19" s="242"/>
      <c r="S19" s="242"/>
      <c r="T19" s="242"/>
      <c r="U19" s="242"/>
      <c r="V19" s="242"/>
      <c r="W19" s="242"/>
      <c r="X19" s="243"/>
      <c r="Y19" s="243"/>
    </row>
    <row r="20" spans="1:25">
      <c r="A20" s="243"/>
      <c r="B20" s="242"/>
      <c r="C20" s="243"/>
      <c r="D20" s="242"/>
      <c r="E20" s="242"/>
      <c r="F20" s="242"/>
      <c r="G20" s="243"/>
      <c r="H20" s="243"/>
      <c r="I20" s="243"/>
      <c r="J20" s="242"/>
      <c r="K20" s="242"/>
      <c r="L20" s="242"/>
      <c r="M20" s="242"/>
      <c r="N20" s="242"/>
      <c r="O20" s="242"/>
      <c r="P20" s="242"/>
      <c r="Q20" s="242"/>
      <c r="R20" s="242"/>
      <c r="S20" s="242"/>
      <c r="T20" s="242"/>
      <c r="U20" s="242"/>
      <c r="V20" s="242"/>
      <c r="W20" s="242"/>
      <c r="X20" s="243"/>
      <c r="Y20" s="243"/>
    </row>
    <row r="21" spans="1:25">
      <c r="A21" s="243"/>
      <c r="B21" s="242"/>
      <c r="C21" s="243"/>
      <c r="D21" s="242"/>
      <c r="E21" s="242"/>
      <c r="F21" s="243"/>
      <c r="G21" s="243"/>
      <c r="H21" s="243"/>
      <c r="I21" s="242"/>
      <c r="J21" s="242"/>
      <c r="K21" s="242"/>
      <c r="L21" s="242"/>
      <c r="M21" s="242"/>
      <c r="N21" s="242"/>
      <c r="O21" s="242"/>
      <c r="P21" s="242"/>
      <c r="Q21" s="242"/>
      <c r="R21" s="242"/>
      <c r="S21" s="242"/>
      <c r="T21" s="242"/>
      <c r="U21" s="242"/>
      <c r="V21" s="242"/>
      <c r="W21" s="242"/>
      <c r="X21" s="243"/>
      <c r="Y21" s="243"/>
    </row>
  </sheetData>
  <phoneticPr fontId="25" type="noConversion"/>
  <pageMargins left="0.75" right="0.75" top="1" bottom="1" header="0.5" footer="0.5"/>
  <pageSetup scale="59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7"/>
  <sheetViews>
    <sheetView workbookViewId="0">
      <pane ySplit="768" topLeftCell="A51" activePane="bottomLeft"/>
      <selection activeCell="N2" sqref="A1:N65536"/>
      <selection pane="bottomLeft" activeCell="R20" sqref="R20"/>
    </sheetView>
  </sheetViews>
  <sheetFormatPr defaultColWidth="9.109375" defaultRowHeight="13.2"/>
  <cols>
    <col min="1" max="2" width="9.109375" style="262"/>
    <col min="3" max="3" width="11.109375" style="262" customWidth="1"/>
    <col min="4" max="8" width="9.109375" style="262"/>
    <col min="9" max="9" width="10" style="262" customWidth="1"/>
    <col min="10" max="10" width="9.109375" style="262"/>
    <col min="11" max="11" width="10.109375" style="262" customWidth="1"/>
    <col min="12" max="16384" width="9.109375" style="262"/>
  </cols>
  <sheetData>
    <row r="1" spans="1:12">
      <c r="A1" s="320">
        <v>2012</v>
      </c>
      <c r="B1" s="320"/>
    </row>
    <row r="2" spans="1:12" ht="13.8" thickBot="1">
      <c r="A2" s="264" t="s">
        <v>185</v>
      </c>
      <c r="B2" s="265" t="s">
        <v>154</v>
      </c>
    </row>
    <row r="3" spans="1:12" ht="13.8" thickTop="1">
      <c r="A3" s="266">
        <v>0.4</v>
      </c>
      <c r="B3" s="267">
        <v>0.4</v>
      </c>
      <c r="H3" s="279" t="s">
        <v>161</v>
      </c>
      <c r="I3" s="279" t="s">
        <v>196</v>
      </c>
      <c r="J3" s="288">
        <v>0.95</v>
      </c>
      <c r="K3" s="279" t="s">
        <v>197</v>
      </c>
      <c r="L3" s="288">
        <v>0.95</v>
      </c>
    </row>
    <row r="4" spans="1:12">
      <c r="A4" s="266">
        <v>0.3</v>
      </c>
      <c r="B4" s="268">
        <v>0.5</v>
      </c>
      <c r="H4" s="279">
        <v>2012</v>
      </c>
      <c r="I4" s="289">
        <f>A80</f>
        <v>0.68196721311475428</v>
      </c>
      <c r="J4" s="263">
        <f>A84</f>
        <v>5.7864745690400503E-2</v>
      </c>
      <c r="K4" s="289">
        <f>B80</f>
        <v>1.0028169014084505</v>
      </c>
      <c r="L4" s="263">
        <f>B84</f>
        <v>0.1056440448820871</v>
      </c>
    </row>
    <row r="5" spans="1:12">
      <c r="A5" s="266">
        <v>0.4</v>
      </c>
      <c r="B5" s="267">
        <v>0.4</v>
      </c>
    </row>
    <row r="6" spans="1:12">
      <c r="A6" s="266">
        <v>0.4</v>
      </c>
      <c r="B6" s="267">
        <v>0.6</v>
      </c>
    </row>
    <row r="7" spans="1:12">
      <c r="A7" s="266">
        <v>0.6</v>
      </c>
      <c r="B7" s="267">
        <v>0.7</v>
      </c>
    </row>
    <row r="8" spans="1:12">
      <c r="A8" s="266">
        <v>0.4</v>
      </c>
      <c r="B8" s="267">
        <v>0.3</v>
      </c>
    </row>
    <row r="9" spans="1:12">
      <c r="A9" s="266">
        <v>0.5</v>
      </c>
      <c r="B9" s="267">
        <v>0.7</v>
      </c>
    </row>
    <row r="10" spans="1:12">
      <c r="A10" s="266">
        <v>0.5</v>
      </c>
      <c r="B10" s="267">
        <v>0.7</v>
      </c>
    </row>
    <row r="11" spans="1:12">
      <c r="A11" s="266">
        <v>0.3</v>
      </c>
      <c r="B11" s="267">
        <v>0.5</v>
      </c>
    </row>
    <row r="12" spans="1:12">
      <c r="A12" s="267">
        <v>0.8</v>
      </c>
      <c r="B12" s="267">
        <v>0.8</v>
      </c>
    </row>
    <row r="13" spans="1:12">
      <c r="A13" s="266">
        <v>0.8</v>
      </c>
      <c r="B13" s="267">
        <v>0.8</v>
      </c>
    </row>
    <row r="14" spans="1:12">
      <c r="A14" s="266">
        <v>0.8</v>
      </c>
      <c r="B14" s="267">
        <v>0.4</v>
      </c>
    </row>
    <row r="15" spans="1:12">
      <c r="A15" s="267">
        <v>0.8</v>
      </c>
      <c r="B15" s="270">
        <v>0.6</v>
      </c>
    </row>
    <row r="16" spans="1:12">
      <c r="A16" s="266">
        <v>0.4</v>
      </c>
      <c r="B16" s="269">
        <v>0.7</v>
      </c>
    </row>
    <row r="17" spans="1:2">
      <c r="A17" s="266">
        <v>0.4</v>
      </c>
      <c r="B17" s="267">
        <v>0.6</v>
      </c>
    </row>
    <row r="18" spans="1:2">
      <c r="A18" s="266">
        <v>0.7</v>
      </c>
      <c r="B18" s="267">
        <v>0.7</v>
      </c>
    </row>
    <row r="19" spans="1:2">
      <c r="A19" s="267">
        <v>0.8</v>
      </c>
      <c r="B19" s="267">
        <v>0.8</v>
      </c>
    </row>
    <row r="20" spans="1:2">
      <c r="A20" s="267">
        <v>0.3</v>
      </c>
      <c r="B20" s="267">
        <v>0.9</v>
      </c>
    </row>
    <row r="21" spans="1:2">
      <c r="A21" s="266">
        <v>0.5</v>
      </c>
      <c r="B21" s="267">
        <v>0.9</v>
      </c>
    </row>
    <row r="22" spans="1:2">
      <c r="A22" s="266">
        <v>0.5</v>
      </c>
      <c r="B22" s="267">
        <v>0.8</v>
      </c>
    </row>
    <row r="23" spans="1:2">
      <c r="A23" s="267">
        <v>0.4</v>
      </c>
      <c r="B23" s="267">
        <v>0.9</v>
      </c>
    </row>
    <row r="24" spans="1:2">
      <c r="A24" s="266">
        <v>0.4</v>
      </c>
      <c r="B24" s="267">
        <v>1.1000000000000001</v>
      </c>
    </row>
    <row r="25" spans="1:2">
      <c r="A25" s="287">
        <v>0.4</v>
      </c>
      <c r="B25" s="267">
        <v>1</v>
      </c>
    </row>
    <row r="26" spans="1:2">
      <c r="A26" s="267">
        <v>0.4</v>
      </c>
      <c r="B26" s="267">
        <v>1</v>
      </c>
    </row>
    <row r="27" spans="1:2">
      <c r="A27" s="266">
        <v>0.5</v>
      </c>
      <c r="B27" s="267">
        <v>0.9</v>
      </c>
    </row>
    <row r="28" spans="1:2">
      <c r="A28" s="266">
        <v>0.5</v>
      </c>
      <c r="B28" s="267">
        <v>0.8</v>
      </c>
    </row>
    <row r="29" spans="1:2">
      <c r="A29" s="267">
        <v>0.5</v>
      </c>
      <c r="B29" s="267">
        <v>1</v>
      </c>
    </row>
    <row r="30" spans="1:2">
      <c r="A30" s="267">
        <v>0.6</v>
      </c>
      <c r="B30" s="267"/>
    </row>
    <row r="31" spans="1:2">
      <c r="A31" s="266">
        <v>0.7</v>
      </c>
      <c r="B31" s="267">
        <v>1.1000000000000001</v>
      </c>
    </row>
    <row r="32" spans="1:2">
      <c r="A32" s="266">
        <v>0.7</v>
      </c>
      <c r="B32" s="267">
        <v>1.3</v>
      </c>
    </row>
    <row r="33" spans="1:2">
      <c r="A33" s="267">
        <v>0.5</v>
      </c>
      <c r="B33" s="267">
        <v>1.2</v>
      </c>
    </row>
    <row r="34" spans="1:2">
      <c r="A34" s="266">
        <v>0.8</v>
      </c>
      <c r="B34" s="267">
        <v>1</v>
      </c>
    </row>
    <row r="35" spans="1:2">
      <c r="A35" s="266">
        <v>0.6</v>
      </c>
      <c r="B35" s="267">
        <v>1.3</v>
      </c>
    </row>
    <row r="36" spans="1:2">
      <c r="A36" s="266">
        <v>0.5</v>
      </c>
      <c r="B36" s="267">
        <v>1.2</v>
      </c>
    </row>
    <row r="37" spans="1:2">
      <c r="A37" s="266">
        <v>0.5</v>
      </c>
      <c r="B37" s="267">
        <v>1.3</v>
      </c>
    </row>
    <row r="38" spans="1:2">
      <c r="A38" s="266">
        <v>0.7</v>
      </c>
      <c r="B38" s="267">
        <v>1.7</v>
      </c>
    </row>
    <row r="39" spans="1:2">
      <c r="A39" s="287">
        <v>0.7</v>
      </c>
      <c r="B39" s="267"/>
    </row>
    <row r="40" spans="1:2">
      <c r="A40" s="266">
        <v>0.7</v>
      </c>
      <c r="B40" s="267">
        <v>2</v>
      </c>
    </row>
    <row r="41" spans="1:2">
      <c r="A41" s="266">
        <v>0.7</v>
      </c>
      <c r="B41" s="267">
        <v>1.7</v>
      </c>
    </row>
    <row r="42" spans="1:2">
      <c r="A42" s="270">
        <v>0.8</v>
      </c>
      <c r="B42" s="267">
        <v>1.8</v>
      </c>
    </row>
    <row r="43" spans="1:2">
      <c r="A43" s="266">
        <v>0.8</v>
      </c>
      <c r="B43" s="267">
        <v>1.9</v>
      </c>
    </row>
    <row r="44" spans="1:2">
      <c r="A44" s="266">
        <v>0.8</v>
      </c>
      <c r="B44" s="267">
        <v>2.1</v>
      </c>
    </row>
    <row r="45" spans="1:2">
      <c r="A45" s="266">
        <v>0.8</v>
      </c>
      <c r="B45" s="267">
        <v>0.4</v>
      </c>
    </row>
    <row r="46" spans="1:2">
      <c r="A46" s="266">
        <v>0.7</v>
      </c>
      <c r="B46" s="267">
        <v>0.6</v>
      </c>
    </row>
    <row r="47" spans="1:2">
      <c r="A47" s="266">
        <v>0.8</v>
      </c>
      <c r="B47" s="267">
        <v>1.2</v>
      </c>
    </row>
    <row r="48" spans="1:2">
      <c r="A48" s="267">
        <v>0.8</v>
      </c>
      <c r="B48" s="267">
        <v>0.9</v>
      </c>
    </row>
    <row r="49" spans="1:2">
      <c r="A49" s="266">
        <v>1</v>
      </c>
      <c r="B49" s="267">
        <v>1.1000000000000001</v>
      </c>
    </row>
    <row r="50" spans="1:2">
      <c r="A50" s="267">
        <v>0.8</v>
      </c>
      <c r="B50" s="267">
        <v>1.3</v>
      </c>
    </row>
    <row r="51" spans="1:2">
      <c r="A51" s="269">
        <v>0.8</v>
      </c>
      <c r="B51" s="267">
        <v>1.3</v>
      </c>
    </row>
    <row r="52" spans="1:2">
      <c r="A52" s="266">
        <v>1</v>
      </c>
      <c r="B52" s="267"/>
    </row>
    <row r="53" spans="1:2">
      <c r="A53" s="267">
        <v>0.9</v>
      </c>
      <c r="B53" s="267">
        <v>1.3</v>
      </c>
    </row>
    <row r="54" spans="1:2">
      <c r="A54" s="267">
        <v>1</v>
      </c>
      <c r="B54" s="262">
        <v>1.5</v>
      </c>
    </row>
    <row r="55" spans="1:2">
      <c r="A55" s="267">
        <v>1</v>
      </c>
      <c r="B55" s="262">
        <v>1.7</v>
      </c>
    </row>
    <row r="56" spans="1:2">
      <c r="A56" s="266">
        <v>1</v>
      </c>
      <c r="B56" s="262">
        <v>2.4</v>
      </c>
    </row>
    <row r="57" spans="1:2">
      <c r="A57" s="266">
        <v>1.1000000000000001</v>
      </c>
      <c r="B57" s="262">
        <v>2.1</v>
      </c>
    </row>
    <row r="58" spans="1:2">
      <c r="A58" s="271">
        <v>1</v>
      </c>
      <c r="B58" s="262">
        <v>0.4</v>
      </c>
    </row>
    <row r="59" spans="1:2">
      <c r="A59" s="271">
        <v>1</v>
      </c>
      <c r="B59" s="262">
        <v>0.5</v>
      </c>
    </row>
    <row r="60" spans="1:2">
      <c r="A60" s="271">
        <v>1</v>
      </c>
      <c r="B60" s="262">
        <v>0.5</v>
      </c>
    </row>
    <row r="61" spans="1:2">
      <c r="A61" s="271">
        <v>1.1000000000000001</v>
      </c>
      <c r="B61" s="262">
        <v>0.7</v>
      </c>
    </row>
    <row r="62" spans="1:2">
      <c r="A62" s="271">
        <v>1</v>
      </c>
      <c r="B62" s="262">
        <v>0.8</v>
      </c>
    </row>
    <row r="63" spans="1:2">
      <c r="A63" s="271">
        <v>1</v>
      </c>
      <c r="B63" s="262">
        <v>0.8</v>
      </c>
    </row>
    <row r="64" spans="1:2">
      <c r="A64" s="271"/>
      <c r="B64" s="262">
        <v>0.8</v>
      </c>
    </row>
    <row r="65" spans="1:3">
      <c r="A65" s="271"/>
      <c r="B65" s="262">
        <v>0.8</v>
      </c>
    </row>
    <row r="66" spans="1:3">
      <c r="A66" s="271"/>
      <c r="B66" s="262">
        <v>0.8</v>
      </c>
    </row>
    <row r="67" spans="1:3">
      <c r="A67" s="271"/>
      <c r="B67" s="262">
        <v>0.9</v>
      </c>
    </row>
    <row r="68" spans="1:3">
      <c r="A68" s="271"/>
      <c r="B68" s="262">
        <v>0.9</v>
      </c>
    </row>
    <row r="69" spans="1:3">
      <c r="A69" s="271"/>
      <c r="B69" s="262">
        <v>0.9</v>
      </c>
    </row>
    <row r="70" spans="1:3">
      <c r="A70" s="271"/>
      <c r="B70" s="262">
        <v>0.9</v>
      </c>
    </row>
    <row r="71" spans="1:3">
      <c r="A71" s="271"/>
      <c r="B71" s="262">
        <v>0.9</v>
      </c>
    </row>
    <row r="72" spans="1:3">
      <c r="A72" s="271"/>
      <c r="B72" s="262">
        <v>0.9</v>
      </c>
    </row>
    <row r="73" spans="1:3">
      <c r="A73" s="271"/>
      <c r="B73" s="262">
        <v>1</v>
      </c>
    </row>
    <row r="74" spans="1:3">
      <c r="A74" s="271"/>
      <c r="B74" s="262">
        <v>1.2</v>
      </c>
    </row>
    <row r="75" spans="1:3">
      <c r="A75" s="271"/>
      <c r="B75" s="262">
        <v>1.3</v>
      </c>
    </row>
    <row r="76" spans="1:3">
      <c r="A76" s="271"/>
      <c r="B76" s="262">
        <v>1.3</v>
      </c>
    </row>
    <row r="77" spans="1:3">
      <c r="A77" s="271"/>
      <c r="B77" s="271"/>
    </row>
    <row r="78" spans="1:3">
      <c r="A78" s="271"/>
      <c r="B78" s="271"/>
    </row>
    <row r="79" spans="1:3">
      <c r="A79" s="272">
        <f>COUNT(A3:A78)</f>
        <v>61</v>
      </c>
      <c r="B79" s="273">
        <f>COUNT(B3:B78)</f>
        <v>71</v>
      </c>
      <c r="C79" s="274" t="s">
        <v>186</v>
      </c>
    </row>
    <row r="80" spans="1:3">
      <c r="A80" s="275">
        <f>AVERAGE(A3:A78)</f>
        <v>0.68196721311475428</v>
      </c>
      <c r="B80" s="276">
        <f>AVERAGE(B3:B78)</f>
        <v>1.0028169014084505</v>
      </c>
      <c r="C80" s="274" t="s">
        <v>187</v>
      </c>
    </row>
    <row r="81" spans="1:3">
      <c r="A81" s="275">
        <f>GEOMEAN(A3:A78)</f>
        <v>0.64097216766103071</v>
      </c>
      <c r="B81" s="276">
        <f>GEOMEAN(B3:B78)</f>
        <v>0.90946058907743021</v>
      </c>
      <c r="C81" s="274" t="s">
        <v>188</v>
      </c>
    </row>
    <row r="82" spans="1:3">
      <c r="A82" s="277">
        <f>STDEV(A3:A78)</f>
        <v>0.23058490606955115</v>
      </c>
      <c r="B82" s="278">
        <f>STDEV(B3:B78)</f>
        <v>0.45417801135235092</v>
      </c>
      <c r="C82" s="274" t="s">
        <v>189</v>
      </c>
    </row>
    <row r="83" spans="1:3">
      <c r="A83" s="277"/>
      <c r="B83" s="278"/>
      <c r="C83" s="274"/>
    </row>
    <row r="84" spans="1:3">
      <c r="A84" s="277">
        <f>CONFIDENCE(0.05,A82,A79)</f>
        <v>5.7864745690400503E-2</v>
      </c>
      <c r="B84" s="278">
        <f>CONFIDENCE(0.05,B82,B79)</f>
        <v>0.1056440448820871</v>
      </c>
      <c r="C84" s="274" t="s">
        <v>190</v>
      </c>
    </row>
    <row r="85" spans="1:3">
      <c r="A85" s="277"/>
      <c r="B85" s="278"/>
      <c r="C85" s="274"/>
    </row>
    <row r="86" spans="1:3">
      <c r="A86" s="277">
        <f>A81+A84</f>
        <v>0.69883691335143117</v>
      </c>
      <c r="B86" s="278">
        <f>B81+B84</f>
        <v>1.0151046339595173</v>
      </c>
      <c r="C86" s="274" t="s">
        <v>191</v>
      </c>
    </row>
    <row r="87" spans="1:3">
      <c r="A87" s="277">
        <f>A81-A84</f>
        <v>0.58310742197063026</v>
      </c>
      <c r="B87" s="278">
        <f>B81-B84</f>
        <v>0.8038165441953431</v>
      </c>
      <c r="C87" s="274" t="s">
        <v>192</v>
      </c>
    </row>
  </sheetData>
  <mergeCells count="1">
    <mergeCell ref="A1:B1"/>
  </mergeCells>
  <phoneticPr fontId="19" type="noConversion"/>
  <pageMargins left="0.75" right="0.75" top="1" bottom="1" header="0.5" footer="0.5"/>
  <pageSetup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43"/>
  <sheetViews>
    <sheetView zoomScale="89" zoomScaleNormal="89" workbookViewId="0">
      <selection activeCell="N36" sqref="N36"/>
    </sheetView>
  </sheetViews>
  <sheetFormatPr defaultRowHeight="12.6"/>
  <cols>
    <col min="1" max="1" width="14.6640625" customWidth="1"/>
    <col min="2" max="2" width="9.44140625" customWidth="1"/>
    <col min="3" max="3" width="9.6640625" customWidth="1"/>
    <col min="7" max="7" width="15.5546875" customWidth="1"/>
    <col min="12" max="12" width="17.33203125" customWidth="1"/>
  </cols>
  <sheetData>
    <row r="3" spans="1:12">
      <c r="A3" s="293" t="s">
        <v>163</v>
      </c>
      <c r="B3" s="300" t="s">
        <v>209</v>
      </c>
      <c r="C3" s="301"/>
      <c r="G3" s="300" t="s">
        <v>222</v>
      </c>
      <c r="L3" s="300" t="s">
        <v>227</v>
      </c>
    </row>
    <row r="4" spans="1:12">
      <c r="A4" s="293"/>
    </row>
    <row r="5" spans="1:12">
      <c r="A5" s="293" t="s">
        <v>223</v>
      </c>
      <c r="B5" s="302">
        <v>41840</v>
      </c>
      <c r="G5" s="172">
        <v>41839</v>
      </c>
      <c r="L5" s="172">
        <v>41840</v>
      </c>
    </row>
    <row r="6" spans="1:12">
      <c r="A6" s="293"/>
      <c r="G6" s="293"/>
    </row>
    <row r="7" spans="1:12">
      <c r="A7" s="293" t="s">
        <v>221</v>
      </c>
      <c r="B7" s="298">
        <v>5.3070000000000004</v>
      </c>
      <c r="G7" s="298">
        <v>6.5659999999999998</v>
      </c>
      <c r="L7" s="298">
        <v>8.4079999999999995</v>
      </c>
    </row>
    <row r="8" spans="1:12">
      <c r="A8" s="293"/>
      <c r="B8" s="293"/>
    </row>
    <row r="9" spans="1:12">
      <c r="A9" s="293" t="s">
        <v>205</v>
      </c>
      <c r="B9" s="293" t="s">
        <v>210</v>
      </c>
      <c r="G9" s="293" t="s">
        <v>233</v>
      </c>
      <c r="L9" s="293" t="s">
        <v>235</v>
      </c>
    </row>
    <row r="10" spans="1:12">
      <c r="A10" s="293"/>
      <c r="B10" s="293"/>
    </row>
    <row r="11" spans="1:12">
      <c r="A11" s="293" t="s">
        <v>206</v>
      </c>
      <c r="B11" s="293" t="s">
        <v>211</v>
      </c>
      <c r="G11" s="293" t="s">
        <v>234</v>
      </c>
      <c r="L11" s="293" t="s">
        <v>236</v>
      </c>
    </row>
    <row r="12" spans="1:12">
      <c r="B12" s="293"/>
    </row>
    <row r="13" spans="1:12">
      <c r="A13" s="293" t="s">
        <v>212</v>
      </c>
      <c r="B13" s="293" t="s">
        <v>213</v>
      </c>
      <c r="G13" s="293" t="s">
        <v>224</v>
      </c>
      <c r="L13" s="293" t="s">
        <v>228</v>
      </c>
    </row>
    <row r="14" spans="1:12">
      <c r="A14" s="293"/>
      <c r="B14" s="293"/>
    </row>
    <row r="15" spans="1:12">
      <c r="A15" s="293" t="s">
        <v>214</v>
      </c>
      <c r="B15" s="293" t="s">
        <v>215</v>
      </c>
      <c r="G15" s="293" t="s">
        <v>225</v>
      </c>
      <c r="L15" s="293" t="s">
        <v>229</v>
      </c>
    </row>
    <row r="17" spans="1:15" s="294" customFormat="1" ht="33" customHeight="1" thickBot="1">
      <c r="A17" s="303" t="s">
        <v>226</v>
      </c>
      <c r="B17" s="303" t="s">
        <v>207</v>
      </c>
      <c r="C17" s="303" t="s">
        <v>208</v>
      </c>
      <c r="D17" s="304" t="s">
        <v>216</v>
      </c>
      <c r="G17" s="303" t="s">
        <v>226</v>
      </c>
      <c r="H17" s="303" t="s">
        <v>207</v>
      </c>
      <c r="I17" s="303" t="s">
        <v>208</v>
      </c>
      <c r="J17" s="304" t="s">
        <v>216</v>
      </c>
      <c r="L17" s="303" t="s">
        <v>226</v>
      </c>
      <c r="M17" s="303" t="s">
        <v>207</v>
      </c>
      <c r="N17" s="303" t="s">
        <v>208</v>
      </c>
      <c r="O17" s="294" t="s">
        <v>216</v>
      </c>
    </row>
    <row r="18" spans="1:15">
      <c r="A18" s="130">
        <v>0.3</v>
      </c>
      <c r="B18" s="130">
        <v>0</v>
      </c>
      <c r="C18" s="130">
        <v>0</v>
      </c>
      <c r="G18" s="130">
        <v>0</v>
      </c>
      <c r="H18" s="130">
        <v>0</v>
      </c>
      <c r="I18" s="130">
        <v>0</v>
      </c>
      <c r="L18" s="130">
        <v>0</v>
      </c>
      <c r="M18" s="130">
        <v>0.03</v>
      </c>
      <c r="N18" s="130"/>
    </row>
    <row r="19" spans="1:15">
      <c r="A19" s="130">
        <v>0.5</v>
      </c>
      <c r="B19" s="130">
        <v>0.13</v>
      </c>
      <c r="C19" s="130">
        <v>0.14299999999999999</v>
      </c>
      <c r="D19">
        <f>0.2*B19*C19</f>
        <v>3.718E-3</v>
      </c>
      <c r="G19" s="130">
        <v>0.8</v>
      </c>
      <c r="H19" s="130">
        <v>0.37</v>
      </c>
      <c r="I19" s="130">
        <v>4.0000000000000001E-3</v>
      </c>
      <c r="J19">
        <f>0.2*H19*I19</f>
        <v>2.9599999999999998E-4</v>
      </c>
      <c r="L19" s="130">
        <v>0.3</v>
      </c>
      <c r="M19" s="130">
        <v>0.03</v>
      </c>
      <c r="N19" s="130">
        <v>0.69</v>
      </c>
      <c r="O19" s="130">
        <f t="shared" ref="O19:O24" si="0">0.3*M19*N19</f>
        <v>6.2099999999999994E-3</v>
      </c>
    </row>
    <row r="20" spans="1:15">
      <c r="A20" s="130">
        <v>0.7</v>
      </c>
      <c r="B20" s="130">
        <v>0.2</v>
      </c>
      <c r="C20" s="130">
        <v>0.14599999999999999</v>
      </c>
      <c r="D20">
        <f t="shared" ref="D20:D32" si="1">0.2*B20*C20</f>
        <v>5.8400000000000006E-3</v>
      </c>
      <c r="G20" s="130">
        <v>1</v>
      </c>
      <c r="H20" s="130">
        <v>0.36</v>
      </c>
      <c r="I20" s="130">
        <v>2E-3</v>
      </c>
      <c r="J20">
        <f t="shared" ref="J20:J33" si="2">0.2*H20*I20</f>
        <v>1.44E-4</v>
      </c>
      <c r="L20" s="130">
        <v>0.6</v>
      </c>
      <c r="M20" s="130">
        <v>0.06</v>
      </c>
      <c r="N20" s="130">
        <v>1.165</v>
      </c>
      <c r="O20" s="130">
        <f t="shared" si="0"/>
        <v>2.0969999999999999E-2</v>
      </c>
    </row>
    <row r="21" spans="1:15">
      <c r="A21" s="130">
        <v>0.9</v>
      </c>
      <c r="B21" s="130">
        <v>0.21</v>
      </c>
      <c r="C21" s="130">
        <v>0.314</v>
      </c>
      <c r="D21">
        <f t="shared" si="1"/>
        <v>1.3188E-2</v>
      </c>
      <c r="G21" s="130">
        <v>1.2</v>
      </c>
      <c r="H21" s="130">
        <v>0.37</v>
      </c>
      <c r="I21" s="130">
        <v>2E-3</v>
      </c>
      <c r="J21">
        <f t="shared" si="2"/>
        <v>1.4799999999999999E-4</v>
      </c>
      <c r="L21" s="130">
        <v>0.9</v>
      </c>
      <c r="M21" s="130">
        <v>0.06</v>
      </c>
      <c r="N21" s="130">
        <v>1.228</v>
      </c>
      <c r="O21" s="130">
        <f t="shared" si="0"/>
        <v>2.2103999999999999E-2</v>
      </c>
    </row>
    <row r="22" spans="1:15">
      <c r="A22" s="130">
        <v>1.1000000000000001</v>
      </c>
      <c r="B22" s="130">
        <v>0.27</v>
      </c>
      <c r="C22" s="130">
        <v>0.27800000000000002</v>
      </c>
      <c r="D22">
        <f t="shared" si="1"/>
        <v>1.5012000000000003E-2</v>
      </c>
      <c r="G22" s="130">
        <v>1.4</v>
      </c>
      <c r="H22" s="130">
        <v>0.37</v>
      </c>
      <c r="I22" s="130">
        <v>2.5000000000000001E-2</v>
      </c>
      <c r="J22">
        <f t="shared" si="2"/>
        <v>1.8500000000000001E-3</v>
      </c>
      <c r="L22" s="130">
        <v>1.2</v>
      </c>
      <c r="M22" s="130">
        <v>0.05</v>
      </c>
      <c r="N22" s="130">
        <v>1.28</v>
      </c>
      <c r="O22" s="130">
        <f t="shared" si="0"/>
        <v>1.9199999999999998E-2</v>
      </c>
    </row>
    <row r="23" spans="1:15">
      <c r="A23" s="130">
        <v>1.3</v>
      </c>
      <c r="B23" s="130">
        <v>0.25</v>
      </c>
      <c r="C23" s="130">
        <v>0.249</v>
      </c>
      <c r="D23">
        <f t="shared" si="1"/>
        <v>1.2450000000000001E-2</v>
      </c>
      <c r="G23" s="130">
        <v>1.6</v>
      </c>
      <c r="H23" s="130">
        <v>0.38</v>
      </c>
      <c r="I23" s="130">
        <v>0.12</v>
      </c>
      <c r="J23">
        <f t="shared" si="2"/>
        <v>9.1200000000000014E-3</v>
      </c>
      <c r="L23" s="130">
        <v>1.5</v>
      </c>
      <c r="M23" s="130">
        <v>7.0000000000000007E-2</v>
      </c>
      <c r="N23" s="130">
        <v>1.2010000000000001</v>
      </c>
      <c r="O23" s="130">
        <f t="shared" si="0"/>
        <v>2.5221000000000004E-2</v>
      </c>
    </row>
    <row r="24" spans="1:15">
      <c r="A24" s="130">
        <v>1.5</v>
      </c>
      <c r="B24" s="130">
        <v>0.26</v>
      </c>
      <c r="C24" s="130">
        <v>0.21099999999999999</v>
      </c>
      <c r="D24">
        <f t="shared" si="1"/>
        <v>1.0972000000000001E-2</v>
      </c>
      <c r="G24" s="130">
        <v>1.8</v>
      </c>
      <c r="H24" s="130">
        <v>0.37</v>
      </c>
      <c r="I24" s="130">
        <v>0.2</v>
      </c>
      <c r="J24">
        <f t="shared" si="2"/>
        <v>1.4800000000000001E-2</v>
      </c>
      <c r="L24" s="130">
        <v>1.8</v>
      </c>
      <c r="M24" s="130">
        <v>7.0000000000000007E-2</v>
      </c>
      <c r="N24" s="130">
        <v>1.093</v>
      </c>
      <c r="O24" s="130">
        <f t="shared" si="0"/>
        <v>2.2953000000000001E-2</v>
      </c>
    </row>
    <row r="25" spans="1:15">
      <c r="A25" s="130">
        <v>1.7</v>
      </c>
      <c r="B25" s="130">
        <v>0.25</v>
      </c>
      <c r="C25" s="130">
        <v>0.17699999999999999</v>
      </c>
      <c r="D25">
        <f t="shared" si="1"/>
        <v>8.8500000000000002E-3</v>
      </c>
      <c r="G25" s="130">
        <v>2</v>
      </c>
      <c r="H25" s="130">
        <v>0.36</v>
      </c>
      <c r="I25" s="130">
        <v>0.158</v>
      </c>
      <c r="J25">
        <f t="shared" si="2"/>
        <v>1.1375999999999999E-2</v>
      </c>
      <c r="L25" s="130">
        <v>1.83</v>
      </c>
      <c r="M25" s="130">
        <v>7.0000000000000007E-2</v>
      </c>
      <c r="N25" s="130"/>
    </row>
    <row r="26" spans="1:15">
      <c r="A26" s="130">
        <v>1.9</v>
      </c>
      <c r="B26" s="130">
        <v>0.27</v>
      </c>
      <c r="C26" s="130">
        <v>0.155</v>
      </c>
      <c r="D26">
        <f t="shared" si="1"/>
        <v>8.3700000000000007E-3</v>
      </c>
      <c r="G26" s="130">
        <v>2.2000000000000002</v>
      </c>
      <c r="H26" s="130">
        <v>0.34</v>
      </c>
      <c r="I26" s="130">
        <v>0.183</v>
      </c>
      <c r="J26">
        <f t="shared" si="2"/>
        <v>1.2444E-2</v>
      </c>
    </row>
    <row r="27" spans="1:15">
      <c r="A27" s="130">
        <v>2.1</v>
      </c>
      <c r="B27" s="130">
        <v>0.27</v>
      </c>
      <c r="C27" s="130">
        <v>0.126</v>
      </c>
      <c r="D27">
        <f t="shared" si="1"/>
        <v>6.804000000000001E-3</v>
      </c>
      <c r="G27" s="130">
        <v>2.4</v>
      </c>
      <c r="H27" s="130">
        <v>0.33</v>
      </c>
      <c r="I27" s="130">
        <v>0.17</v>
      </c>
      <c r="J27">
        <f t="shared" si="2"/>
        <v>1.1220000000000001E-2</v>
      </c>
    </row>
    <row r="28" spans="1:15">
      <c r="A28" s="130">
        <v>2.2999999999999998</v>
      </c>
      <c r="B28" s="130">
        <v>0.23</v>
      </c>
      <c r="C28" s="130">
        <v>0.11899999999999999</v>
      </c>
      <c r="D28">
        <f t="shared" si="1"/>
        <v>5.4740000000000006E-3</v>
      </c>
      <c r="G28" s="130">
        <v>2.6</v>
      </c>
      <c r="H28" s="130">
        <v>0.32</v>
      </c>
      <c r="I28" s="130">
        <v>0.161</v>
      </c>
      <c r="J28">
        <f t="shared" si="2"/>
        <v>1.0304000000000001E-2</v>
      </c>
    </row>
    <row r="29" spans="1:15">
      <c r="A29" s="130">
        <v>2.5</v>
      </c>
      <c r="B29" s="130">
        <v>0.22</v>
      </c>
      <c r="C29" s="130">
        <v>0.11899999999999999</v>
      </c>
      <c r="D29">
        <f t="shared" si="1"/>
        <v>5.2360000000000002E-3</v>
      </c>
      <c r="G29" s="130">
        <v>2.8</v>
      </c>
      <c r="H29" s="130">
        <v>0.31</v>
      </c>
      <c r="I29" s="130">
        <v>0.187</v>
      </c>
      <c r="J29">
        <f t="shared" si="2"/>
        <v>1.1594E-2</v>
      </c>
    </row>
    <row r="30" spans="1:15">
      <c r="A30" s="130">
        <v>2.7</v>
      </c>
      <c r="B30" s="130">
        <v>0.18</v>
      </c>
      <c r="C30" s="130">
        <v>0.14000000000000001</v>
      </c>
      <c r="D30">
        <f t="shared" si="1"/>
        <v>5.0400000000000002E-3</v>
      </c>
      <c r="G30" s="130">
        <v>3</v>
      </c>
      <c r="H30" s="130">
        <v>0.28999999999999998</v>
      </c>
      <c r="I30" s="130">
        <v>0.12</v>
      </c>
      <c r="J30">
        <f t="shared" si="2"/>
        <v>6.9599999999999992E-3</v>
      </c>
    </row>
    <row r="31" spans="1:15">
      <c r="A31" s="130">
        <v>2.9</v>
      </c>
      <c r="B31" s="130">
        <v>0.13</v>
      </c>
      <c r="C31" s="130">
        <v>8.4000000000000005E-2</v>
      </c>
      <c r="D31">
        <f t="shared" si="1"/>
        <v>2.1840000000000002E-3</v>
      </c>
      <c r="G31" s="130">
        <v>3.2</v>
      </c>
      <c r="H31" s="130">
        <v>0.28000000000000003</v>
      </c>
      <c r="I31" s="130">
        <v>0.111</v>
      </c>
      <c r="J31">
        <f t="shared" si="2"/>
        <v>6.216000000000001E-3</v>
      </c>
    </row>
    <row r="32" spans="1:15">
      <c r="A32" s="130">
        <v>3.2</v>
      </c>
      <c r="B32" s="130">
        <v>0.13</v>
      </c>
      <c r="C32" s="130">
        <v>7.6999999999999999E-2</v>
      </c>
      <c r="D32">
        <f t="shared" si="1"/>
        <v>2.0020000000000003E-3</v>
      </c>
      <c r="G32" s="130">
        <v>3.4</v>
      </c>
      <c r="H32" s="130">
        <v>0.22</v>
      </c>
      <c r="I32" s="130">
        <v>4.4999999999999998E-2</v>
      </c>
      <c r="J32">
        <f t="shared" si="2"/>
        <v>1.98E-3</v>
      </c>
    </row>
    <row r="33" spans="1:15">
      <c r="A33" s="130">
        <v>3.9</v>
      </c>
      <c r="B33" s="130">
        <v>0</v>
      </c>
      <c r="C33" s="130">
        <v>0</v>
      </c>
      <c r="G33" s="130">
        <v>3.6</v>
      </c>
      <c r="H33" s="130">
        <v>0.19</v>
      </c>
      <c r="I33" s="130">
        <v>4.0000000000000001E-3</v>
      </c>
      <c r="J33">
        <f t="shared" si="2"/>
        <v>1.5200000000000004E-4</v>
      </c>
    </row>
    <row r="34" spans="1:15">
      <c r="A34" s="130"/>
      <c r="B34" s="130"/>
      <c r="C34" s="130"/>
      <c r="G34" s="130">
        <v>4</v>
      </c>
      <c r="H34" s="130">
        <v>0</v>
      </c>
      <c r="I34" s="130">
        <v>0</v>
      </c>
    </row>
    <row r="35" spans="1:15">
      <c r="A35" s="130"/>
      <c r="B35" s="130"/>
      <c r="C35" s="296" t="s">
        <v>217</v>
      </c>
      <c r="D35" s="297">
        <f>SUM(D19:D32)</f>
        <v>0.10514000000000004</v>
      </c>
      <c r="G35" s="130"/>
      <c r="H35" s="130"/>
      <c r="I35" s="296" t="s">
        <v>217</v>
      </c>
      <c r="J35" s="297">
        <f>SUM(J19:J32)</f>
        <v>9.8451999999999998E-2</v>
      </c>
      <c r="N35" s="296" t="s">
        <v>217</v>
      </c>
      <c r="O35">
        <f>SUM(O19:O24)</f>
        <v>0.116658</v>
      </c>
    </row>
    <row r="36" spans="1:15">
      <c r="A36" s="130"/>
      <c r="B36" s="130"/>
      <c r="C36" s="296" t="s">
        <v>218</v>
      </c>
      <c r="D36" s="305">
        <f>D35*1000</f>
        <v>105.14000000000004</v>
      </c>
      <c r="I36" s="296" t="s">
        <v>218</v>
      </c>
      <c r="J36" s="305">
        <f>J35*1000</f>
        <v>98.451999999999998</v>
      </c>
      <c r="N36" s="296" t="s">
        <v>218</v>
      </c>
      <c r="O36" s="305">
        <f>O35*1000</f>
        <v>116.658</v>
      </c>
    </row>
    <row r="37" spans="1:15">
      <c r="A37" s="130"/>
      <c r="B37" s="130"/>
      <c r="C37" s="130"/>
    </row>
    <row r="38" spans="1:15">
      <c r="A38" s="298" t="s">
        <v>219</v>
      </c>
      <c r="B38" s="130"/>
      <c r="C38" s="130"/>
      <c r="D38" s="130">
        <v>605</v>
      </c>
    </row>
    <row r="39" spans="1:15">
      <c r="A39" s="298" t="s">
        <v>220</v>
      </c>
      <c r="D39" s="299">
        <f>D36/D38</f>
        <v>0.17378512396694221</v>
      </c>
      <c r="M39" s="295" t="s">
        <v>230</v>
      </c>
      <c r="N39" s="130">
        <f>AVERAGE(M18:M25)</f>
        <v>5.5E-2</v>
      </c>
    </row>
    <row r="40" spans="1:15">
      <c r="M40" s="295" t="s">
        <v>231</v>
      </c>
      <c r="N40" s="130">
        <f>AVERAGE(N19:N24)</f>
        <v>1.1094999999999999</v>
      </c>
    </row>
    <row r="42" spans="1:15">
      <c r="M42" s="295" t="s">
        <v>232</v>
      </c>
      <c r="N42" s="297">
        <f>1.83*N39*N40</f>
        <v>0.111671175</v>
      </c>
    </row>
    <row r="43" spans="1:15">
      <c r="M43" s="296" t="s">
        <v>218</v>
      </c>
      <c r="N43" s="305">
        <f>N42*1000</f>
        <v>111.67117499999999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10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17" baseType="lpstr">
      <vt:lpstr>Site Summary</vt:lpstr>
      <vt:lpstr>DV 1</vt:lpstr>
      <vt:lpstr>POP 1</vt:lpstr>
      <vt:lpstr>DV 2</vt:lpstr>
      <vt:lpstr>POP 2</vt:lpstr>
      <vt:lpstr>Juvenile Summary</vt:lpstr>
      <vt:lpstr>Allen Plot data</vt:lpstr>
      <vt:lpstr>Fert Weights 2012</vt:lpstr>
      <vt:lpstr>Flow metering</vt:lpstr>
      <vt:lpstr>WSC station Flows</vt:lpstr>
      <vt:lpstr>Allen Plot</vt:lpstr>
      <vt:lpstr>'DV 1'!Print_Area</vt:lpstr>
      <vt:lpstr>'DV 2'!Print_Area</vt:lpstr>
      <vt:lpstr>'Juvenile Summary'!Print_Area</vt:lpstr>
      <vt:lpstr>'POP 1'!Print_Area</vt:lpstr>
      <vt:lpstr>'POP 2'!Print_Area</vt:lpstr>
      <vt:lpstr>'Site Summary'!TABLE</vt:lpstr>
    </vt:vector>
  </TitlesOfParts>
  <Company>Self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Fisheries Inventory - Watershed Code Query Report</dc:title>
  <dc:creator>Ronald Allen Ptolemy</dc:creator>
  <cp:lastModifiedBy>Madsen, Chris ENV:EX</cp:lastModifiedBy>
  <cp:lastPrinted>2003-12-05T23:54:09Z</cp:lastPrinted>
  <dcterms:created xsi:type="dcterms:W3CDTF">1997-11-05T03:50:09Z</dcterms:created>
  <dcterms:modified xsi:type="dcterms:W3CDTF">2023-07-13T21:01:51Z</dcterms:modified>
</cp:coreProperties>
</file>