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homefolder/Desktop/SpringBoard/Southern Water Corp/"/>
    </mc:Choice>
  </mc:AlternateContent>
  <xr:revisionPtr revIDLastSave="0" documentId="13_ncr:1_{8C9EC7F8-97DA-CB48-BA59-F2F7C52250C9}" xr6:coauthVersionLast="45" xr6:coauthVersionMax="45" xr10:uidLastSave="{00000000-0000-0000-0000-000000000000}"/>
  <bookViews>
    <workbookView xWindow="0" yWindow="460" windowWidth="28800" windowHeight="16120" tabRatio="837" firstSheet="1" activeTab="6" xr2:uid="{00000000-000D-0000-FFFF-FFFF00000000}"/>
  </bookViews>
  <sheets>
    <sheet name="READ ME BEFORE STARTING" sheetId="11" r:id="rId1"/>
    <sheet name="Definitions" sheetId="1" r:id="rId2"/>
    <sheet name="Sheet1" sheetId="19"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3" hidden="1">'Data Repository Table'!$A$2:$L$1010</definedName>
    <definedName name="_xlchart.v1.0" hidden="1">'Variance Analysis'!$B$120:$M$120</definedName>
    <definedName name="_xlchart.v1.1" hidden="1">'Variance Analysis'!$B$125:$M$125</definedName>
  </definedNames>
  <calcPr calcId="191028"/>
  <pivotCaches>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5" i="18" l="1"/>
  <c r="Z24" i="18"/>
  <c r="Z23" i="18"/>
  <c r="Z16" i="18"/>
  <c r="Z17" i="18"/>
  <c r="Z15" i="18"/>
  <c r="Q29" i="15" l="1"/>
  <c r="Q23" i="15"/>
  <c r="Q17" i="15"/>
  <c r="G58" i="16" l="1"/>
  <c r="H58" i="16"/>
  <c r="I58" i="16"/>
  <c r="J58" i="16"/>
  <c r="K58" i="16"/>
  <c r="L58" i="16"/>
  <c r="M58" i="16"/>
  <c r="N58" i="16"/>
  <c r="O58" i="16"/>
  <c r="P58" i="16"/>
  <c r="Q58" i="16"/>
  <c r="F58" i="16"/>
  <c r="G43" i="16"/>
  <c r="H43" i="16"/>
  <c r="I43" i="16"/>
  <c r="J43" i="16"/>
  <c r="K43" i="16"/>
  <c r="L43" i="16"/>
  <c r="M43" i="16"/>
  <c r="N43" i="16"/>
  <c r="O43" i="16"/>
  <c r="P43" i="16"/>
  <c r="Q43" i="16"/>
  <c r="F43" i="16"/>
  <c r="Q16" i="18" l="1"/>
  <c r="Q17" i="18"/>
  <c r="Q15" i="18"/>
  <c r="P17" i="18"/>
  <c r="O17" i="18"/>
  <c r="N17" i="18"/>
  <c r="M17" i="18"/>
  <c r="L17" i="18"/>
  <c r="K17" i="18"/>
  <c r="J17" i="18"/>
  <c r="I17" i="18"/>
  <c r="H17" i="18"/>
  <c r="G17" i="18"/>
  <c r="F17" i="18"/>
  <c r="P16" i="18"/>
  <c r="O16" i="18"/>
  <c r="N16" i="18"/>
  <c r="M16" i="18"/>
  <c r="L16" i="18"/>
  <c r="K16" i="18"/>
  <c r="J16" i="18"/>
  <c r="I16" i="18"/>
  <c r="H16" i="18"/>
  <c r="G16" i="18"/>
  <c r="F16" i="18"/>
  <c r="P15" i="18"/>
  <c r="O15" i="18"/>
  <c r="N15" i="18"/>
  <c r="M15" i="18"/>
  <c r="L15" i="18"/>
  <c r="K15" i="18"/>
  <c r="J15" i="18"/>
  <c r="I15" i="18"/>
  <c r="H15" i="18"/>
  <c r="G15" i="18"/>
  <c r="F15" i="18"/>
  <c r="E16" i="18"/>
  <c r="E17" i="18"/>
  <c r="E15" i="18"/>
  <c r="P28" i="15" l="1"/>
  <c r="O28" i="15"/>
  <c r="N28" i="15"/>
  <c r="M28" i="15"/>
  <c r="L28" i="15"/>
  <c r="K28" i="15"/>
  <c r="J28" i="15"/>
  <c r="I28" i="15"/>
  <c r="H28" i="15"/>
  <c r="G28" i="15"/>
  <c r="F28" i="15"/>
  <c r="E28" i="15"/>
  <c r="P27" i="15"/>
  <c r="O27" i="15"/>
  <c r="N27" i="15"/>
  <c r="M27" i="15"/>
  <c r="L27" i="15"/>
  <c r="K27" i="15"/>
  <c r="J27" i="15"/>
  <c r="I27" i="15"/>
  <c r="H27" i="15"/>
  <c r="G27" i="15"/>
  <c r="F27" i="15"/>
  <c r="E27" i="15"/>
  <c r="P26" i="15"/>
  <c r="O26" i="15"/>
  <c r="N26" i="15"/>
  <c r="M26" i="15"/>
  <c r="L26" i="15"/>
  <c r="K26" i="15"/>
  <c r="J26" i="15"/>
  <c r="I26" i="15"/>
  <c r="H26" i="15"/>
  <c r="G26" i="15"/>
  <c r="F26" i="15"/>
  <c r="E26" i="15"/>
  <c r="P25" i="15"/>
  <c r="O25" i="15"/>
  <c r="N25" i="15"/>
  <c r="M25" i="15"/>
  <c r="L25" i="15"/>
  <c r="K25" i="15"/>
  <c r="J25" i="15"/>
  <c r="I25" i="15"/>
  <c r="H25" i="15"/>
  <c r="G25" i="15"/>
  <c r="F25" i="15"/>
  <c r="E25" i="15"/>
  <c r="P24" i="15"/>
  <c r="O24" i="15"/>
  <c r="N24" i="15"/>
  <c r="M24" i="15"/>
  <c r="L24" i="15"/>
  <c r="K24" i="15"/>
  <c r="J24" i="15"/>
  <c r="I24" i="15"/>
  <c r="H24" i="15"/>
  <c r="G24" i="15"/>
  <c r="F24" i="15"/>
  <c r="E24" i="15"/>
  <c r="P22" i="15"/>
  <c r="O22" i="15"/>
  <c r="N22" i="15"/>
  <c r="M22" i="15"/>
  <c r="L22" i="15"/>
  <c r="K22" i="15"/>
  <c r="J22" i="15"/>
  <c r="I22" i="15"/>
  <c r="H22" i="15"/>
  <c r="G22" i="15"/>
  <c r="F22" i="15"/>
  <c r="E22" i="15"/>
  <c r="P21" i="15"/>
  <c r="O21" i="15"/>
  <c r="N21" i="15"/>
  <c r="M21" i="15"/>
  <c r="L21" i="15"/>
  <c r="K21" i="15"/>
  <c r="J21" i="15"/>
  <c r="I21" i="15"/>
  <c r="H21" i="15"/>
  <c r="G21" i="15"/>
  <c r="F21" i="15"/>
  <c r="E21" i="15"/>
  <c r="P20" i="15"/>
  <c r="O20" i="15"/>
  <c r="N20" i="15"/>
  <c r="M20" i="15"/>
  <c r="L20" i="15"/>
  <c r="K20" i="15"/>
  <c r="J20" i="15"/>
  <c r="I20" i="15"/>
  <c r="H20" i="15"/>
  <c r="G20" i="15"/>
  <c r="F20" i="15"/>
  <c r="E20" i="15"/>
  <c r="P19" i="15"/>
  <c r="O19" i="15"/>
  <c r="N19" i="15"/>
  <c r="M19" i="15"/>
  <c r="L19" i="15"/>
  <c r="K19" i="15"/>
  <c r="J19" i="15"/>
  <c r="I19" i="15"/>
  <c r="H19" i="15"/>
  <c r="G19" i="15"/>
  <c r="F19" i="15"/>
  <c r="E19" i="15"/>
  <c r="P18" i="15"/>
  <c r="O18" i="15"/>
  <c r="N18" i="15"/>
  <c r="M18" i="15"/>
  <c r="L18" i="15"/>
  <c r="K18" i="15"/>
  <c r="J18" i="15"/>
  <c r="I18" i="15"/>
  <c r="H18" i="15"/>
  <c r="G18" i="15"/>
  <c r="F18" i="15"/>
  <c r="E18" i="15"/>
  <c r="P16" i="15"/>
  <c r="O16" i="15"/>
  <c r="N16" i="15"/>
  <c r="M16" i="15"/>
  <c r="L16" i="15"/>
  <c r="K16" i="15"/>
  <c r="J16" i="15"/>
  <c r="I16" i="15"/>
  <c r="H16" i="15"/>
  <c r="G16" i="15"/>
  <c r="F16" i="15"/>
  <c r="P15" i="15"/>
  <c r="O15" i="15"/>
  <c r="N15" i="15"/>
  <c r="M15" i="15"/>
  <c r="L15" i="15"/>
  <c r="K15" i="15"/>
  <c r="J15" i="15"/>
  <c r="I15" i="15"/>
  <c r="H15" i="15"/>
  <c r="G15" i="15"/>
  <c r="F15" i="15"/>
  <c r="P14" i="15"/>
  <c r="O14" i="15"/>
  <c r="N14" i="15"/>
  <c r="M14" i="15"/>
  <c r="L14" i="15"/>
  <c r="K14" i="15"/>
  <c r="J14" i="15"/>
  <c r="I14" i="15"/>
  <c r="H14" i="15"/>
  <c r="G14" i="15"/>
  <c r="F14" i="15"/>
  <c r="P13" i="15"/>
  <c r="O13" i="15"/>
  <c r="N13" i="15"/>
  <c r="M13" i="15"/>
  <c r="L13" i="15"/>
  <c r="K13" i="15"/>
  <c r="J13" i="15"/>
  <c r="I13" i="15"/>
  <c r="H13" i="15"/>
  <c r="G13" i="15"/>
  <c r="F13" i="15"/>
  <c r="P12" i="15"/>
  <c r="O12" i="15"/>
  <c r="N12" i="15"/>
  <c r="M12" i="15"/>
  <c r="L12" i="15"/>
  <c r="K12" i="15"/>
  <c r="J12" i="15"/>
  <c r="I12" i="15"/>
  <c r="H12" i="15"/>
  <c r="G12" i="15"/>
  <c r="F12" i="15"/>
  <c r="E12" i="15"/>
  <c r="Q114" i="16" l="1"/>
  <c r="P114" i="16"/>
  <c r="O114" i="16"/>
  <c r="N114" i="16"/>
  <c r="M114" i="16"/>
  <c r="L114" i="16"/>
  <c r="K114" i="16"/>
  <c r="J114" i="16"/>
  <c r="I114" i="16"/>
  <c r="H114" i="16"/>
  <c r="G114" i="16"/>
  <c r="Q113" i="16"/>
  <c r="P113" i="16"/>
  <c r="O113" i="16"/>
  <c r="N113" i="16"/>
  <c r="M113" i="16"/>
  <c r="L113" i="16"/>
  <c r="K113" i="16"/>
  <c r="J113" i="16"/>
  <c r="I113" i="16"/>
  <c r="H113" i="16"/>
  <c r="G113" i="16"/>
  <c r="Q112" i="16"/>
  <c r="P112" i="16"/>
  <c r="O112" i="16"/>
  <c r="N112" i="16"/>
  <c r="M112" i="16"/>
  <c r="L112" i="16"/>
  <c r="K112" i="16"/>
  <c r="J112" i="16"/>
  <c r="I112" i="16"/>
  <c r="H112" i="16"/>
  <c r="G112" i="16"/>
  <c r="Q111" i="16"/>
  <c r="P111" i="16"/>
  <c r="O111" i="16"/>
  <c r="N111" i="16"/>
  <c r="M111" i="16"/>
  <c r="L111" i="16"/>
  <c r="K111" i="16"/>
  <c r="J111" i="16"/>
  <c r="I111" i="16"/>
  <c r="H111" i="16"/>
  <c r="G111" i="16"/>
  <c r="Q110" i="16"/>
  <c r="P110" i="16"/>
  <c r="O110" i="16"/>
  <c r="N110" i="16"/>
  <c r="M110" i="16"/>
  <c r="L110" i="16"/>
  <c r="K110" i="16"/>
  <c r="J110" i="16"/>
  <c r="I110" i="16"/>
  <c r="H110" i="16"/>
  <c r="G110" i="16"/>
  <c r="Q109" i="16"/>
  <c r="P109" i="16"/>
  <c r="O109" i="16"/>
  <c r="N109" i="16"/>
  <c r="M109" i="16"/>
  <c r="L109" i="16"/>
  <c r="K109" i="16"/>
  <c r="J109" i="16"/>
  <c r="I109" i="16"/>
  <c r="H109" i="16"/>
  <c r="G109" i="16"/>
  <c r="Q108" i="16"/>
  <c r="P108" i="16"/>
  <c r="O108" i="16"/>
  <c r="N108" i="16"/>
  <c r="M108" i="16"/>
  <c r="L108" i="16"/>
  <c r="K108" i="16"/>
  <c r="J108" i="16"/>
  <c r="I108" i="16"/>
  <c r="H108" i="16"/>
  <c r="G108" i="16"/>
  <c r="Q107" i="16"/>
  <c r="P107" i="16"/>
  <c r="O107" i="16"/>
  <c r="N107" i="16"/>
  <c r="M107" i="16"/>
  <c r="L107" i="16"/>
  <c r="K107" i="16"/>
  <c r="J107" i="16"/>
  <c r="I107" i="16"/>
  <c r="H107" i="16"/>
  <c r="G107" i="16"/>
  <c r="Q106" i="16"/>
  <c r="P106" i="16"/>
  <c r="O106" i="16"/>
  <c r="N106" i="16"/>
  <c r="M106" i="16"/>
  <c r="L106" i="16"/>
  <c r="K106" i="16"/>
  <c r="J106" i="16"/>
  <c r="I106" i="16"/>
  <c r="H106" i="16"/>
  <c r="G106" i="16"/>
  <c r="F107" i="16"/>
  <c r="F108" i="16"/>
  <c r="F109" i="16"/>
  <c r="F110" i="16"/>
  <c r="F111" i="16"/>
  <c r="F112" i="16"/>
  <c r="F113" i="16"/>
  <c r="F114" i="16"/>
  <c r="F106" i="16"/>
  <c r="Q42" i="16"/>
  <c r="P42" i="16"/>
  <c r="O42" i="16"/>
  <c r="N42" i="16"/>
  <c r="M42" i="16"/>
  <c r="L42" i="16"/>
  <c r="K42" i="16"/>
  <c r="J42" i="16"/>
  <c r="I42" i="16"/>
  <c r="H42" i="16"/>
  <c r="G42" i="16"/>
  <c r="Q41" i="16"/>
  <c r="P41" i="16"/>
  <c r="O41" i="16"/>
  <c r="N41" i="16"/>
  <c r="M41" i="16"/>
  <c r="L41" i="16"/>
  <c r="K41" i="16"/>
  <c r="J41" i="16"/>
  <c r="I41" i="16"/>
  <c r="H41" i="16"/>
  <c r="G41" i="16"/>
  <c r="Q40" i="16"/>
  <c r="P40" i="16"/>
  <c r="O40" i="16"/>
  <c r="N40" i="16"/>
  <c r="M40" i="16"/>
  <c r="L40" i="16"/>
  <c r="K40" i="16"/>
  <c r="J40" i="16"/>
  <c r="I40" i="16"/>
  <c r="H40" i="16"/>
  <c r="G40" i="16"/>
  <c r="Q39" i="16"/>
  <c r="P39" i="16"/>
  <c r="O39" i="16"/>
  <c r="N39" i="16"/>
  <c r="M39" i="16"/>
  <c r="L39" i="16"/>
  <c r="K39" i="16"/>
  <c r="J39" i="16"/>
  <c r="I39" i="16"/>
  <c r="H39" i="16"/>
  <c r="G39" i="16"/>
  <c r="Q38" i="16"/>
  <c r="P38" i="16"/>
  <c r="O38" i="16"/>
  <c r="N38" i="16"/>
  <c r="M38" i="16"/>
  <c r="L38" i="16"/>
  <c r="K38" i="16"/>
  <c r="J38" i="16"/>
  <c r="I38" i="16"/>
  <c r="H38" i="16"/>
  <c r="G38" i="16"/>
  <c r="Q37" i="16"/>
  <c r="P37" i="16"/>
  <c r="O37" i="16"/>
  <c r="N37" i="16"/>
  <c r="M37" i="16"/>
  <c r="L37" i="16"/>
  <c r="K37" i="16"/>
  <c r="J37" i="16"/>
  <c r="I37" i="16"/>
  <c r="H37" i="16"/>
  <c r="G37" i="16"/>
  <c r="Q36" i="16"/>
  <c r="P36" i="16"/>
  <c r="O36" i="16"/>
  <c r="N36" i="16"/>
  <c r="M36" i="16"/>
  <c r="L36" i="16"/>
  <c r="K36" i="16"/>
  <c r="J36" i="16"/>
  <c r="I36" i="16"/>
  <c r="H36" i="16"/>
  <c r="G36" i="16"/>
  <c r="Q35" i="16"/>
  <c r="P35" i="16"/>
  <c r="O35" i="16"/>
  <c r="N35" i="16"/>
  <c r="M35" i="16"/>
  <c r="L35" i="16"/>
  <c r="K35" i="16"/>
  <c r="J21" i="18" s="1"/>
  <c r="J25" i="18" s="1"/>
  <c r="J58" i="18" s="1"/>
  <c r="J35" i="16"/>
  <c r="I35" i="16"/>
  <c r="H35" i="16"/>
  <c r="G35" i="16"/>
  <c r="Q32" i="16"/>
  <c r="P32" i="16"/>
  <c r="O32" i="16"/>
  <c r="N32" i="16"/>
  <c r="M32" i="16"/>
  <c r="L32" i="16"/>
  <c r="K32" i="16"/>
  <c r="J32" i="16"/>
  <c r="I32" i="16"/>
  <c r="H32" i="16"/>
  <c r="G32" i="16"/>
  <c r="Q31" i="16"/>
  <c r="P31" i="16"/>
  <c r="O31" i="16"/>
  <c r="N31" i="16"/>
  <c r="M31" i="16"/>
  <c r="L31" i="16"/>
  <c r="K31" i="16"/>
  <c r="J31" i="16"/>
  <c r="I31" i="16"/>
  <c r="H31" i="16"/>
  <c r="G31" i="16"/>
  <c r="Q30" i="16"/>
  <c r="P30" i="16"/>
  <c r="O30" i="16"/>
  <c r="N30" i="16"/>
  <c r="M30" i="16"/>
  <c r="L30" i="16"/>
  <c r="K30" i="16"/>
  <c r="J30" i="16"/>
  <c r="I30" i="16"/>
  <c r="H30" i="16"/>
  <c r="G30" i="16"/>
  <c r="Q29" i="16"/>
  <c r="P29" i="16"/>
  <c r="O29" i="16"/>
  <c r="N29" i="16"/>
  <c r="M29" i="16"/>
  <c r="L29" i="16"/>
  <c r="K29" i="16"/>
  <c r="J29" i="16"/>
  <c r="I29" i="16"/>
  <c r="H29" i="16"/>
  <c r="G29" i="16"/>
  <c r="Q28" i="16"/>
  <c r="P28" i="16"/>
  <c r="O28" i="16"/>
  <c r="N28" i="16"/>
  <c r="M28" i="16"/>
  <c r="L28" i="16"/>
  <c r="K28" i="16"/>
  <c r="J28" i="16"/>
  <c r="I28" i="16"/>
  <c r="H28" i="16"/>
  <c r="G28" i="16"/>
  <c r="Q27" i="16"/>
  <c r="P27" i="16"/>
  <c r="O27" i="16"/>
  <c r="N27" i="16"/>
  <c r="M27" i="16"/>
  <c r="L27" i="16"/>
  <c r="K27" i="16"/>
  <c r="J27" i="16"/>
  <c r="I27" i="16"/>
  <c r="H27" i="16"/>
  <c r="G27" i="16"/>
  <c r="Q26" i="16"/>
  <c r="P26" i="16"/>
  <c r="O26" i="16"/>
  <c r="N26" i="16"/>
  <c r="M26" i="16"/>
  <c r="L26" i="16"/>
  <c r="K26" i="16"/>
  <c r="J26" i="16"/>
  <c r="I26" i="16"/>
  <c r="H26" i="16"/>
  <c r="G26" i="16"/>
  <c r="Q25" i="16"/>
  <c r="P25" i="16"/>
  <c r="O25" i="16"/>
  <c r="N25" i="16"/>
  <c r="M25" i="16"/>
  <c r="L25" i="16"/>
  <c r="K25" i="16"/>
  <c r="J25" i="16"/>
  <c r="I25" i="16"/>
  <c r="H25" i="16"/>
  <c r="G25" i="16"/>
  <c r="Q22" i="16"/>
  <c r="Q57" i="16" s="1"/>
  <c r="P22" i="16"/>
  <c r="P57" i="16" s="1"/>
  <c r="O22" i="16"/>
  <c r="O57" i="16" s="1"/>
  <c r="N22" i="16"/>
  <c r="N57" i="16" s="1"/>
  <c r="M22" i="16"/>
  <c r="M57" i="16" s="1"/>
  <c r="L22" i="16"/>
  <c r="L57" i="16" s="1"/>
  <c r="K22" i="16"/>
  <c r="K57" i="16" s="1"/>
  <c r="J22" i="16"/>
  <c r="J57" i="16" s="1"/>
  <c r="I22" i="16"/>
  <c r="I57" i="16" s="1"/>
  <c r="H22" i="16"/>
  <c r="H57" i="16" s="1"/>
  <c r="G22" i="16"/>
  <c r="G57" i="16" s="1"/>
  <c r="Q21" i="16"/>
  <c r="Q56" i="16" s="1"/>
  <c r="P21" i="16"/>
  <c r="P56" i="16" s="1"/>
  <c r="O21" i="16"/>
  <c r="O56" i="16" s="1"/>
  <c r="N21" i="16"/>
  <c r="N56" i="16" s="1"/>
  <c r="M21" i="16"/>
  <c r="M56" i="16" s="1"/>
  <c r="L21" i="16"/>
  <c r="L56" i="16" s="1"/>
  <c r="K21" i="16"/>
  <c r="K56" i="16" s="1"/>
  <c r="J21" i="16"/>
  <c r="J56" i="16" s="1"/>
  <c r="I21" i="16"/>
  <c r="I56" i="16" s="1"/>
  <c r="H21" i="16"/>
  <c r="H56" i="16" s="1"/>
  <c r="G21" i="16"/>
  <c r="G56" i="16" s="1"/>
  <c r="Q20" i="16"/>
  <c r="Q55" i="16" s="1"/>
  <c r="P20" i="16"/>
  <c r="P55" i="16" s="1"/>
  <c r="O20" i="16"/>
  <c r="O55" i="16" s="1"/>
  <c r="N20" i="16"/>
  <c r="N55" i="16" s="1"/>
  <c r="M20" i="16"/>
  <c r="M55" i="16" s="1"/>
  <c r="L20" i="16"/>
  <c r="L55" i="16" s="1"/>
  <c r="K20" i="16"/>
  <c r="K55" i="16" s="1"/>
  <c r="J20" i="16"/>
  <c r="J55" i="16" s="1"/>
  <c r="I20" i="16"/>
  <c r="I55" i="16" s="1"/>
  <c r="H20" i="16"/>
  <c r="H55" i="16" s="1"/>
  <c r="G20" i="16"/>
  <c r="G55" i="16" s="1"/>
  <c r="Q19" i="16"/>
  <c r="Q54" i="16" s="1"/>
  <c r="P19" i="16"/>
  <c r="P54" i="16" s="1"/>
  <c r="O19" i="16"/>
  <c r="O54" i="16" s="1"/>
  <c r="N19" i="16"/>
  <c r="N54" i="16" s="1"/>
  <c r="M19" i="16"/>
  <c r="M54" i="16" s="1"/>
  <c r="L19" i="16"/>
  <c r="L54" i="16" s="1"/>
  <c r="K19" i="16"/>
  <c r="K54" i="16" s="1"/>
  <c r="J19" i="16"/>
  <c r="J54" i="16" s="1"/>
  <c r="I19" i="16"/>
  <c r="I54" i="16" s="1"/>
  <c r="H19" i="16"/>
  <c r="H54" i="16" s="1"/>
  <c r="G19" i="16"/>
  <c r="G54" i="16" s="1"/>
  <c r="Q18" i="16"/>
  <c r="Q53" i="16" s="1"/>
  <c r="P18" i="16"/>
  <c r="P53" i="16" s="1"/>
  <c r="O18" i="16"/>
  <c r="O53" i="16" s="1"/>
  <c r="N18" i="16"/>
  <c r="N53" i="16" s="1"/>
  <c r="M18" i="16"/>
  <c r="M53" i="16" s="1"/>
  <c r="L18" i="16"/>
  <c r="L53" i="16" s="1"/>
  <c r="K18" i="16"/>
  <c r="K53" i="16" s="1"/>
  <c r="J18" i="16"/>
  <c r="J53" i="16" s="1"/>
  <c r="I18" i="16"/>
  <c r="I53" i="16" s="1"/>
  <c r="H18" i="16"/>
  <c r="H53" i="16" s="1"/>
  <c r="G18" i="16"/>
  <c r="G53" i="16" s="1"/>
  <c r="Q17" i="16"/>
  <c r="Q52" i="16" s="1"/>
  <c r="P17" i="16"/>
  <c r="P52" i="16" s="1"/>
  <c r="O17" i="16"/>
  <c r="O52" i="16" s="1"/>
  <c r="N17" i="16"/>
  <c r="N52" i="16" s="1"/>
  <c r="M17" i="16"/>
  <c r="M52" i="16" s="1"/>
  <c r="L17" i="16"/>
  <c r="L52" i="16" s="1"/>
  <c r="K17" i="16"/>
  <c r="K52" i="16" s="1"/>
  <c r="J17" i="16"/>
  <c r="J52" i="16" s="1"/>
  <c r="I17" i="16"/>
  <c r="I52" i="16" s="1"/>
  <c r="H17" i="16"/>
  <c r="H52" i="16" s="1"/>
  <c r="G17" i="16"/>
  <c r="G52" i="16" s="1"/>
  <c r="Q16" i="16"/>
  <c r="Q51" i="16" s="1"/>
  <c r="P16" i="16"/>
  <c r="P51" i="16" s="1"/>
  <c r="O16" i="16"/>
  <c r="O51" i="16" s="1"/>
  <c r="N16" i="16"/>
  <c r="N51" i="16" s="1"/>
  <c r="M16" i="16"/>
  <c r="M51" i="16" s="1"/>
  <c r="L16" i="16"/>
  <c r="L51" i="16" s="1"/>
  <c r="K16" i="16"/>
  <c r="K51" i="16" s="1"/>
  <c r="J16" i="16"/>
  <c r="J51" i="16" s="1"/>
  <c r="I16" i="16"/>
  <c r="I51" i="16" s="1"/>
  <c r="H16" i="16"/>
  <c r="H51" i="16" s="1"/>
  <c r="G16" i="16"/>
  <c r="G51" i="16" s="1"/>
  <c r="Q15" i="16"/>
  <c r="P15" i="16"/>
  <c r="O15" i="16"/>
  <c r="N15" i="16"/>
  <c r="M15" i="16"/>
  <c r="L15" i="16"/>
  <c r="L50" i="16" s="1"/>
  <c r="K15" i="16"/>
  <c r="K50" i="16" s="1"/>
  <c r="J15" i="16"/>
  <c r="I15" i="16"/>
  <c r="H15" i="16"/>
  <c r="G15" i="16"/>
  <c r="F16" i="16"/>
  <c r="F51" i="16" s="1"/>
  <c r="F17" i="16"/>
  <c r="F52" i="16" s="1"/>
  <c r="F18" i="16"/>
  <c r="F53" i="16" s="1"/>
  <c r="R53" i="16" s="1"/>
  <c r="F19" i="16"/>
  <c r="F54" i="16" s="1"/>
  <c r="R54" i="16" s="1"/>
  <c r="F20" i="16"/>
  <c r="F55" i="16" s="1"/>
  <c r="R55" i="16" s="1"/>
  <c r="F21" i="16"/>
  <c r="F56" i="16" s="1"/>
  <c r="R56" i="16" s="1"/>
  <c r="F22" i="16"/>
  <c r="F57" i="16" s="1"/>
  <c r="R57" i="16" s="1"/>
  <c r="F25" i="16"/>
  <c r="F26" i="16"/>
  <c r="F27" i="16"/>
  <c r="F28" i="16"/>
  <c r="F29" i="16"/>
  <c r="F30" i="16"/>
  <c r="F31" i="16"/>
  <c r="F32" i="16"/>
  <c r="F35" i="16"/>
  <c r="F36" i="16"/>
  <c r="F37" i="16"/>
  <c r="F38" i="16"/>
  <c r="F39" i="16"/>
  <c r="F40" i="16"/>
  <c r="F41" i="16"/>
  <c r="F42" i="16"/>
  <c r="F15" i="16"/>
  <c r="K33" i="16" l="1"/>
  <c r="J20" i="18"/>
  <c r="J24" i="18" s="1"/>
  <c r="J57" i="18" s="1"/>
  <c r="L33" i="16"/>
  <c r="K20" i="18"/>
  <c r="K24" i="18" s="1"/>
  <c r="K57" i="18" s="1"/>
  <c r="K21" i="18"/>
  <c r="K25" i="18" s="1"/>
  <c r="K58" i="18" s="1"/>
  <c r="L23" i="16"/>
  <c r="K19" i="18"/>
  <c r="K23" i="18" s="1"/>
  <c r="K56" i="18" s="1"/>
  <c r="M23" i="16"/>
  <c r="L19" i="18"/>
  <c r="L23" i="18" s="1"/>
  <c r="L56" i="18" s="1"/>
  <c r="M33" i="16"/>
  <c r="L20" i="18"/>
  <c r="L24" i="18" s="1"/>
  <c r="L57" i="18" s="1"/>
  <c r="L21" i="18"/>
  <c r="L25" i="18" s="1"/>
  <c r="L58" i="18" s="1"/>
  <c r="M50" i="16"/>
  <c r="K23" i="16"/>
  <c r="J19" i="18"/>
  <c r="J23" i="18" s="1"/>
  <c r="J56" i="18" s="1"/>
  <c r="N23" i="16"/>
  <c r="M19" i="18"/>
  <c r="M23" i="18" s="1"/>
  <c r="M56" i="18" s="1"/>
  <c r="N33" i="16"/>
  <c r="M20" i="18"/>
  <c r="M24" i="18" s="1"/>
  <c r="M57" i="18" s="1"/>
  <c r="M21" i="18"/>
  <c r="M25" i="18" s="1"/>
  <c r="M58" i="18" s="1"/>
  <c r="N50" i="16"/>
  <c r="F23" i="16"/>
  <c r="E19" i="18"/>
  <c r="E21" i="18"/>
  <c r="F33" i="16"/>
  <c r="E20" i="18"/>
  <c r="G23" i="16"/>
  <c r="F19" i="18"/>
  <c r="F23" i="18" s="1"/>
  <c r="F56" i="18" s="1"/>
  <c r="O23" i="16"/>
  <c r="N19" i="18"/>
  <c r="N23" i="18" s="1"/>
  <c r="N56" i="18" s="1"/>
  <c r="G33" i="16"/>
  <c r="F20" i="18"/>
  <c r="F24" i="18" s="1"/>
  <c r="F57" i="18" s="1"/>
  <c r="O33" i="16"/>
  <c r="N20" i="18"/>
  <c r="N24" i="18" s="1"/>
  <c r="N57" i="18" s="1"/>
  <c r="F21" i="18"/>
  <c r="F25" i="18" s="1"/>
  <c r="F58" i="18" s="1"/>
  <c r="N21" i="18"/>
  <c r="N25" i="18" s="1"/>
  <c r="N58" i="18" s="1"/>
  <c r="F50" i="16"/>
  <c r="R50" i="16" s="1"/>
  <c r="R58" i="16" s="1"/>
  <c r="G50" i="16"/>
  <c r="O50" i="16"/>
  <c r="J23" i="16"/>
  <c r="I19" i="18"/>
  <c r="I23" i="18" s="1"/>
  <c r="I56" i="18" s="1"/>
  <c r="H23" i="16"/>
  <c r="G19" i="18"/>
  <c r="G23" i="18" s="1"/>
  <c r="G56" i="18" s="1"/>
  <c r="P23" i="16"/>
  <c r="O19" i="18"/>
  <c r="O23" i="18" s="1"/>
  <c r="O56" i="18" s="1"/>
  <c r="H33" i="16"/>
  <c r="G20" i="18"/>
  <c r="G24" i="18" s="1"/>
  <c r="G57" i="18" s="1"/>
  <c r="P33" i="16"/>
  <c r="O20" i="18"/>
  <c r="O24" i="18" s="1"/>
  <c r="O57" i="18" s="1"/>
  <c r="G21" i="18"/>
  <c r="G25" i="18" s="1"/>
  <c r="G58" i="18" s="1"/>
  <c r="O21" i="18"/>
  <c r="O25" i="18" s="1"/>
  <c r="O58" i="18" s="1"/>
  <c r="H50" i="16"/>
  <c r="P50" i="16"/>
  <c r="I23" i="16"/>
  <c r="H19" i="18"/>
  <c r="H23" i="18" s="1"/>
  <c r="H56" i="18" s="1"/>
  <c r="Q23" i="16"/>
  <c r="P19" i="18"/>
  <c r="P23" i="18" s="1"/>
  <c r="P56" i="18" s="1"/>
  <c r="I33" i="16"/>
  <c r="H20" i="18"/>
  <c r="H24" i="18" s="1"/>
  <c r="H57" i="18" s="1"/>
  <c r="Q33" i="16"/>
  <c r="P20" i="18"/>
  <c r="P24" i="18" s="1"/>
  <c r="P57" i="18" s="1"/>
  <c r="H21" i="18"/>
  <c r="H25" i="18" s="1"/>
  <c r="H58" i="18" s="1"/>
  <c r="P21" i="18"/>
  <c r="P25" i="18" s="1"/>
  <c r="P58" i="18" s="1"/>
  <c r="I50" i="16"/>
  <c r="Q50" i="16"/>
  <c r="J33" i="16"/>
  <c r="I20" i="18"/>
  <c r="I24" i="18" s="1"/>
  <c r="I57" i="18" s="1"/>
  <c r="I21" i="18"/>
  <c r="I25" i="18" s="1"/>
  <c r="I58" i="18" s="1"/>
  <c r="J50" i="16"/>
  <c r="R52" i="16"/>
  <c r="R51" i="16"/>
  <c r="E34" i="15"/>
  <c r="P42" i="15"/>
  <c r="O42" i="15"/>
  <c r="N42" i="15"/>
  <c r="M42" i="15"/>
  <c r="L42" i="15"/>
  <c r="K42" i="15"/>
  <c r="J42" i="15"/>
  <c r="I42" i="15"/>
  <c r="H42" i="15"/>
  <c r="G42" i="15"/>
  <c r="F42" i="15"/>
  <c r="P41" i="15"/>
  <c r="O41" i="15"/>
  <c r="N41" i="15"/>
  <c r="M41" i="15"/>
  <c r="L41" i="15"/>
  <c r="K41" i="15"/>
  <c r="J41" i="15"/>
  <c r="I41" i="15"/>
  <c r="H41" i="15"/>
  <c r="G41" i="15"/>
  <c r="F41" i="15"/>
  <c r="P40" i="15"/>
  <c r="O40" i="15"/>
  <c r="N40" i="15"/>
  <c r="M40" i="15"/>
  <c r="L40" i="15"/>
  <c r="K40" i="15"/>
  <c r="J40" i="15"/>
  <c r="I40" i="15"/>
  <c r="H40" i="15"/>
  <c r="G40" i="15"/>
  <c r="F40" i="15"/>
  <c r="P39" i="15"/>
  <c r="O39" i="15"/>
  <c r="N39" i="15"/>
  <c r="M39" i="15"/>
  <c r="L39" i="15"/>
  <c r="K39" i="15"/>
  <c r="J39" i="15"/>
  <c r="I39" i="15"/>
  <c r="H39" i="15"/>
  <c r="G39" i="15"/>
  <c r="F39" i="15"/>
  <c r="P38" i="15"/>
  <c r="O38" i="15"/>
  <c r="N38" i="15"/>
  <c r="M38" i="15"/>
  <c r="L38" i="15"/>
  <c r="K38" i="15"/>
  <c r="J38" i="15"/>
  <c r="I38" i="15"/>
  <c r="H38" i="15"/>
  <c r="G38" i="15"/>
  <c r="F38" i="15"/>
  <c r="P37" i="15"/>
  <c r="O37" i="15"/>
  <c r="N37" i="15"/>
  <c r="M37" i="15"/>
  <c r="L37" i="15"/>
  <c r="K37" i="15"/>
  <c r="J37" i="15"/>
  <c r="I37" i="15"/>
  <c r="H37" i="15"/>
  <c r="G37" i="15"/>
  <c r="F37" i="15"/>
  <c r="P36" i="15"/>
  <c r="O36" i="15"/>
  <c r="N36" i="15"/>
  <c r="M36" i="15"/>
  <c r="L36" i="15"/>
  <c r="K36" i="15"/>
  <c r="J36" i="15"/>
  <c r="I36" i="15"/>
  <c r="H36" i="15"/>
  <c r="G36" i="15"/>
  <c r="F36" i="15"/>
  <c r="P35" i="15"/>
  <c r="O35" i="15"/>
  <c r="N35" i="15"/>
  <c r="M35" i="15"/>
  <c r="L35" i="15"/>
  <c r="K35" i="15"/>
  <c r="J35" i="15"/>
  <c r="I35" i="15"/>
  <c r="H35" i="15"/>
  <c r="G35" i="15"/>
  <c r="F35" i="15"/>
  <c r="P34" i="15"/>
  <c r="O34" i="15"/>
  <c r="N34" i="15"/>
  <c r="M34" i="15"/>
  <c r="L34" i="15"/>
  <c r="K34" i="15"/>
  <c r="J34" i="15"/>
  <c r="I34" i="15"/>
  <c r="H34" i="15"/>
  <c r="G34" i="15"/>
  <c r="F34" i="15"/>
  <c r="E35" i="15"/>
  <c r="E36" i="15"/>
  <c r="E37" i="15"/>
  <c r="E38" i="15"/>
  <c r="E39" i="15"/>
  <c r="E40" i="15"/>
  <c r="E41" i="15"/>
  <c r="E42" i="15"/>
  <c r="E13" i="15"/>
  <c r="E14" i="15"/>
  <c r="E15" i="15"/>
  <c r="E16" i="15"/>
  <c r="E25" i="18" l="1"/>
  <c r="Q21" i="18"/>
  <c r="E23" i="18"/>
  <c r="Q19" i="18"/>
  <c r="E24" i="18"/>
  <c r="Q20" i="18"/>
  <c r="R36" i="16"/>
  <c r="R37" i="16"/>
  <c r="R38" i="16"/>
  <c r="R39" i="16"/>
  <c r="R40" i="16"/>
  <c r="R41" i="16"/>
  <c r="R42" i="16"/>
  <c r="R35" i="16"/>
  <c r="R25" i="16"/>
  <c r="R16" i="16"/>
  <c r="R17" i="16"/>
  <c r="R18" i="16"/>
  <c r="R19" i="16"/>
  <c r="R20" i="16"/>
  <c r="R21" i="16"/>
  <c r="R22" i="16"/>
  <c r="R15" i="16"/>
  <c r="R26" i="16"/>
  <c r="R27" i="16"/>
  <c r="R28" i="16"/>
  <c r="R29" i="16"/>
  <c r="R30" i="16"/>
  <c r="R31" i="16"/>
  <c r="R32" i="16"/>
  <c r="Q24" i="18" l="1"/>
  <c r="Q57" i="18" s="1"/>
  <c r="E57" i="18"/>
  <c r="Q23" i="18"/>
  <c r="Q56" i="18" s="1"/>
  <c r="E56" i="18"/>
  <c r="Q25" i="18"/>
  <c r="Q58" i="18" s="1"/>
  <c r="E58" i="18"/>
  <c r="R23" i="16"/>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2" i="15" l="1"/>
  <c r="E59" i="15"/>
  <c r="E58" i="15"/>
  <c r="E57" i="15"/>
  <c r="D62" i="15" l="1"/>
  <c r="B62" i="15"/>
  <c r="C62" i="15"/>
  <c r="D63" i="15"/>
  <c r="B63" i="15"/>
  <c r="C63" i="15"/>
  <c r="C64" i="15"/>
  <c r="D64" i="15"/>
  <c r="B64" i="15"/>
  <c r="Q13" i="15"/>
  <c r="Q15" i="15"/>
  <c r="Q1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K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H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Q16" i="15" l="1"/>
  <c r="L62" i="4"/>
  <c r="L83" i="4" s="1"/>
  <c r="L16" i="7"/>
  <c r="H16" i="7"/>
  <c r="D24" i="7"/>
  <c r="G50" i="7"/>
  <c r="D16" i="7"/>
  <c r="L21" i="8"/>
  <c r="H62" i="4"/>
  <c r="H83" i="4" s="1"/>
  <c r="H21" i="8"/>
  <c r="L7" i="8"/>
  <c r="C52" i="8"/>
  <c r="H7" i="8"/>
  <c r="L24" i="7"/>
  <c r="C50" i="7"/>
  <c r="D7"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<sst xmlns="http://schemas.openxmlformats.org/spreadsheetml/2006/main" count="8133" uniqueCount="213">
  <si>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</si>
  <si>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</si>
  <si>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</si>
  <si>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</si>
  <si>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</si>
  <si>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</si>
  <si>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</si>
  <si>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</si>
  <si>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</si>
  <si>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</si>
  <si>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</si>
  <si>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</si>
  <si>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</si>
  <si>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</si>
  <si>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</si>
  <si>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</si>
  <si>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</si>
  <si>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</si>
  <si>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</si>
  <si>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</si>
  <si>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</si>
  <si>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</si>
  <si>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</si>
  <si>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</si>
  <si>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</si>
  <si>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</si>
  <si>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</si>
  <si>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</si>
  <si>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</si>
  <si>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</si>
  <si>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</si>
  <si>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</si>
  <si>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</si>
  <si>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</si>
  <si>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</si>
  <si>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</si>
  <si>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Sum of Row Data</t>
  </si>
  <si>
    <t>Column Labels</t>
  </si>
  <si>
    <t>2013</t>
  </si>
  <si>
    <t>2014</t>
  </si>
  <si>
    <t>Grand Total</t>
  </si>
  <si>
    <t>Row Labels</t>
  </si>
  <si>
    <t>001 Private Water Hedge Sales</t>
  </si>
  <si>
    <t>W-Transact (0211) - Soft</t>
  </si>
  <si>
    <t>W-Transact (0212) - Hard</t>
  </si>
  <si>
    <t>002 Public Sales</t>
  </si>
  <si>
    <t>003 Residential Sales</t>
  </si>
  <si>
    <t>Chemical Costs</t>
  </si>
  <si>
    <t>Chem-Exp (001)</t>
  </si>
  <si>
    <t>Facility Costs</t>
  </si>
  <si>
    <t>Utility-Exp (002) - Electricity</t>
  </si>
  <si>
    <t>Utility-Exp (002) - Heating</t>
  </si>
  <si>
    <t>Labour Costs</t>
  </si>
  <si>
    <t>Labour-Costs (001)</t>
  </si>
  <si>
    <t>None</t>
  </si>
  <si>
    <t>Operational Maintenance Costs</t>
  </si>
  <si>
    <t>Plant Admin Costs (004)</t>
  </si>
  <si>
    <t>Plant Maintenance (001)</t>
  </si>
  <si>
    <t>Plant Op. Costs (003)</t>
  </si>
  <si>
    <t>Plant Outages (002)</t>
  </si>
  <si>
    <t>Data Source Reference</t>
  </si>
  <si>
    <t>Financial Actual</t>
  </si>
  <si>
    <t>Revenues</t>
  </si>
  <si>
    <t>Kootha</t>
  </si>
  <si>
    <t>Profit Centre</t>
  </si>
  <si>
    <t>$</t>
  </si>
  <si>
    <t>Surjek</t>
  </si>
  <si>
    <t>Jutik</t>
  </si>
  <si>
    <t>Expenses</t>
  </si>
  <si>
    <t>Cost Centre</t>
  </si>
  <si>
    <t>Financial Budget</t>
  </si>
  <si>
    <t>Water Production Actuals</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</si>
  <si>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</si>
  <si>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</si>
  <si>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</si>
  <si>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</si>
  <si>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</si>
  <si>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</si>
  <si>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</si>
  <si>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</si>
  <si>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</si>
  <si>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</si>
  <si>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</si>
  <si>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</si>
  <si>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</si>
  <si>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</si>
  <si>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</si>
  <si>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t>In General, Public Sales of Soft Water generate the lowest revenues in each unit and Private, Hard is the highest.  Kootha is by far the smallest unit from a revenue generation standpoint.</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</si>
  <si>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</si>
  <si>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</si>
  <si>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Here we see that Private Sales still generate the highest revenues, but now that the data is Aggregated,</t>
  </si>
  <si>
    <t>we that overall, Residential Sales is the smallest revenue driver, and Public Sales is second.  Given the</t>
  </si>
  <si>
    <t>observation from above that Public Soft was the smallest revenue producer, Public Hard keeps this</t>
  </si>
  <si>
    <t>Profit Center profitable.</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</si>
  <si>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</si>
  <si>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</si>
  <si>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</si>
  <si>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</si>
  <si>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</si>
  <si>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</si>
  <si>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</si>
  <si>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</si>
  <si>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</si>
  <si>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</si>
  <si>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t>The most obvious observation here, is that Chemical expenses and Labour are the most costly expenses for every unit.  Also, at first glance, Surjeck isn't performing as well as the other units.</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</si>
  <si>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</si>
  <si>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</si>
  <si>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</si>
  <si>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</si>
  <si>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Here we get to see visually that Chemical costs and Labour costs are the largest expenses.</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</si>
  <si>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</si>
  <si>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</si>
  <si>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</si>
  <si>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</si>
  <si>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</si>
  <si>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</si>
  <si>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</si>
  <si>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</si>
  <si>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Surjek's Chemical expenses where much higher in October and November '13 than the production.</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</si>
  <si>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</si>
  <si>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</si>
  <si>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</si>
  <si>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</si>
  <si>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</si>
  <si>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</si>
  <si>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</si>
  <si>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</si>
  <si>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</si>
  <si>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The negative EBIT numbers in Oct and Nov '13 and again in May '14 are concerning.  The Oct and Nov revenues are lower across the board, so the high expenses for those months point to a problem.</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</si>
  <si>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</si>
  <si>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Jutik has the highest overall EBIT margin at over 44%.  As we have noticed throughout, Surjek, although generating the most revenue, has the lowest EBIT margin.  </t>
  </si>
  <si>
    <t>On the surface, Surjek might need to look to Jutik to better understand what works for them, and try to emmulate some of those practices.</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</si>
  <si>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</si>
  <si>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</si>
  <si>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</si>
  <si>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</si>
  <si>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</si>
  <si>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</si>
  <si>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</si>
  <si>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</si>
  <si>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</si>
  <si>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</si>
  <si>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</si>
  <si>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</si>
  <si>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</si>
  <si>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</si>
  <si>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</si>
  <si>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</si>
  <si>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</si>
  <si>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</si>
  <si>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</si>
  <si>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</si>
  <si>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</si>
  <si>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</si>
  <si>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</si>
  <si>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</si>
  <si>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</si>
  <si>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</si>
  <si>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</si>
  <si>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</si>
  <si>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</si>
  <si>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</si>
  <si>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</si>
  <si>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</si>
  <si>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</si>
  <si>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</si>
  <si>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</si>
  <si>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</si>
  <si>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</si>
  <si>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</si>
  <si>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</si>
  <si>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</si>
  <si>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</si>
  <si>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</si>
  <si>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</si>
  <si>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</si>
  <si>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</si>
  <si>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</si>
  <si>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</si>
  <si>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</si>
  <si>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</si>
  <si>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</si>
  <si>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</si>
  <si>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</si>
  <si>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</si>
  <si>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</si>
  <si>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</si>
  <si>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</si>
  <si>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</si>
  <si>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</si>
  <si>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</si>
  <si>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</si>
  <si>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</si>
  <si>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</si>
  <si>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</si>
  <si>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</si>
  <si>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</si>
  <si>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</si>
  <si>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</si>
  <si>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</si>
  <si>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</si>
  <si>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</si>
  <si>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</si>
  <si>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</si>
  <si>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</si>
  <si>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</si>
  <si>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</si>
  <si>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 xml:space="preserve">Labour tends to </t>
  </si>
  <si>
    <t xml:space="preserve">be higher than </t>
  </si>
  <si>
    <t xml:space="preserve">chemical costs </t>
  </si>
  <si>
    <t xml:space="preserve">(about a 3:2 ratio), but Surjek's </t>
  </si>
  <si>
    <t xml:space="preserve">chemical is higher </t>
  </si>
  <si>
    <t>than its 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</si>
</sst>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2">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FF00"/>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23">
    <xf numFmtId="0" fontId="0" fillId="0" borderId="0" xfId="0" applyFont="1" applyAlignment="1"/>
    <xf numFmtId="0" fontId="2"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6" fillId="13" borderId="0" xfId="0" applyFont="1" applyFill="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39" fillId="0" borderId="0" xfId="0" applyFont="1" applyFill="1" applyAlignment="1"/>
    <xf numFmtId="0" fontId="40" fillId="0" borderId="0" xfId="0" applyFont="1" applyFill="1"/>
    <xf numFmtId="0" fontId="40" fillId="0" borderId="0" xfId="0" applyFont="1" applyFill="1" applyAlignment="1"/>
    <xf numFmtId="0" fontId="39" fillId="0" borderId="0" xfId="0" applyFont="1" applyFill="1" applyAlignment="1">
      <alignment horizontal="left"/>
    </xf>
    <xf numFmtId="166" fontId="7"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40" fontId="3" fillId="0" borderId="0" xfId="0" applyNumberFormat="1" applyFont="1" applyAlignment="1"/>
    <xf numFmtId="164" fontId="2" fillId="14" borderId="16" xfId="0" applyNumberFormat="1" applyFont="1" applyFill="1" applyBorder="1" applyAlignment="1"/>
    <xf numFmtId="0" fontId="5" fillId="14" borderId="0" xfId="0" applyFont="1" applyFill="1" applyAlignment="1"/>
    <xf numFmtId="0" fontId="7" fillId="14" borderId="0" xfId="0" applyFont="1" applyFill="1" applyAlignment="1"/>
    <xf numFmtId="0" fontId="6" fillId="14" borderId="0" xfId="0" applyFont="1" applyFill="1" applyAlignment="1"/>
    <xf numFmtId="0" fontId="0" fillId="14" borderId="0" xfId="0" applyFont="1" applyFill="1" applyAlignment="1"/>
    <xf numFmtId="0" fontId="0" fillId="0" borderId="0" xfId="0" applyFont="1" applyAlignment="1"/>
    <xf numFmtId="0" fontId="0" fillId="9" borderId="0" xfId="0" applyFont="1" applyFill="1" applyAlignment="1"/>
    <xf numFmtId="0" fontId="7" fillId="0" borderId="0" xfId="0" applyFont="1" applyAlignment="1"/>
    <xf numFmtId="0" fontId="16" fillId="5" borderId="0" xfId="0" applyFont="1" applyFill="1" applyAlignment="1"/>
    <xf numFmtId="0" fontId="14" fillId="5" borderId="0" xfId="0" applyFont="1" applyFill="1" applyAlignment="1">
      <alignment wrapText="1"/>
    </xf>
    <xf numFmtId="0" fontId="18" fillId="5" borderId="5" xfId="0" applyFont="1" applyFill="1" applyBorder="1" applyAlignment="1">
      <alignment wrapText="1"/>
    </xf>
    <xf numFmtId="0" fontId="31" fillId="0" borderId="0" xfId="0" applyFont="1" applyAlignment="1"/>
    <xf numFmtId="164" fontId="8" fillId="0" borderId="16" xfId="0" applyNumberFormat="1" applyFont="1" applyFill="1" applyBorder="1" applyAlignment="1"/>
    <xf numFmtId="0" fontId="7" fillId="0" borderId="1" xfId="0" applyFont="1" applyBorder="1" applyAlignment="1"/>
    <xf numFmtId="0" fontId="27" fillId="0" borderId="1" xfId="0" applyFont="1" applyBorder="1" applyAlignment="1"/>
    <xf numFmtId="164" fontId="3" fillId="14" borderId="1" xfId="0" applyNumberFormat="1" applyFont="1" applyFill="1" applyBorder="1" applyAlignment="1"/>
    <xf numFmtId="164" fontId="3" fillId="0" borderId="1" xfId="0" applyNumberFormat="1" applyFont="1" applyBorder="1" applyAlignment="1"/>
    <xf numFmtId="0" fontId="0" fillId="0" borderId="1" xfId="0" applyFont="1" applyBorder="1" applyAlignment="1"/>
    <xf numFmtId="164" fontId="0" fillId="0" borderId="16" xfId="0" applyNumberFormat="1" applyFont="1" applyBorder="1" applyAlignment="1"/>
    <xf numFmtId="0" fontId="2" fillId="14" borderId="0" xfId="0" applyFont="1" applyFill="1" applyAlignment="1"/>
    <xf numFmtId="0" fontId="2" fillId="14" borderId="0" xfId="0" applyFont="1" applyFill="1" applyAlignment="1">
      <alignment wrapText="1"/>
    </xf>
    <xf numFmtId="164" fontId="7" fillId="10" borderId="0" xfId="0" applyNumberFormat="1" applyFont="1" applyFill="1" applyAlignment="1"/>
    <xf numFmtId="164" fontId="8" fillId="0" borderId="0" xfId="0" applyNumberFormat="1" applyFont="1" applyAlignment="1"/>
    <xf numFmtId="9" fontId="7" fillId="0" borderId="0" xfId="1" applyFont="1" applyAlignment="1"/>
    <xf numFmtId="0" fontId="7" fillId="0" borderId="0" xfId="0" applyFont="1" applyAlignment="1">
      <alignment wrapText="1"/>
    </xf>
    <xf numFmtId="0" fontId="31" fillId="0" borderId="0" xfId="0" applyFont="1" applyAlignment="1"/>
    <xf numFmtId="0" fontId="38"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1" fillId="0" borderId="0" xfId="0" applyFont="1" applyFill="1" applyAlignment="1"/>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Center Permormance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0"/>
          <c:tx>
            <c:v>Kootha 001 Private Water Hedge Sales</c:v>
          </c:tx>
          <c:spPr>
            <a:ln w="31750" cap="rnd">
              <a:solidFill>
                <a:schemeClr val="accent5">
                  <a:lumMod val="60000"/>
                  <a:lumOff val="40000"/>
                </a:schemeClr>
              </a:solidFill>
              <a:round/>
            </a:ln>
            <a:effectLst/>
          </c:spPr>
          <c:marker>
            <c:symbol val="triangle"/>
            <c:size val="5"/>
            <c:spPr>
              <a:solidFill>
                <a:schemeClr val="accent5">
                  <a:lumMod val="60000"/>
                  <a:lumOff val="40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7E5F-1F4D-8E9C-4A4AAECD35C5}"/>
            </c:ext>
          </c:extLst>
        </c:ser>
        <c:ser>
          <c:idx val="2"/>
          <c:order val="1"/>
          <c:tx>
            <c:v>Kootha 002 Public Sales</c:v>
          </c:tx>
          <c:spPr>
            <a:ln w="31750" cap="rnd">
              <a:solidFill>
                <a:schemeClr val="accent5">
                  <a:lumMod val="75000"/>
                </a:schemeClr>
              </a:solidFill>
              <a:round/>
            </a:ln>
            <a:effectLst/>
          </c:spPr>
          <c:marker>
            <c:symbol val="triangle"/>
            <c:size val="5"/>
            <c:spPr>
              <a:solidFill>
                <a:schemeClr val="accent5">
                  <a:lumMod val="75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2-7E5F-1F4D-8E9C-4A4AAECD35C5}"/>
            </c:ext>
          </c:extLst>
        </c:ser>
        <c:ser>
          <c:idx val="3"/>
          <c:order val="2"/>
          <c:tx>
            <c:v>Kootha 003 Residential Sales</c:v>
          </c:tx>
          <c:spPr>
            <a:ln w="31750" cap="rnd">
              <a:solidFill>
                <a:schemeClr val="accent5">
                  <a:lumMod val="50000"/>
                </a:schemeClr>
              </a:solidFill>
              <a:round/>
            </a:ln>
            <a:effectLst/>
          </c:spPr>
          <c:marker>
            <c:symbol val="triangle"/>
            <c:size val="5"/>
            <c:spPr>
              <a:solidFill>
                <a:schemeClr val="accent5">
                  <a:lumMod val="50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7E5F-1F4D-8E9C-4A4AAECD35C5}"/>
            </c:ext>
          </c:extLst>
        </c:ser>
        <c:ser>
          <c:idx val="4"/>
          <c:order val="3"/>
          <c:tx>
            <c:v>Surjek 001 Private Water Hedge Sales</c:v>
          </c:tx>
          <c:spPr>
            <a:ln w="31750" cap="rnd">
              <a:solidFill>
                <a:schemeClr val="accent6">
                  <a:lumMod val="60000"/>
                  <a:lumOff val="40000"/>
                </a:schemeClr>
              </a:solidFill>
              <a:round/>
            </a:ln>
            <a:effectLst/>
          </c:spPr>
          <c:marker>
            <c:symbol val="square"/>
            <c:size val="5"/>
            <c:spPr>
              <a:solidFill>
                <a:schemeClr val="accent6">
                  <a:lumMod val="60000"/>
                  <a:lumOff val="40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4-7E5F-1F4D-8E9C-4A4AAECD35C5}"/>
            </c:ext>
          </c:extLst>
        </c:ser>
        <c:ser>
          <c:idx val="5"/>
          <c:order val="4"/>
          <c:tx>
            <c:v>Surjek 002 Public Sales</c:v>
          </c:tx>
          <c:spPr>
            <a:ln w="31750" cap="rnd">
              <a:solidFill>
                <a:schemeClr val="accent6">
                  <a:lumMod val="75000"/>
                </a:schemeClr>
              </a:solidFill>
              <a:round/>
            </a:ln>
            <a:effectLst/>
          </c:spPr>
          <c:marker>
            <c:symbol val="square"/>
            <c:size val="5"/>
            <c:spPr>
              <a:solidFill>
                <a:schemeClr val="accent6">
                  <a:lumMod val="75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5-7E5F-1F4D-8E9C-4A4AAECD35C5}"/>
            </c:ext>
          </c:extLst>
        </c:ser>
        <c:ser>
          <c:idx val="6"/>
          <c:order val="5"/>
          <c:tx>
            <c:v>Surjek 003 Residential Sales</c:v>
          </c:tx>
          <c:spPr>
            <a:ln w="31750" cap="rnd">
              <a:solidFill>
                <a:schemeClr val="accent6">
                  <a:lumMod val="50000"/>
                </a:schemeClr>
              </a:solidFill>
              <a:round/>
            </a:ln>
            <a:effectLst/>
          </c:spPr>
          <c:marker>
            <c:symbol val="square"/>
            <c:size val="5"/>
            <c:spPr>
              <a:solidFill>
                <a:schemeClr val="accent6">
                  <a:lumMod val="50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6-7E5F-1F4D-8E9C-4A4AAECD35C5}"/>
            </c:ext>
          </c:extLst>
        </c:ser>
        <c:ser>
          <c:idx val="7"/>
          <c:order val="6"/>
          <c:tx>
            <c:v>Jutik 001 Private Water Hedge Sales</c:v>
          </c:tx>
          <c:spPr>
            <a:ln w="31750" cap="rnd">
              <a:solidFill>
                <a:schemeClr val="accent4">
                  <a:lumMod val="60000"/>
                  <a:lumOff val="40000"/>
                </a:schemeClr>
              </a:solidFill>
              <a:round/>
            </a:ln>
            <a:effectLst/>
          </c:spPr>
          <c:marker>
            <c:symbol val="circle"/>
            <c:size val="5"/>
            <c:spPr>
              <a:solidFill>
                <a:schemeClr val="accent4">
                  <a:lumMod val="60000"/>
                  <a:lumOff val="40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7E5F-1F4D-8E9C-4A4AAECD35C5}"/>
            </c:ext>
          </c:extLst>
        </c:ser>
        <c:ser>
          <c:idx val="8"/>
          <c:order val="7"/>
          <c:tx>
            <c:v>Jutik 002 Public Sales</c:v>
          </c:tx>
          <c:spPr>
            <a:ln w="31750" cap="rnd">
              <a:solidFill>
                <a:schemeClr val="accent4">
                  <a:lumMod val="75000"/>
                </a:schemeClr>
              </a:solidFill>
              <a:round/>
            </a:ln>
            <a:effectLst/>
          </c:spPr>
          <c:marker>
            <c:symbol val="circle"/>
            <c:size val="5"/>
            <c:spPr>
              <a:solidFill>
                <a:schemeClr val="accent4">
                  <a:lumMod val="75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8-7E5F-1F4D-8E9C-4A4AAECD35C5}"/>
            </c:ext>
          </c:extLst>
        </c:ser>
        <c:ser>
          <c:idx val="9"/>
          <c:order val="8"/>
          <c:tx>
            <c:v>Jutik 003 Residential Sales</c:v>
          </c:tx>
          <c:spPr>
            <a:ln w="31750" cap="rnd">
              <a:solidFill>
                <a:schemeClr val="accent4">
                  <a:lumMod val="50000"/>
                </a:schemeClr>
              </a:solidFill>
              <a:round/>
            </a:ln>
            <a:effectLst/>
          </c:spPr>
          <c:marker>
            <c:symbol val="circle"/>
            <c:size val="5"/>
            <c:spPr>
              <a:solidFill>
                <a:schemeClr val="accent4">
                  <a:lumMod val="50000"/>
                </a:schemeClr>
              </a:solidFill>
              <a:ln>
                <a:noFill/>
              </a:ln>
              <a:effectLst/>
            </c:spPr>
          </c:marker>
          <c:dLbls>
            <c:delete val="1"/>
          </c:dLbls>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9-7E5F-1F4D-8E9C-4A4AAECD35C5}"/>
            </c:ext>
          </c:extLst>
        </c:ser>
        <c:dLbls>
          <c:dLblPos val="ctr"/>
          <c:showLegendKey val="0"/>
          <c:showVal val="1"/>
          <c:showCatName val="0"/>
          <c:showSerName val="0"/>
          <c:showPercent val="0"/>
          <c:showBubbleSize val="0"/>
        </c:dLbls>
        <c:marker val="1"/>
        <c:smooth val="0"/>
        <c:axId val="1475095984"/>
        <c:axId val="1449547056"/>
      </c:lineChart>
      <c:dateAx>
        <c:axId val="1475095984"/>
        <c:scaling>
          <c:orientation val="minMax"/>
        </c:scaling>
        <c:delete val="0"/>
        <c:axPos val="b"/>
        <c:numFmt formatCode="m/d/yy" sourceLinked="0"/>
        <c:majorTickMark val="cross"/>
        <c:minorTickMark val="cross"/>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9547056"/>
        <c:crosses val="autoZero"/>
        <c:auto val="1"/>
        <c:lblOffset val="100"/>
        <c:baseTimeUnit val="months"/>
      </c:dateAx>
      <c:valAx>
        <c:axId val="14495470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75095984"/>
        <c:crossesAt val="41456"/>
        <c:crossBetween val="between"/>
        <c:majorUnit val="2000000"/>
      </c:valAx>
      <c:spPr>
        <a:noFill/>
        <a:ln>
          <a:noFill/>
        </a:ln>
        <a:effectLst/>
      </c:spPr>
    </c:plotArea>
    <c:legend>
      <c:legendPos val="b"/>
      <c:layout>
        <c:manualLayout>
          <c:xMode val="edge"/>
          <c:yMode val="edge"/>
          <c:x val="1.6963200024506651E-2"/>
          <c:y val="0.82705766918207047"/>
          <c:w val="0.96787472561197851"/>
          <c:h val="0.1541187967562258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a:t>
            </a:r>
            <a:r>
              <a:rPr lang="en-US" baseline="0"/>
              <a:t> vs Production</a:t>
            </a:r>
          </a:p>
          <a:p>
            <a:pPr>
              <a:defRPr/>
            </a:pPr>
            <a:r>
              <a:rPr lang="en-US" baseline="0"/>
              <a:t>Surjek Unit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0"/>
          <c:tx>
            <c:v>Surjek Chem-Exp (001)</c:v>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5731-314E-A84D-7F18C110D6BB}"/>
            </c:ext>
          </c:extLst>
        </c:ser>
        <c:ser>
          <c:idx val="8"/>
          <c:order val="1"/>
          <c:tx>
            <c:v>Surjek Labour-Costs (001)</c:v>
          </c:tx>
          <c:spPr>
            <a:solidFill>
              <a:schemeClr val="accent6">
                <a:lumMod val="75000"/>
              </a:schemeClr>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c:ext xmlns:c16="http://schemas.microsoft.com/office/drawing/2014/chart" uri="{C3380CC4-5D6E-409C-BE32-E72D297353CC}">
              <c16:uniqueId val="{00000004-5731-314E-A84D-7F18C110D6BB}"/>
            </c:ext>
          </c:extLst>
        </c:ser>
        <c:dLbls>
          <c:showLegendKey val="0"/>
          <c:showVal val="0"/>
          <c:showCatName val="0"/>
          <c:showSerName val="0"/>
          <c:showPercent val="0"/>
          <c:showBubbleSize val="0"/>
        </c:dLbls>
        <c:gapWidth val="150"/>
        <c:axId val="1414777360"/>
        <c:axId val="1458897440"/>
      </c:barChart>
      <c:lineChart>
        <c:grouping val="standard"/>
        <c:varyColors val="0"/>
        <c:ser>
          <c:idx val="5"/>
          <c:order val="2"/>
          <c:tx>
            <c:v>Surjek Water Production</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#,##0.00_);[Red]\(#,##0.00\)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7-5731-314E-A84D-7F18C110D6BB}"/>
            </c:ext>
          </c:extLst>
        </c:ser>
        <c:dLbls>
          <c:showLegendKey val="0"/>
          <c:showVal val="0"/>
          <c:showCatName val="0"/>
          <c:showSerName val="0"/>
          <c:showPercent val="0"/>
          <c:showBubbleSize val="0"/>
        </c:dLbls>
        <c:marker val="1"/>
        <c:smooth val="0"/>
        <c:axId val="1847467584"/>
        <c:axId val="1848420848"/>
      </c:lineChart>
      <c:dateAx>
        <c:axId val="1414777360"/>
        <c:scaling>
          <c:orientation val="minMax"/>
        </c:scaling>
        <c:delete val="0"/>
        <c:axPos val="b"/>
        <c:numFmt formatCode="mmm\-yy" sourceLinked="1"/>
        <c:majorTickMark val="out"/>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897440"/>
        <c:crosses val="autoZero"/>
        <c:auto val="1"/>
        <c:lblOffset val="100"/>
        <c:baseTimeUnit val="months"/>
      </c:dateAx>
      <c:valAx>
        <c:axId val="1458897440"/>
        <c:scaling>
          <c:orientation val="minMax"/>
          <c:max val="600000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777360"/>
        <c:crosses val="autoZero"/>
        <c:crossBetween val="between"/>
        <c:majorUnit val="1000000"/>
      </c:valAx>
      <c:valAx>
        <c:axId val="18484208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production</a:t>
                </a:r>
                <a:r>
                  <a:rPr lang="en-US" baseline="0"/>
                  <a:t> in Giga-litres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467584"/>
        <c:crosses val="max"/>
        <c:crossBetween val="between"/>
        <c:majorUnit val="50"/>
      </c:valAx>
      <c:dateAx>
        <c:axId val="1847467584"/>
        <c:scaling>
          <c:orientation val="minMax"/>
        </c:scaling>
        <c:delete val="1"/>
        <c:axPos val="b"/>
        <c:numFmt formatCode="mmm\-yy" sourceLinked="1"/>
        <c:majorTickMark val="out"/>
        <c:minorTickMark val="none"/>
        <c:tickLblPos val="nextTo"/>
        <c:crossAx val="184842084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a:t>
            </a:r>
            <a:r>
              <a:rPr lang="en-US" baseline="0"/>
              <a:t> vs Production</a:t>
            </a:r>
          </a:p>
          <a:p>
            <a:pPr>
              <a:defRPr/>
            </a:pPr>
            <a:r>
              <a:rPr lang="en-US" baseline="0"/>
              <a:t>Jutik Unit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v>Jutik Chem-Exp (001)</c:v>
          </c:tx>
          <c:spPr>
            <a:solidFill>
              <a:srgbClr val="FFC000"/>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5D54-E64E-B8C4-C16B2C49C520}"/>
            </c:ext>
          </c:extLst>
        </c:ser>
        <c:ser>
          <c:idx val="9"/>
          <c:order val="1"/>
          <c:tx>
            <c:v>Jutik Labour-Costs (001)</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accent4">
                  <a:lumMod val="75000"/>
                </a:schemeClr>
              </a:solid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Analysis'!$F$114:$Q$114</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c:ext xmlns:c16="http://schemas.microsoft.com/office/drawing/2014/chart" uri="{C3380CC4-5D6E-409C-BE32-E72D297353CC}">
              <c16:uniqueId val="{00000005-5D54-E64E-B8C4-C16B2C49C520}"/>
            </c:ext>
          </c:extLst>
        </c:ser>
        <c:dLbls>
          <c:showLegendKey val="0"/>
          <c:showVal val="0"/>
          <c:showCatName val="0"/>
          <c:showSerName val="0"/>
          <c:showPercent val="0"/>
          <c:showBubbleSize val="0"/>
        </c:dLbls>
        <c:gapWidth val="150"/>
        <c:axId val="1414777360"/>
        <c:axId val="1458897440"/>
      </c:barChart>
      <c:lineChart>
        <c:grouping val="standard"/>
        <c:varyColors val="0"/>
        <c:ser>
          <c:idx val="6"/>
          <c:order val="2"/>
          <c:tx>
            <c:v>Jutik Water Production</c:v>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#,##0.00_);[Red]\(#,##0.00\)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8-5D54-E64E-B8C4-C16B2C49C520}"/>
            </c:ext>
          </c:extLst>
        </c:ser>
        <c:dLbls>
          <c:showLegendKey val="0"/>
          <c:showVal val="0"/>
          <c:showCatName val="0"/>
          <c:showSerName val="0"/>
          <c:showPercent val="0"/>
          <c:showBubbleSize val="0"/>
        </c:dLbls>
        <c:marker val="1"/>
        <c:smooth val="0"/>
        <c:axId val="1847467584"/>
        <c:axId val="1848420848"/>
      </c:lineChart>
      <c:dateAx>
        <c:axId val="1414777360"/>
        <c:scaling>
          <c:orientation val="minMax"/>
        </c:scaling>
        <c:delete val="0"/>
        <c:axPos val="b"/>
        <c:numFmt formatCode="mmm\-yy" sourceLinked="1"/>
        <c:majorTickMark val="out"/>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897440"/>
        <c:crosses val="autoZero"/>
        <c:auto val="1"/>
        <c:lblOffset val="100"/>
        <c:baseTimeUnit val="months"/>
      </c:dateAx>
      <c:valAx>
        <c:axId val="1458897440"/>
        <c:scaling>
          <c:orientation val="minMax"/>
          <c:max val="600000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777360"/>
        <c:crosses val="autoZero"/>
        <c:crossBetween val="between"/>
        <c:majorUnit val="1000000"/>
      </c:valAx>
      <c:valAx>
        <c:axId val="18484208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production</a:t>
                </a:r>
                <a:r>
                  <a:rPr lang="en-US" baseline="0"/>
                  <a:t> in Giga-litres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467584"/>
        <c:crosses val="max"/>
        <c:crossBetween val="between"/>
        <c:majorUnit val="50"/>
      </c:valAx>
      <c:dateAx>
        <c:axId val="1847467584"/>
        <c:scaling>
          <c:orientation val="minMax"/>
        </c:scaling>
        <c:delete val="1"/>
        <c:axPos val="b"/>
        <c:numFmt formatCode="mmm\-yy" sourceLinked="1"/>
        <c:majorTickMark val="out"/>
        <c:minorTickMark val="none"/>
        <c:tickLblPos val="nextTo"/>
        <c:crossAx val="184842084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Southern</a:t>
            </a:r>
            <a:r>
              <a:rPr lang="en-US" baseline="0"/>
              <a:t> Water Corp Revenue vs Expenses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1"/>
          <c:order val="0"/>
          <c:tx>
            <c:v>Kootha Revenue</c:v>
          </c:tx>
          <c:spPr>
            <a:solidFill>
              <a:schemeClr val="accent5">
                <a:lumMod val="60000"/>
                <a:lumOff val="40000"/>
                <a:alpha val="85000"/>
              </a:schemeClr>
            </a:solidFill>
            <a:ln w="9525" cap="flat" cmpd="sng" algn="ctr">
              <a:noFill/>
              <a:round/>
            </a:ln>
            <a:effectLst/>
          </c:spPr>
          <c:invertIfNegative val="0"/>
          <c:dLbls>
            <c:dLbl>
              <c:idx val="0"/>
              <c:tx>
                <c:rich>
                  <a:bodyPr/>
                  <a:lstStyle/>
                  <a:p>
                    <a:r>
                      <a:rPr lang="en-US"/>
                      <a:t>$5.9M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9DFF-A74A-B413-8FFD45E87D36}"/>
                </c:ext>
              </c:extLst>
            </c:dLbl>
            <c:dLbl>
              <c:idx val="1"/>
              <c:tx>
                <c:rich>
                  <a:bodyPr/>
                  <a:lstStyle/>
                  <a:p>
                    <a:r>
                      <a:rPr lang="en-US"/>
                      <a:t>$5.7M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DFF-A74A-B413-8FFD45E87D36}"/>
                </c:ext>
              </c:extLst>
            </c:dLbl>
            <c:dLbl>
              <c:idx val="2"/>
              <c:tx>
                <c:rich>
                  <a:bodyPr/>
                  <a:lstStyle/>
                  <a:p>
                    <a:r>
                      <a:rPr lang="en-US"/>
                      <a:t>$5.3M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DFF-A74A-B413-8FFD45E87D36}"/>
                </c:ext>
              </c:extLst>
            </c:dLbl>
            <c:dLbl>
              <c:idx val="3"/>
              <c:tx>
                <c:rich>
                  <a:bodyPr/>
                  <a:lstStyle/>
                  <a:p>
                    <a:r>
                      <a:rPr lang="en-US"/>
                      <a:t>$5.2M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DFF-A74A-B413-8FFD45E87D36}"/>
                </c:ext>
              </c:extLst>
            </c:dLbl>
            <c:dLbl>
              <c:idx val="4"/>
              <c:tx>
                <c:rich>
                  <a:bodyPr/>
                  <a:lstStyle/>
                  <a:p>
                    <a:r>
                      <a:rPr lang="en-US"/>
                      <a:t>$5.5M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DFF-A74A-B413-8FFD45E87D36}"/>
                </c:ext>
              </c:extLst>
            </c:dLbl>
            <c:dLbl>
              <c:idx val="5"/>
              <c:tx>
                <c:rich>
                  <a:bodyPr/>
                  <a:lstStyle/>
                  <a:p>
                    <a:r>
                      <a:rPr lang="en-US"/>
                      <a:t>$5.4M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DFF-A74A-B413-8FFD45E87D36}"/>
                </c:ext>
              </c:extLst>
            </c:dLbl>
            <c:dLbl>
              <c:idx val="6"/>
              <c:tx>
                <c:rich>
                  <a:bodyPr/>
                  <a:lstStyle/>
                  <a:p>
                    <a:r>
                      <a:rPr lang="en-US"/>
                      <a:t>$7.8M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DFF-A74A-B413-8FFD45E87D36}"/>
                </c:ext>
              </c:extLst>
            </c:dLbl>
            <c:dLbl>
              <c:idx val="7"/>
              <c:tx>
                <c:rich>
                  <a:bodyPr/>
                  <a:lstStyle/>
                  <a:p>
                    <a:r>
                      <a:rPr lang="en-US"/>
                      <a:t>$6.9M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DFF-A74A-B413-8FFD45E87D36}"/>
                </c:ext>
              </c:extLst>
            </c:dLbl>
            <c:dLbl>
              <c:idx val="8"/>
              <c:tx>
                <c:rich>
                  <a:bodyPr/>
                  <a:lstStyle/>
                  <a:p>
                    <a:r>
                      <a:rPr lang="en-US"/>
                      <a:t>$7.3M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DFF-A74A-B413-8FFD45E87D36}"/>
                </c:ext>
              </c:extLst>
            </c:dLbl>
            <c:dLbl>
              <c:idx val="9"/>
              <c:tx>
                <c:rich>
                  <a:bodyPr/>
                  <a:lstStyle/>
                  <a:p>
                    <a:r>
                      <a:rPr lang="en-US"/>
                      <a:t>$5.3M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DFF-A74A-B413-8FFD45E87D36}"/>
                </c:ext>
              </c:extLst>
            </c:dLbl>
            <c:dLbl>
              <c:idx val="10"/>
              <c:tx>
                <c:rich>
                  <a:bodyPr/>
                  <a:lstStyle/>
                  <a:p>
                    <a:r>
                      <a:rPr lang="en-US"/>
                      <a:t>$5.4M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DFF-A74A-B413-8FFD45E87D36}"/>
                </c:ext>
              </c:extLst>
            </c:dLbl>
            <c:dLbl>
              <c:idx val="11"/>
              <c:tx>
                <c:rich>
                  <a:bodyPr/>
                  <a:lstStyle/>
                  <a:p>
                    <a:r>
                      <a:rPr lang="en-US"/>
                      <a:t>$5.2M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9DFF-A74A-B413-8FFD45E87D36}"/>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Analysis'!$E$15:$Q$15</c:f>
              <c:numCache>
                <c:formatCode>"$"#,##0.00;[Red]\-"$"#,##0.00</c:formatCode>
                <c:ptCount val="13"/>
                <c:pt idx="0">
                  <c:v>5914581.1976700742</c:v>
                </c:pt>
                <c:pt idx="1">
                  <c:v>5696664.2399759311</c:v>
                </c:pt>
                <c:pt idx="2">
                  <c:v>5260681.8298072498</c:v>
                </c:pt>
                <c:pt idx="3">
                  <c:v>5221955.4924466992</c:v>
                </c:pt>
                <c:pt idx="4">
                  <c:v>5514147.1707946751</c:v>
                </c:pt>
                <c:pt idx="5">
                  <c:v>5380892.2001862573</c:v>
                </c:pt>
                <c:pt idx="6">
                  <c:v>7822599.7200296298</c:v>
                </c:pt>
                <c:pt idx="7">
                  <c:v>6924324.6322913254</c:v>
                </c:pt>
                <c:pt idx="8">
                  <c:v>7297789.3913026378</c:v>
                </c:pt>
                <c:pt idx="9">
                  <c:v>5332240.4186026063</c:v>
                </c:pt>
                <c:pt idx="10">
                  <c:v>5394917.135688588</c:v>
                </c:pt>
                <c:pt idx="11">
                  <c:v>5184163.8693572879</c:v>
                </c:pt>
                <c:pt idx="12">
                  <c:v>70944957.298152953</c:v>
                </c:pt>
              </c:numCache>
            </c:numRef>
          </c:val>
          <c:extLst>
            <c:ext xmlns:c16="http://schemas.microsoft.com/office/drawing/2014/chart" uri="{C3380CC4-5D6E-409C-BE32-E72D297353CC}">
              <c16:uniqueId val="{0000000C-9DFF-A74A-B413-8FFD45E87D36}"/>
            </c:ext>
          </c:extLst>
        </c:ser>
        <c:ser>
          <c:idx val="4"/>
          <c:order val="1"/>
          <c:tx>
            <c:v>Kootha Expenses</c:v>
          </c:tx>
          <c:spPr>
            <a:solidFill>
              <a:schemeClr val="accent1">
                <a:alpha val="85000"/>
              </a:schemeClr>
            </a:solidFill>
            <a:ln w="9525" cap="flat" cmpd="sng" algn="ctr">
              <a:noFill/>
              <a:round/>
            </a:ln>
            <a:effectLst/>
          </c:spPr>
          <c:invertIfNegative val="0"/>
          <c:dLbls>
            <c:dLbl>
              <c:idx val="0"/>
              <c:tx>
                <c:rich>
                  <a:bodyPr/>
                  <a:lstStyle/>
                  <a:p>
                    <a:r>
                      <a:rPr lang="en-US"/>
                      <a:t>$3.5M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9DFF-A74A-B413-8FFD45E87D36}"/>
                </c:ext>
              </c:extLst>
            </c:dLbl>
            <c:dLbl>
              <c:idx val="1"/>
              <c:tx>
                <c:rich>
                  <a:bodyPr/>
                  <a:lstStyle/>
                  <a:p>
                    <a:r>
                      <a:rPr lang="en-US"/>
                      <a:t>$4.8M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9DFF-A74A-B413-8FFD45E87D36}"/>
                </c:ext>
              </c:extLst>
            </c:dLbl>
            <c:dLbl>
              <c:idx val="2"/>
              <c:tx>
                <c:rich>
                  <a:bodyPr/>
                  <a:lstStyle/>
                  <a:p>
                    <a:r>
                      <a:rPr lang="en-US"/>
                      <a:t>$3.7M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9DFF-A74A-B413-8FFD45E87D36}"/>
                </c:ext>
              </c:extLst>
            </c:dLbl>
            <c:dLbl>
              <c:idx val="3"/>
              <c:tx>
                <c:rich>
                  <a:bodyPr/>
                  <a:lstStyle/>
                  <a:p>
                    <a:r>
                      <a:rPr lang="en-US"/>
                      <a:t>$3.6M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9DFF-A74A-B413-8FFD45E87D36}"/>
                </c:ext>
              </c:extLst>
            </c:dLbl>
            <c:dLbl>
              <c:idx val="4"/>
              <c:tx>
                <c:rich>
                  <a:bodyPr/>
                  <a:lstStyle/>
                  <a:p>
                    <a:r>
                      <a:rPr lang="en-US"/>
                      <a:t>$3.6M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9DFF-A74A-B413-8FFD45E87D36}"/>
                </c:ext>
              </c:extLst>
            </c:dLbl>
            <c:dLbl>
              <c:idx val="5"/>
              <c:tx>
                <c:rich>
                  <a:bodyPr/>
                  <a:lstStyle/>
                  <a:p>
                    <a:r>
                      <a:rPr lang="en-US"/>
                      <a:t>$3.5M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9DFF-A74A-B413-8FFD45E87D36}"/>
                </c:ext>
              </c:extLst>
            </c:dLbl>
            <c:dLbl>
              <c:idx val="6"/>
              <c:tx>
                <c:rich>
                  <a:bodyPr/>
                  <a:lstStyle/>
                  <a:p>
                    <a:r>
                      <a:rPr lang="en-US"/>
                      <a:t>$5.2M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9DFF-A74A-B413-8FFD45E87D36}"/>
                </c:ext>
              </c:extLst>
            </c:dLbl>
            <c:dLbl>
              <c:idx val="7"/>
              <c:tx>
                <c:rich>
                  <a:bodyPr/>
                  <a:lstStyle/>
                  <a:p>
                    <a:r>
                      <a:rPr lang="en-US"/>
                      <a:t>$4.4M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9DFF-A74A-B413-8FFD45E87D36}"/>
                </c:ext>
              </c:extLst>
            </c:dLbl>
            <c:dLbl>
              <c:idx val="8"/>
              <c:tx>
                <c:rich>
                  <a:bodyPr/>
                  <a:lstStyle/>
                  <a:p>
                    <a:r>
                      <a:rPr lang="en-US"/>
                      <a:t>$4.4M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9DFF-A74A-B413-8FFD45E87D36}"/>
                </c:ext>
              </c:extLst>
            </c:dLbl>
            <c:dLbl>
              <c:idx val="9"/>
              <c:tx>
                <c:rich>
                  <a:bodyPr/>
                  <a:lstStyle/>
                  <a:p>
                    <a:r>
                      <a:rPr lang="en-US"/>
                      <a:t>$4.4M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9DFF-A74A-B413-8FFD45E87D36}"/>
                </c:ext>
              </c:extLst>
            </c:dLbl>
            <c:dLbl>
              <c:idx val="10"/>
              <c:tx>
                <c:rich>
                  <a:bodyPr/>
                  <a:lstStyle/>
                  <a:p>
                    <a:r>
                      <a:rPr lang="en-US"/>
                      <a:t>$4.7M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9DFF-A74A-B413-8FFD45E87D36}"/>
                </c:ext>
              </c:extLst>
            </c:dLbl>
            <c:dLbl>
              <c:idx val="11"/>
              <c:tx>
                <c:rich>
                  <a:bodyPr/>
                  <a:lstStyle/>
                  <a:p>
                    <a:r>
                      <a:rPr lang="en-US"/>
                      <a:t>$5.4M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2-9DFF-A74A-B413-8FFD45E87D3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Analysis'!$E$19:$Q$19</c:f>
              <c:numCache>
                <c:formatCode>"$"#,##0.00;[Red]\-"$"#,##0.00</c:formatCode>
                <c:ptCount val="13"/>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pt idx="12">
                  <c:v>51223824.092327476</c:v>
                </c:pt>
              </c:numCache>
            </c:numRef>
          </c:val>
          <c:extLst>
            <c:ext xmlns:c16="http://schemas.microsoft.com/office/drawing/2014/chart" uri="{C3380CC4-5D6E-409C-BE32-E72D297353CC}">
              <c16:uniqueId val="{00000033-9DFF-A74A-B413-8FFD45E87D36}"/>
            </c:ext>
          </c:extLst>
        </c:ser>
        <c:ser>
          <c:idx val="2"/>
          <c:order val="2"/>
          <c:tx>
            <c:v>Surjek Revenue</c:v>
          </c:tx>
          <c:spPr>
            <a:solidFill>
              <a:schemeClr val="accent6">
                <a:lumMod val="60000"/>
                <a:lumOff val="40000"/>
                <a:alpha val="85000"/>
              </a:schemeClr>
            </a:solidFill>
            <a:ln w="9525" cap="flat" cmpd="sng" algn="ctr">
              <a:noFill/>
              <a:round/>
            </a:ln>
            <a:effectLst/>
          </c:spPr>
          <c:invertIfNegative val="0"/>
          <c:dLbls>
            <c:dLbl>
              <c:idx val="0"/>
              <c:tx>
                <c:rich>
                  <a:bodyPr/>
                  <a:lstStyle/>
                  <a:p>
                    <a:r>
                      <a:rPr lang="en-US"/>
                      <a:t>$17.3M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DFF-A74A-B413-8FFD45E87D36}"/>
                </c:ext>
              </c:extLst>
            </c:dLbl>
            <c:dLbl>
              <c:idx val="1"/>
              <c:tx>
                <c:rich>
                  <a:bodyPr/>
                  <a:lstStyle/>
                  <a:p>
                    <a:r>
                      <a:rPr lang="en-US"/>
                      <a:t>$14.6M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DFF-A74A-B413-8FFD45E87D36}"/>
                </c:ext>
              </c:extLst>
            </c:dLbl>
            <c:dLbl>
              <c:idx val="2"/>
              <c:tx>
                <c:rich>
                  <a:bodyPr/>
                  <a:lstStyle/>
                  <a:p>
                    <a:r>
                      <a:rPr lang="en-US"/>
                      <a:t>$16.1M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DFF-A74A-B413-8FFD45E87D36}"/>
                </c:ext>
              </c:extLst>
            </c:dLbl>
            <c:dLbl>
              <c:idx val="3"/>
              <c:tx>
                <c:rich>
                  <a:bodyPr/>
                  <a:lstStyle/>
                  <a:p>
                    <a:r>
                      <a:rPr lang="en-US"/>
                      <a:t>$15.2M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DFF-A74A-B413-8FFD45E87D36}"/>
                </c:ext>
              </c:extLst>
            </c:dLbl>
            <c:dLbl>
              <c:idx val="4"/>
              <c:tx>
                <c:rich>
                  <a:bodyPr/>
                  <a:lstStyle/>
                  <a:p>
                    <a:r>
                      <a:rPr lang="en-US"/>
                      <a:t>$13.8M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9DFF-A74A-B413-8FFD45E87D36}"/>
                </c:ext>
              </c:extLst>
            </c:dLbl>
            <c:dLbl>
              <c:idx val="5"/>
              <c:tx>
                <c:rich>
                  <a:bodyPr/>
                  <a:lstStyle/>
                  <a:p>
                    <a:r>
                      <a:rPr lang="en-US"/>
                      <a:t>$15.6M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9DFF-A74A-B413-8FFD45E87D36}"/>
                </c:ext>
              </c:extLst>
            </c:dLbl>
            <c:dLbl>
              <c:idx val="6"/>
              <c:tx>
                <c:rich>
                  <a:bodyPr/>
                  <a:lstStyle/>
                  <a:p>
                    <a:r>
                      <a:rPr lang="en-US"/>
                      <a:t>$22.4N</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9DFF-A74A-B413-8FFD45E87D36}"/>
                </c:ext>
              </c:extLst>
            </c:dLbl>
            <c:dLbl>
              <c:idx val="7"/>
              <c:tx>
                <c:rich>
                  <a:bodyPr/>
                  <a:lstStyle/>
                  <a:p>
                    <a:r>
                      <a:rPr lang="en-US"/>
                      <a:t>$18.6M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9DFF-A74A-B413-8FFD45E87D36}"/>
                </c:ext>
              </c:extLst>
            </c:dLbl>
            <c:dLbl>
              <c:idx val="8"/>
              <c:tx>
                <c:rich>
                  <a:bodyPr/>
                  <a:lstStyle/>
                  <a:p>
                    <a:r>
                      <a:rPr lang="en-US"/>
                      <a:t>$19.6M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9DFF-A74A-B413-8FFD45E87D36}"/>
                </c:ext>
              </c:extLst>
            </c:dLbl>
            <c:dLbl>
              <c:idx val="9"/>
              <c:tx>
                <c:rich>
                  <a:bodyPr/>
                  <a:lstStyle/>
                  <a:p>
                    <a:r>
                      <a:rPr lang="en-US"/>
                      <a:t>$18.3M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9DFF-A74A-B413-8FFD45E87D36}"/>
                </c:ext>
              </c:extLst>
            </c:dLbl>
            <c:dLbl>
              <c:idx val="10"/>
              <c:tx>
                <c:rich>
                  <a:bodyPr/>
                  <a:lstStyle/>
                  <a:p>
                    <a:r>
                      <a:rPr lang="en-US"/>
                      <a:t>$14.6M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9DFF-A74A-B413-8FFD45E87D36}"/>
                </c:ext>
              </c:extLst>
            </c:dLbl>
            <c:dLbl>
              <c:idx val="11"/>
              <c:tx>
                <c:rich>
                  <a:bodyPr/>
                  <a:lstStyle/>
                  <a:p>
                    <a:r>
                      <a:rPr lang="en-US"/>
                      <a:t>$16.2M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9DFF-A74A-B413-8FFD45E87D36}"/>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Analysis'!$E$16:$Q$16</c:f>
              <c:numCache>
                <c:formatCode>"$"#,##0.00;[Red]\-"$"#,##0.00</c:formatCode>
                <c:ptCount val="13"/>
                <c:pt idx="0">
                  <c:v>17328050.972999997</c:v>
                </c:pt>
                <c:pt idx="1">
                  <c:v>14604314.435999997</c:v>
                </c:pt>
                <c:pt idx="2">
                  <c:v>16135900.118999999</c:v>
                </c:pt>
                <c:pt idx="3">
                  <c:v>15151633.271999998</c:v>
                </c:pt>
                <c:pt idx="4">
                  <c:v>13832900.801999997</c:v>
                </c:pt>
                <c:pt idx="5">
                  <c:v>15562959.623999998</c:v>
                </c:pt>
                <c:pt idx="6">
                  <c:v>22354057.620000001</c:v>
                </c:pt>
                <c:pt idx="7">
                  <c:v>18580950.729999997</c:v>
                </c:pt>
                <c:pt idx="8">
                  <c:v>19644680.780999999</c:v>
                </c:pt>
                <c:pt idx="9">
                  <c:v>18268435.046</c:v>
                </c:pt>
                <c:pt idx="10">
                  <c:v>14627298.491999999</c:v>
                </c:pt>
                <c:pt idx="11">
                  <c:v>16164167.274</c:v>
                </c:pt>
                <c:pt idx="12">
                  <c:v>202255349.16899997</c:v>
                </c:pt>
              </c:numCache>
            </c:numRef>
          </c:val>
          <c:extLst>
            <c:ext xmlns:c16="http://schemas.microsoft.com/office/drawing/2014/chart" uri="{C3380CC4-5D6E-409C-BE32-E72D297353CC}">
              <c16:uniqueId val="{00000019-9DFF-A74A-B413-8FFD45E87D36}"/>
            </c:ext>
          </c:extLst>
        </c:ser>
        <c:ser>
          <c:idx val="5"/>
          <c:order val="3"/>
          <c:tx>
            <c:v>Surjek Expenses</c:v>
          </c:tx>
          <c:spPr>
            <a:solidFill>
              <a:schemeClr val="accent6">
                <a:lumMod val="75000"/>
                <a:alpha val="85000"/>
              </a:schemeClr>
            </a:solidFill>
            <a:ln w="9525" cap="flat" cmpd="sng" algn="ctr">
              <a:noFill/>
              <a:round/>
            </a:ln>
            <a:effectLst/>
          </c:spPr>
          <c:invertIfNegative val="0"/>
          <c:dLbls>
            <c:dLbl>
              <c:idx val="0"/>
              <c:tx>
                <c:rich>
                  <a:bodyPr/>
                  <a:lstStyle/>
                  <a:p>
                    <a:r>
                      <a:rPr lang="en-US"/>
                      <a:t>$11.3M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4-9DFF-A74A-B413-8FFD45E87D36}"/>
                </c:ext>
              </c:extLst>
            </c:dLbl>
            <c:dLbl>
              <c:idx val="1"/>
              <c:tx>
                <c:rich>
                  <a:bodyPr/>
                  <a:lstStyle/>
                  <a:p>
                    <a:r>
                      <a:rPr lang="en-US"/>
                      <a:t>$13.7M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5-9DFF-A74A-B413-8FFD45E87D36}"/>
                </c:ext>
              </c:extLst>
            </c:dLbl>
            <c:dLbl>
              <c:idx val="2"/>
              <c:tx>
                <c:rich>
                  <a:bodyPr/>
                  <a:lstStyle/>
                  <a:p>
                    <a:r>
                      <a:rPr lang="en-US"/>
                      <a:t>$13.8M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6-9DFF-A74A-B413-8FFD45E87D36}"/>
                </c:ext>
              </c:extLst>
            </c:dLbl>
            <c:dLbl>
              <c:idx val="3"/>
              <c:tx>
                <c:rich>
                  <a:bodyPr/>
                  <a:lstStyle/>
                  <a:p>
                    <a:r>
                      <a:rPr lang="en-US"/>
                      <a:t>$18.5M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7-9DFF-A74A-B413-8FFD45E87D36}"/>
                </c:ext>
              </c:extLst>
            </c:dLbl>
            <c:dLbl>
              <c:idx val="4"/>
              <c:tx>
                <c:rich>
                  <a:bodyPr/>
                  <a:lstStyle/>
                  <a:p>
                    <a:r>
                      <a:rPr lang="en-US"/>
                      <a:t>$20M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8-9DFF-A74A-B413-8FFD45E87D36}"/>
                </c:ext>
              </c:extLst>
            </c:dLbl>
            <c:dLbl>
              <c:idx val="5"/>
              <c:tx>
                <c:rich>
                  <a:bodyPr/>
                  <a:lstStyle/>
                  <a:p>
                    <a:r>
                      <a:rPr lang="en-US"/>
                      <a:t>$13M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9-9DFF-A74A-B413-8FFD45E87D36}"/>
                </c:ext>
              </c:extLst>
            </c:dLbl>
            <c:dLbl>
              <c:idx val="6"/>
              <c:tx>
                <c:rich>
                  <a:bodyPr/>
                  <a:lstStyle/>
                  <a:p>
                    <a:r>
                      <a:rPr lang="en-US"/>
                      <a:t>$14M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A-9DFF-A74A-B413-8FFD45E87D36}"/>
                </c:ext>
              </c:extLst>
            </c:dLbl>
            <c:dLbl>
              <c:idx val="7"/>
              <c:tx>
                <c:rich>
                  <a:bodyPr/>
                  <a:lstStyle/>
                  <a:p>
                    <a:r>
                      <a:rPr lang="en-US"/>
                      <a:t>$16.5M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B-9DFF-A74A-B413-8FFD45E87D36}"/>
                </c:ext>
              </c:extLst>
            </c:dLbl>
            <c:dLbl>
              <c:idx val="8"/>
              <c:tx>
                <c:rich>
                  <a:bodyPr/>
                  <a:lstStyle/>
                  <a:p>
                    <a:r>
                      <a:rPr lang="en-US"/>
                      <a:t>$15M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C-9DFF-A74A-B413-8FFD45E87D36}"/>
                </c:ext>
              </c:extLst>
            </c:dLbl>
            <c:dLbl>
              <c:idx val="9"/>
              <c:tx>
                <c:rich>
                  <a:bodyPr/>
                  <a:lstStyle/>
                  <a:p>
                    <a:r>
                      <a:rPr lang="en-US"/>
                      <a:t>$16.1M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D-9DFF-A74A-B413-8FFD45E87D36}"/>
                </c:ext>
              </c:extLst>
            </c:dLbl>
            <c:dLbl>
              <c:idx val="10"/>
              <c:tx>
                <c:rich>
                  <a:bodyPr/>
                  <a:lstStyle/>
                  <a:p>
                    <a:r>
                      <a:rPr lang="en-US"/>
                      <a:t>$19M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E-9DFF-A74A-B413-8FFD45E87D36}"/>
                </c:ext>
              </c:extLst>
            </c:dLbl>
            <c:dLbl>
              <c:idx val="11"/>
              <c:tx>
                <c:rich>
                  <a:bodyPr/>
                  <a:lstStyle/>
                  <a:p>
                    <a:r>
                      <a:rPr lang="en-US"/>
                      <a:t>$8.5M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F-9DFF-A74A-B413-8FFD45E87D36}"/>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Analysis'!$E$20:$Q$20</c:f>
              <c:numCache>
                <c:formatCode>"$"#,##0.00;[Red]\-"$"#,##0.00</c:formatCode>
                <c:ptCount val="13"/>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pt idx="12">
                  <c:v>179319099.03996581</c:v>
                </c:pt>
              </c:numCache>
            </c:numRef>
          </c:val>
          <c:extLst>
            <c:ext xmlns:c16="http://schemas.microsoft.com/office/drawing/2014/chart" uri="{C3380CC4-5D6E-409C-BE32-E72D297353CC}">
              <c16:uniqueId val="{00000040-9DFF-A74A-B413-8FFD45E87D36}"/>
            </c:ext>
          </c:extLst>
        </c:ser>
        <c:ser>
          <c:idx val="3"/>
          <c:order val="4"/>
          <c:tx>
            <c:v>Jutik Revenue</c:v>
          </c:tx>
          <c:spPr>
            <a:solidFill>
              <a:schemeClr val="accent4">
                <a:lumMod val="60000"/>
                <a:lumOff val="40000"/>
                <a:alpha val="85000"/>
              </a:schemeClr>
            </a:solidFill>
            <a:ln w="9525" cap="flat" cmpd="sng" algn="ctr">
              <a:noFill/>
              <a:round/>
            </a:ln>
            <a:effectLst/>
          </c:spPr>
          <c:invertIfNegative val="0"/>
          <c:dLbls>
            <c:dLbl>
              <c:idx val="0"/>
              <c:tx>
                <c:rich>
                  <a:bodyPr/>
                  <a:lstStyle/>
                  <a:p>
                    <a:r>
                      <a:rPr lang="en-US"/>
                      <a:t>$12.7M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9DFF-A74A-B413-8FFD45E87D36}"/>
                </c:ext>
              </c:extLst>
            </c:dLbl>
            <c:dLbl>
              <c:idx val="1"/>
              <c:tx>
                <c:rich>
                  <a:bodyPr/>
                  <a:lstStyle/>
                  <a:p>
                    <a:r>
                      <a:rPr lang="en-US"/>
                      <a:t>$13.1M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9DFF-A74A-B413-8FFD45E87D36}"/>
                </c:ext>
              </c:extLst>
            </c:dLbl>
            <c:dLbl>
              <c:idx val="2"/>
              <c:tx>
                <c:rich>
                  <a:bodyPr/>
                  <a:lstStyle/>
                  <a:p>
                    <a:r>
                      <a:rPr lang="en-US"/>
                      <a:t>$13.2M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9DFF-A74A-B413-8FFD45E87D36}"/>
                </c:ext>
              </c:extLst>
            </c:dLbl>
            <c:dLbl>
              <c:idx val="3"/>
              <c:tx>
                <c:rich>
                  <a:bodyPr/>
                  <a:lstStyle/>
                  <a:p>
                    <a:r>
                      <a:rPr lang="en-US"/>
                      <a:t>$11.8M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9DFF-A74A-B413-8FFD45E87D36}"/>
                </c:ext>
              </c:extLst>
            </c:dLbl>
            <c:dLbl>
              <c:idx val="4"/>
              <c:tx>
                <c:rich>
                  <a:bodyPr/>
                  <a:lstStyle/>
                  <a:p>
                    <a:r>
                      <a:rPr lang="en-US"/>
                      <a:t>$11.9M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9DFF-A74A-B413-8FFD45E87D36}"/>
                </c:ext>
              </c:extLst>
            </c:dLbl>
            <c:dLbl>
              <c:idx val="5"/>
              <c:tx>
                <c:rich>
                  <a:bodyPr/>
                  <a:lstStyle/>
                  <a:p>
                    <a:r>
                      <a:rPr lang="en-US"/>
                      <a:t>$11.1M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9DFF-A74A-B413-8FFD45E87D36}"/>
                </c:ext>
              </c:extLst>
            </c:dLbl>
            <c:dLbl>
              <c:idx val="6"/>
              <c:tx>
                <c:rich>
                  <a:bodyPr/>
                  <a:lstStyle/>
                  <a:p>
                    <a:r>
                      <a:rPr lang="en-US"/>
                      <a:t>$15.5M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9DFF-A74A-B413-8FFD45E87D36}"/>
                </c:ext>
              </c:extLst>
            </c:dLbl>
            <c:dLbl>
              <c:idx val="7"/>
              <c:tx>
                <c:rich>
                  <a:bodyPr/>
                  <a:lstStyle/>
                  <a:p>
                    <a:r>
                      <a:rPr lang="en-US"/>
                      <a:t>$15.8M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9DFF-A74A-B413-8FFD45E87D36}"/>
                </c:ext>
              </c:extLst>
            </c:dLbl>
            <c:dLbl>
              <c:idx val="8"/>
              <c:tx>
                <c:rich>
                  <a:bodyPr/>
                  <a:lstStyle/>
                  <a:p>
                    <a:r>
                      <a:rPr lang="en-US"/>
                      <a:t>$14.2M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9DFF-A74A-B413-8FFD45E87D36}"/>
                </c:ext>
              </c:extLst>
            </c:dLbl>
            <c:dLbl>
              <c:idx val="9"/>
              <c:tx>
                <c:rich>
                  <a:bodyPr/>
                  <a:lstStyle/>
                  <a:p>
                    <a:r>
                      <a:rPr lang="en-US"/>
                      <a:t>$15M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9DFF-A74A-B413-8FFD45E87D36}"/>
                </c:ext>
              </c:extLst>
            </c:dLbl>
            <c:dLbl>
              <c:idx val="10"/>
              <c:tx>
                <c:rich>
                  <a:bodyPr/>
                  <a:lstStyle/>
                  <a:p>
                    <a:r>
                      <a:rPr lang="en-US"/>
                      <a:t>$14.3M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9DFF-A74A-B413-8FFD45E87D36}"/>
                </c:ext>
              </c:extLst>
            </c:dLbl>
            <c:dLbl>
              <c:idx val="11"/>
              <c:tx>
                <c:rich>
                  <a:bodyPr/>
                  <a:lstStyle/>
                  <a:p>
                    <a:r>
                      <a:rPr lang="en-US"/>
                      <a:t>$15.1M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9DFF-A74A-B413-8FFD45E87D36}"/>
                </c:ext>
              </c:extLst>
            </c:dLbl>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Analysis'!$E$17:$Q$17</c:f>
              <c:numCache>
                <c:formatCode>"$"#,##0.00;[Red]\-"$"#,##0.00</c:formatCode>
                <c:ptCount val="13"/>
                <c:pt idx="0">
                  <c:v>12716846.793</c:v>
                </c:pt>
                <c:pt idx="1">
                  <c:v>13050243.880999997</c:v>
                </c:pt>
                <c:pt idx="2">
                  <c:v>13235472.919</c:v>
                </c:pt>
                <c:pt idx="3">
                  <c:v>11815762.267000001</c:v>
                </c:pt>
                <c:pt idx="4">
                  <c:v>11881724.445</c:v>
                </c:pt>
                <c:pt idx="5">
                  <c:v>11127131.811999999</c:v>
                </c:pt>
                <c:pt idx="6">
                  <c:v>15491089.403999997</c:v>
                </c:pt>
                <c:pt idx="7">
                  <c:v>15776843.228999998</c:v>
                </c:pt>
                <c:pt idx="8">
                  <c:v>14151791.636999998</c:v>
                </c:pt>
                <c:pt idx="9">
                  <c:v>15011361.791999999</c:v>
                </c:pt>
                <c:pt idx="10">
                  <c:v>14286635.347000001</c:v>
                </c:pt>
                <c:pt idx="11">
                  <c:v>15120321.851000002</c:v>
                </c:pt>
                <c:pt idx="12">
                  <c:v>163665225.377</c:v>
                </c:pt>
              </c:numCache>
            </c:numRef>
          </c:val>
          <c:extLst>
            <c:ext xmlns:c16="http://schemas.microsoft.com/office/drawing/2014/chart" uri="{C3380CC4-5D6E-409C-BE32-E72D297353CC}">
              <c16:uniqueId val="{00000026-9DFF-A74A-B413-8FFD45E87D36}"/>
            </c:ext>
          </c:extLst>
        </c:ser>
        <c:ser>
          <c:idx val="6"/>
          <c:order val="5"/>
          <c:tx>
            <c:v>Jutik Expenses</c:v>
          </c:tx>
          <c:spPr>
            <a:solidFill>
              <a:schemeClr val="accent4">
                <a:lumMod val="75000"/>
                <a:alpha val="85000"/>
              </a:schemeClr>
            </a:solidFill>
            <a:ln w="9525" cap="flat" cmpd="sng" algn="ctr">
              <a:noFill/>
              <a:round/>
            </a:ln>
            <a:effectLst/>
          </c:spPr>
          <c:invertIfNegative val="0"/>
          <c:dLbls>
            <c:dLbl>
              <c:idx val="0"/>
              <c:tx>
                <c:rich>
                  <a:bodyPr/>
                  <a:lstStyle/>
                  <a:p>
                    <a:r>
                      <a:rPr lang="en-US"/>
                      <a:t>$8.2M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1-9DFF-A74A-B413-8FFD45E87D36}"/>
                </c:ext>
              </c:extLst>
            </c:dLbl>
            <c:dLbl>
              <c:idx val="1"/>
              <c:tx>
                <c:rich>
                  <a:bodyPr/>
                  <a:lstStyle/>
                  <a:p>
                    <a:r>
                      <a:rPr lang="en-US"/>
                      <a:t>$6.5M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2-9DFF-A74A-B413-8FFD45E87D36}"/>
                </c:ext>
              </c:extLst>
            </c:dLbl>
            <c:dLbl>
              <c:idx val="2"/>
              <c:tx>
                <c:rich>
                  <a:bodyPr/>
                  <a:lstStyle/>
                  <a:p>
                    <a:r>
                      <a:rPr lang="en-US"/>
                      <a:t>$8.8M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3-9DFF-A74A-B413-8FFD45E87D36}"/>
                </c:ext>
              </c:extLst>
            </c:dLbl>
            <c:dLbl>
              <c:idx val="3"/>
              <c:tx>
                <c:rich>
                  <a:bodyPr/>
                  <a:lstStyle/>
                  <a:p>
                    <a:r>
                      <a:rPr lang="en-US"/>
                      <a:t>$7.4M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4-9DFF-A74A-B413-8FFD45E87D36}"/>
                </c:ext>
              </c:extLst>
            </c:dLbl>
            <c:dLbl>
              <c:idx val="4"/>
              <c:tx>
                <c:rich>
                  <a:bodyPr/>
                  <a:lstStyle/>
                  <a:p>
                    <a:r>
                      <a:rPr lang="en-US"/>
                      <a:t>$6.3M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5-9DFF-A74A-B413-8FFD45E87D36}"/>
                </c:ext>
              </c:extLst>
            </c:dLbl>
            <c:dLbl>
              <c:idx val="5"/>
              <c:tx>
                <c:rich>
                  <a:bodyPr/>
                  <a:lstStyle/>
                  <a:p>
                    <a:r>
                      <a:rPr lang="en-US"/>
                      <a:t>$5.9M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6-9DFF-A74A-B413-8FFD45E87D36}"/>
                </c:ext>
              </c:extLst>
            </c:dLbl>
            <c:dLbl>
              <c:idx val="6"/>
              <c:tx>
                <c:rich>
                  <a:bodyPr/>
                  <a:lstStyle/>
                  <a:p>
                    <a:r>
                      <a:rPr lang="en-US"/>
                      <a:t>$7.2M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7-9DFF-A74A-B413-8FFD45E87D36}"/>
                </c:ext>
              </c:extLst>
            </c:dLbl>
            <c:dLbl>
              <c:idx val="7"/>
              <c:tx>
                <c:rich>
                  <a:bodyPr/>
                  <a:lstStyle/>
                  <a:p>
                    <a:r>
                      <a:rPr lang="en-US"/>
                      <a:t>$7.5M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8-9DFF-A74A-B413-8FFD45E87D36}"/>
                </c:ext>
              </c:extLst>
            </c:dLbl>
            <c:dLbl>
              <c:idx val="8"/>
              <c:tx>
                <c:rich>
                  <a:bodyPr/>
                  <a:lstStyle/>
                  <a:p>
                    <a:r>
                      <a:rPr lang="en-US"/>
                      <a:t>$8.7M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9-9DFF-A74A-B413-8FFD45E87D36}"/>
                </c:ext>
              </c:extLst>
            </c:dLbl>
            <c:dLbl>
              <c:idx val="9"/>
              <c:tx>
                <c:rich>
                  <a:bodyPr/>
                  <a:lstStyle/>
                  <a:p>
                    <a:r>
                      <a:rPr lang="en-US"/>
                      <a:t>$6.7M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A-9DFF-A74A-B413-8FFD45E87D36}"/>
                </c:ext>
              </c:extLst>
            </c:dLbl>
            <c:dLbl>
              <c:idx val="10"/>
              <c:tx>
                <c:rich>
                  <a:bodyPr/>
                  <a:lstStyle/>
                  <a:p>
                    <a:r>
                      <a:rPr lang="en-US"/>
                      <a:t>$8.1M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B-9DFF-A74A-B413-8FFD45E87D36}"/>
                </c:ext>
              </c:extLst>
            </c:dLbl>
            <c:dLbl>
              <c:idx val="11"/>
              <c:tx>
                <c:rich>
                  <a:bodyPr/>
                  <a:lstStyle/>
                  <a:p>
                    <a:r>
                      <a:rPr lang="en-US"/>
                      <a:t>$9.5M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C-9DFF-A74A-B413-8FFD45E87D36}"/>
                </c:ext>
              </c:extLst>
            </c:dLbl>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Analysis'!$E$21:$Q$21</c:f>
              <c:numCache>
                <c:formatCode>"$"#,##0.00;[Red]\-"$"#,##0.00</c:formatCode>
                <c:ptCount val="13"/>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pt idx="12">
                  <c:v>90723489.27980563</c:v>
                </c:pt>
              </c:numCache>
            </c:numRef>
          </c:val>
          <c:extLst>
            <c:ext xmlns:c16="http://schemas.microsoft.com/office/drawing/2014/chart" uri="{C3380CC4-5D6E-409C-BE32-E72D297353CC}">
              <c16:uniqueId val="{0000004D-9DFF-A74A-B413-8FFD45E87D36}"/>
            </c:ext>
          </c:extLst>
        </c:ser>
        <c:dLbls>
          <c:showLegendKey val="0"/>
          <c:showVal val="1"/>
          <c:showCatName val="0"/>
          <c:showSerName val="0"/>
          <c:showPercent val="0"/>
          <c:showBubbleSize val="0"/>
        </c:dLbls>
        <c:gapWidth val="150"/>
        <c:overlap val="100"/>
        <c:axId val="1641133407"/>
        <c:axId val="1563331567"/>
      </c:barChart>
      <c:dateAx>
        <c:axId val="1641133407"/>
        <c:scaling>
          <c:orientation val="minMax"/>
        </c:scaling>
        <c:delete val="0"/>
        <c:axPos val="b"/>
        <c:numFmt formatCode="mmm\-yy"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3331567"/>
        <c:crosses val="autoZero"/>
        <c:auto val="1"/>
        <c:lblOffset val="100"/>
        <c:baseTimeUnit val="months"/>
      </c:dateAx>
      <c:valAx>
        <c:axId val="15633315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Red]\-&quot;$&quot;#,##0.00" sourceLinked="1"/>
        <c:majorTickMark val="none"/>
        <c:minorTickMark val="none"/>
        <c:tickLblPos val="nextTo"/>
        <c:crossAx val="1641133407"/>
        <c:crosses val="autoZero"/>
        <c:crossBetween val="between"/>
      </c:valAx>
      <c:spPr>
        <a:noFill/>
        <a:ln>
          <a:noFill/>
        </a:ln>
        <a:effectLst/>
      </c:spPr>
    </c:plotArea>
    <c:legend>
      <c:legendPos val="b"/>
      <c:layout>
        <c:manualLayout>
          <c:xMode val="edge"/>
          <c:yMode val="edge"/>
          <c:x val="0.14094365368923142"/>
          <c:y val="0.93119981125747098"/>
          <c:w val="0.70363882046707837"/>
          <c:h val="6.880018874252902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Southern Water Corp Annual Revenue by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634A-994B-8E12-260C0D3F7772}"/>
              </c:ext>
            </c:extLst>
          </c:dPt>
          <c:dPt>
            <c:idx val="1"/>
            <c:invertIfNegative val="0"/>
            <c:bubble3D val="0"/>
            <c:spPr>
              <a:solidFill>
                <a:schemeClr val="accent6">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634A-994B-8E12-260C0D3F7772}"/>
              </c:ext>
            </c:extLst>
          </c:dPt>
          <c:dPt>
            <c:idx val="2"/>
            <c:invertIfNegative val="0"/>
            <c:bubble3D val="0"/>
            <c:spPr>
              <a:solidFill>
                <a:schemeClr val="accent4">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634A-994B-8E12-260C0D3F7772}"/>
              </c:ext>
            </c:extLst>
          </c:dPt>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'EBIT Analysis'!$A$15:$A$17</c:f>
              <c:strCache>
                <c:ptCount val="3"/>
                <c:pt idx="0">
                  <c:v>Kootha</c:v>
                </c:pt>
                <c:pt idx="1">
                  <c:v>Surjek</c:v>
                </c:pt>
                <c:pt idx="2">
                  <c:v>Jutik</c:v>
                </c:pt>
              </c:strCache>
            </c:strRef>
          </c:cat>
          <c:val>
            <c:numRef>
              <c:f>'EBIT Analysis'!$Q$15:$Q$17</c:f>
              <c:numCache>
                <c:formatCode>"$"#,##0.00;[Red]\-"$"#,##0.00</c:formatCode>
                <c:ptCount val="3"/>
                <c:pt idx="0">
                  <c:v>70944957.298152953</c:v>
                </c:pt>
                <c:pt idx="1">
                  <c:v>202255349.16899997</c:v>
                </c:pt>
                <c:pt idx="2">
                  <c:v>163665225.377</c:v>
                </c:pt>
              </c:numCache>
            </c:numRef>
          </c:val>
          <c:extLst>
            <c:ext xmlns:c16="http://schemas.microsoft.com/office/drawing/2014/chart" uri="{C3380CC4-5D6E-409C-BE32-E72D297353CC}">
              <c16:uniqueId val="{00000000-634A-994B-8E12-260C0D3F7772}"/>
            </c:ext>
          </c:extLst>
        </c:ser>
        <c:dLbls>
          <c:dLblPos val="inEnd"/>
          <c:showLegendKey val="0"/>
          <c:showVal val="1"/>
          <c:showCatName val="0"/>
          <c:showSerName val="0"/>
          <c:showPercent val="0"/>
          <c:showBubbleSize val="0"/>
        </c:dLbls>
        <c:gapWidth val="65"/>
        <c:axId val="1138852159"/>
        <c:axId val="728392079"/>
      </c:barChart>
      <c:catAx>
        <c:axId val="11388521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8392079"/>
        <c:crosses val="autoZero"/>
        <c:auto val="1"/>
        <c:lblAlgn val="ctr"/>
        <c:lblOffset val="100"/>
        <c:noMultiLvlLbl val="0"/>
      </c:catAx>
      <c:valAx>
        <c:axId val="728392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Red]\-&quot;$&quot;#,##0.00" sourceLinked="1"/>
        <c:majorTickMark val="none"/>
        <c:minorTickMark val="none"/>
        <c:tickLblPos val="nextTo"/>
        <c:crossAx val="113885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Southern Water</a:t>
            </a:r>
            <a:r>
              <a:rPr lang="en-US" baseline="0"/>
              <a:t> Corp EBIT by Unit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'EBIT Analysis'!$A$23</c:f>
              <c:strCache>
                <c:ptCount val="1"/>
                <c:pt idx="0">
                  <c:v>Kootha</c:v>
                </c:pt>
              </c:strCache>
            </c:strRef>
          </c:tx>
          <c:spPr>
            <a:ln w="31750" cap="rnd">
              <a:solidFill>
                <a:schemeClr val="accent1">
                  <a:lumMod val="60000"/>
                  <a:lumOff val="40000"/>
                </a:schemeClr>
              </a:solidFill>
              <a:round/>
            </a:ln>
            <a:effectLst/>
          </c:spPr>
          <c:marker>
            <c:symbol val="circle"/>
            <c:size val="5"/>
            <c:spPr>
              <a:solidFill>
                <a:schemeClr val="accent5">
                  <a:lumMod val="60000"/>
                  <a:lumOff val="40000"/>
                </a:schemeClr>
              </a:solidFill>
              <a:ln>
                <a:noFill/>
              </a:ln>
              <a:effectLst/>
            </c:spPr>
          </c:marker>
          <c:dLbls>
            <c:delete val="1"/>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2572779.3705296312</c:v>
                </c:pt>
                <c:pt idx="7">
                  <c:v>2504531.9499788247</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5321-9746-B6A0-F23306C3EA34}"/>
            </c:ext>
          </c:extLst>
        </c:ser>
        <c:ser>
          <c:idx val="1"/>
          <c:order val="1"/>
          <c:tx>
            <c:strRef>
              <c:f>'EBIT Analysis'!$A$24</c:f>
              <c:strCache>
                <c:ptCount val="1"/>
                <c:pt idx="0">
                  <c:v>Surjek</c:v>
                </c:pt>
              </c:strCache>
            </c:strRef>
          </c:tx>
          <c:spPr>
            <a:ln w="31750" cap="rnd">
              <a:solidFill>
                <a:schemeClr val="accent6">
                  <a:lumMod val="60000"/>
                  <a:lumOff val="40000"/>
                </a:schemeClr>
              </a:solidFill>
              <a:round/>
            </a:ln>
            <a:effectLst/>
          </c:spPr>
          <c:marker>
            <c:symbol val="diamond"/>
            <c:size val="5"/>
            <c:spPr>
              <a:solidFill>
                <a:schemeClr val="accent6">
                  <a:lumMod val="60000"/>
                  <a:lumOff val="40000"/>
                </a:schemeClr>
              </a:solidFill>
              <a:ln>
                <a:noFill/>
              </a:ln>
              <a:effectLst/>
            </c:spPr>
          </c:marker>
          <c:dLbls>
            <c:delete val="1"/>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7675095.9504672009</c:v>
                </c:pt>
              </c:numCache>
            </c:numRef>
          </c:val>
          <c:smooth val="0"/>
          <c:extLst>
            <c:ext xmlns:c16="http://schemas.microsoft.com/office/drawing/2014/chart" uri="{C3380CC4-5D6E-409C-BE32-E72D297353CC}">
              <c16:uniqueId val="{00000001-5321-9746-B6A0-F23306C3EA34}"/>
            </c:ext>
          </c:extLst>
        </c:ser>
        <c:ser>
          <c:idx val="2"/>
          <c:order val="2"/>
          <c:tx>
            <c:strRef>
              <c:f>'EBIT Analysis'!$A$25</c:f>
              <c:strCache>
                <c:ptCount val="1"/>
                <c:pt idx="0">
                  <c:v>Jutik</c:v>
                </c:pt>
              </c:strCache>
            </c:strRef>
          </c:tx>
          <c:spPr>
            <a:ln w="31750" cap="rnd">
              <a:solidFill>
                <a:schemeClr val="accent4">
                  <a:lumMod val="60000"/>
                  <a:lumOff val="40000"/>
                </a:schemeClr>
              </a:solidFill>
              <a:round/>
            </a:ln>
            <a:effectLst/>
          </c:spPr>
          <c:marker>
            <c:symbol val="square"/>
            <c:size val="5"/>
            <c:spPr>
              <a:solidFill>
                <a:schemeClr val="accent4">
                  <a:lumMod val="60000"/>
                  <a:lumOff val="40000"/>
                </a:schemeClr>
              </a:solidFill>
              <a:ln>
                <a:noFill/>
              </a:ln>
              <a:effectLst/>
            </c:spPr>
          </c:marker>
          <c:dLbls>
            <c:delete val="1"/>
          </c:dLbls>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5640408.5879915003</c:v>
                </c:pt>
              </c:numCache>
            </c:numRef>
          </c:val>
          <c:smooth val="0"/>
          <c:extLst>
            <c:ext xmlns:c16="http://schemas.microsoft.com/office/drawing/2014/chart" uri="{C3380CC4-5D6E-409C-BE32-E72D297353CC}">
              <c16:uniqueId val="{00000002-5321-9746-B6A0-F23306C3EA34}"/>
            </c:ext>
          </c:extLst>
        </c:ser>
        <c:dLbls>
          <c:dLblPos val="ctr"/>
          <c:showLegendKey val="0"/>
          <c:showVal val="1"/>
          <c:showCatName val="0"/>
          <c:showSerName val="0"/>
          <c:showPercent val="0"/>
          <c:showBubbleSize val="0"/>
        </c:dLbls>
        <c:marker val="1"/>
        <c:smooth val="0"/>
        <c:axId val="765674287"/>
        <c:axId val="722318559"/>
      </c:lineChart>
      <c:dateAx>
        <c:axId val="765674287"/>
        <c:scaling>
          <c:orientation val="minMax"/>
        </c:scaling>
        <c:delete val="0"/>
        <c:axPos val="b"/>
        <c:numFmt formatCode="mmm\-yy"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2318559"/>
        <c:crosses val="autoZero"/>
        <c:auto val="1"/>
        <c:lblOffset val="100"/>
        <c:baseTimeUnit val="months"/>
        <c:majorUnit val="2"/>
        <c:majorTimeUnit val="months"/>
      </c:dateAx>
      <c:valAx>
        <c:axId val="722318559"/>
        <c:scaling>
          <c:orientation val="minMax"/>
          <c:min val="-500000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56742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Southern Water Corp Average EBIT by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5">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D09-6943-8687-63AFB339E627}"/>
              </c:ext>
            </c:extLst>
          </c:dPt>
          <c:dPt>
            <c:idx val="1"/>
            <c:invertIfNegative val="0"/>
            <c:bubble3D val="0"/>
            <c:spPr>
              <a:solidFill>
                <a:schemeClr val="accent6">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BD09-6943-8687-63AFB339E627}"/>
              </c:ext>
            </c:extLst>
          </c:dPt>
          <c:dPt>
            <c:idx val="2"/>
            <c:invertIfNegative val="0"/>
            <c:bubble3D val="0"/>
            <c:spPr>
              <a:solidFill>
                <a:schemeClr val="accent4">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BD09-6943-8687-63AFB339E627}"/>
              </c:ext>
            </c:extLst>
          </c:dPt>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'EBIT Analysis'!$A$23:$A$25</c:f>
              <c:strCache>
                <c:ptCount val="3"/>
                <c:pt idx="0">
                  <c:v>Kootha</c:v>
                </c:pt>
                <c:pt idx="1">
                  <c:v>Surjek</c:v>
                </c:pt>
                <c:pt idx="2">
                  <c:v>Jutik</c:v>
                </c:pt>
              </c:strCache>
            </c:strRef>
          </c:cat>
          <c:val>
            <c:numRef>
              <c:f>'EBIT Analysis'!$Z$15:$Z$17</c:f>
              <c:numCache>
                <c:formatCode>"$"#,##0.00;[Red]\-"$"#,##0.00</c:formatCode>
                <c:ptCount val="3"/>
                <c:pt idx="0">
                  <c:v>1643427.7671521239</c:v>
                </c:pt>
                <c:pt idx="1">
                  <c:v>1911354.1774195128</c:v>
                </c:pt>
                <c:pt idx="2">
                  <c:v>6078478.0080995327</c:v>
                </c:pt>
              </c:numCache>
            </c:numRef>
          </c:val>
          <c:extLst>
            <c:ext xmlns:c16="http://schemas.microsoft.com/office/drawing/2014/chart" uri="{C3380CC4-5D6E-409C-BE32-E72D297353CC}">
              <c16:uniqueId val="{00000000-BD09-6943-8687-63AFB339E627}"/>
            </c:ext>
          </c:extLst>
        </c:ser>
        <c:dLbls>
          <c:dLblPos val="inEnd"/>
          <c:showLegendKey val="0"/>
          <c:showVal val="1"/>
          <c:showCatName val="0"/>
          <c:showSerName val="0"/>
          <c:showPercent val="0"/>
          <c:showBubbleSize val="0"/>
        </c:dLbls>
        <c:gapWidth val="65"/>
        <c:axId val="764463823"/>
        <c:axId val="1195944335"/>
      </c:barChart>
      <c:catAx>
        <c:axId val="764463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5944335"/>
        <c:crosses val="autoZero"/>
        <c:auto val="1"/>
        <c:lblAlgn val="ctr"/>
        <c:lblOffset val="100"/>
        <c:noMultiLvlLbl val="0"/>
      </c:catAx>
      <c:valAx>
        <c:axId val="11959443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Red]\-&quot;$&quot;#,##0.00" sourceLinked="1"/>
        <c:majorTickMark val="none"/>
        <c:minorTickMark val="none"/>
        <c:tickLblPos val="nextTo"/>
        <c:crossAx val="764463823"/>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Profit Centre % per Unit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solidFill>
              <a:schemeClr val="accent1">
                <a:alpha val="85000"/>
              </a:schemeClr>
            </a:solidFill>
            <a:ln w="9525" cap="flat" cmpd="sng" algn="ctr">
              <a:solidFill>
                <a:schemeClr val="lt1">
                  <a:alpha val="50000"/>
                </a:schemeClr>
              </a:solidFill>
              <a:round/>
            </a:ln>
            <a:effectLst>
              <a:outerShdw blurRad="50800" dist="63500" dir="5400000" algn="ctr" rotWithShape="0">
                <a:srgbClr val="000000">
                  <a:alpha val="43137"/>
                </a:srgbClr>
              </a:outerShdw>
            </a:effectLst>
            <a:scene3d>
              <a:camera prst="orthographicFront"/>
              <a:lightRig rig="threePt" dir="t"/>
            </a:scene3d>
            <a:sp3d>
              <a:bevelT w="38100"/>
              <a:bevelB w="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485D-214E-BA5D-B53F5DB4D575}"/>
            </c:ext>
          </c:extLst>
        </c:ser>
        <c:ser>
          <c:idx val="1"/>
          <c:order val="1"/>
          <c:tx>
            <c:strRef>
              <c:f>'Revenue Analysis'!$C$61</c:f>
              <c:strCache>
                <c:ptCount val="1"/>
                <c:pt idx="0">
                  <c:v>002 Public Sales</c:v>
                </c:pt>
              </c:strCache>
            </c:strRef>
          </c:tx>
          <c:spPr>
            <a:solidFill>
              <a:schemeClr val="accent2">
                <a:alpha val="85000"/>
              </a:schemeClr>
            </a:solidFill>
            <a:ln w="9525" cap="flat" cmpd="sng" algn="ctr">
              <a:solidFill>
                <a:schemeClr val="lt1">
                  <a:alpha val="50000"/>
                </a:schemeClr>
              </a:solidFill>
              <a:round/>
            </a:ln>
            <a:effectLst>
              <a:outerShdw blurRad="50800" dist="63500" dir="5400000" algn="ctr" rotWithShape="0">
                <a:srgbClr val="000000">
                  <a:alpha val="43137"/>
                </a:srgbClr>
              </a:outerShdw>
            </a:effectLst>
            <a:scene3d>
              <a:camera prst="orthographicFront"/>
              <a:lightRig rig="threePt" dir="t"/>
            </a:scene3d>
            <a:sp3d>
              <a:bevelT w="38100"/>
              <a:bevelB w="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485D-214E-BA5D-B53F5DB4D575}"/>
            </c:ext>
          </c:extLst>
        </c:ser>
        <c:ser>
          <c:idx val="2"/>
          <c:order val="2"/>
          <c:tx>
            <c:strRef>
              <c:f>'Revenue Analysis'!$D$61</c:f>
              <c:strCache>
                <c:ptCount val="1"/>
                <c:pt idx="0">
                  <c:v>003 Residential Sales</c:v>
                </c:pt>
              </c:strCache>
            </c:strRef>
          </c:tx>
          <c:spPr>
            <a:solidFill>
              <a:schemeClr val="accent3">
                <a:alpha val="85000"/>
              </a:schemeClr>
            </a:solidFill>
            <a:ln w="9525" cap="flat" cmpd="sng" algn="ctr">
              <a:solidFill>
                <a:schemeClr val="lt1">
                  <a:alpha val="50000"/>
                </a:schemeClr>
              </a:solidFill>
              <a:round/>
            </a:ln>
            <a:effectLst>
              <a:outerShdw blurRad="50800" dist="38100" dir="5400000" algn="ctr" rotWithShape="0">
                <a:srgbClr val="000000">
                  <a:alpha val="43137"/>
                </a:srgbClr>
              </a:outerShdw>
            </a:effectLst>
            <a:scene3d>
              <a:camera prst="orthographicFront"/>
              <a:lightRig rig="threePt" dir="t"/>
            </a:scene3d>
            <a:sp3d>
              <a:bevelT w="38100"/>
              <a:bevelB w="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485D-214E-BA5D-B53F5DB4D575}"/>
            </c:ext>
          </c:extLst>
        </c:ser>
        <c:dLbls>
          <c:showLegendKey val="0"/>
          <c:showVal val="1"/>
          <c:showCatName val="0"/>
          <c:showSerName val="0"/>
          <c:showPercent val="0"/>
          <c:showBubbleSize val="0"/>
        </c:dLbls>
        <c:gapWidth val="150"/>
        <c:overlap val="100"/>
        <c:axId val="1416812224"/>
        <c:axId val="1416202848"/>
      </c:barChart>
      <c:catAx>
        <c:axId val="1416812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416202848"/>
        <c:crosses val="autoZero"/>
        <c:auto val="1"/>
        <c:lblAlgn val="ctr"/>
        <c:lblOffset val="100"/>
        <c:noMultiLvlLbl val="0"/>
      </c:catAx>
      <c:valAx>
        <c:axId val="1416202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none"/>
        <c:minorTickMark val="none"/>
        <c:tickLblPos val="nextTo"/>
        <c:crossAx val="14168122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63500" dir="5400000" algn="ctr" rotWithShape="0">
        <a:schemeClr val="bg2">
          <a:lumMod val="50000"/>
        </a:schemeClr>
      </a:outerShdw>
    </a:effectLst>
    <a:scene3d>
      <a:camera prst="orthographicFront"/>
      <a:lightRig rig="threePt" dir="t">
        <a:rot lat="0" lon="0" rev="600000"/>
      </a:lightRig>
    </a:scene3d>
    <a:sp3d>
      <a:bevelT w="38100"/>
      <a:bevelB w="38100"/>
    </a:sp3d>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Centre</a:t>
            </a:r>
            <a:r>
              <a:rPr lang="en-US" baseline="0"/>
              <a:t> Revenue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Analysis'!$B$56</c:f>
              <c:strCache>
                <c:ptCount val="1"/>
                <c:pt idx="0">
                  <c:v>001 Private Water Hedge Sales</c:v>
                </c:pt>
              </c:strCache>
            </c:strRef>
          </c:tx>
          <c:spPr>
            <a:solidFill>
              <a:schemeClr val="accent1">
                <a:alpha val="85000"/>
              </a:schemeClr>
            </a:solidFill>
            <a:ln w="9525" cap="flat" cmpd="sng" algn="ctr">
              <a:solidFill>
                <a:schemeClr val="lt1">
                  <a:alpha val="50000"/>
                </a:schemeClr>
              </a:solidFill>
              <a:round/>
            </a:ln>
            <a:effectLst>
              <a:outerShdw blurRad="50800" dist="63500" dir="5400000" algn="ctr" rotWithShape="0">
                <a:srgbClr val="000000">
                  <a:alpha val="43137"/>
                </a:srgbClr>
              </a:outerShdw>
            </a:effectLst>
            <a:scene3d>
              <a:camera prst="orthographicFront"/>
              <a:lightRig rig="threePt" dir="t"/>
            </a:scene3d>
            <a:sp3d>
              <a:bevelT w="38100"/>
              <a:bevelB w="38100"/>
            </a:sp3d>
          </c:spPr>
          <c:invertIfNegative val="0"/>
          <c:dLbls>
            <c:dLbl>
              <c:idx val="0"/>
              <c:tx>
                <c:rich>
                  <a:bodyPr/>
                  <a:lstStyle/>
                  <a:p>
                    <a:r>
                      <a:rPr lang="en-US"/>
                      <a:t>$37.1</a:t>
                    </a:r>
                    <a:r>
                      <a:rPr lang="en-US" baseline="0"/>
                      <a:t> M</a:t>
                    </a:r>
                    <a:endParaRPr lang="en-US"/>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580-1244-856D-7708ECE1AB2F}"/>
                </c:ext>
              </c:extLst>
            </c:dLbl>
            <c:dLbl>
              <c:idx val="1"/>
              <c:tx>
                <c:rich>
                  <a:bodyPr/>
                  <a:lstStyle/>
                  <a:p>
                    <a:r>
                      <a:rPr lang="en-US"/>
                      <a:t>$82.4 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580-1244-856D-7708ECE1AB2F}"/>
                </c:ext>
              </c:extLst>
            </c:dLbl>
            <c:dLbl>
              <c:idx val="2"/>
              <c:tx>
                <c:rich>
                  <a:bodyPr/>
                  <a:lstStyle/>
                  <a:p>
                    <a:r>
                      <a:rPr lang="en-US"/>
                      <a:t>$67.9 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4580-1244-856D-7708ECE1AB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Analysis'!$A$57:$A$59</c:f>
              <c:strCache>
                <c:ptCount val="3"/>
                <c:pt idx="0">
                  <c:v>Kootha</c:v>
                </c:pt>
                <c:pt idx="1">
                  <c:v>Surjek</c:v>
                </c:pt>
                <c:pt idx="2">
                  <c:v>Jutik</c:v>
                </c:pt>
              </c:strCache>
            </c:strRef>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4542-D148-AA9B-38D5A7E987C6}"/>
            </c:ext>
          </c:extLst>
        </c:ser>
        <c:ser>
          <c:idx val="1"/>
          <c:order val="1"/>
          <c:tx>
            <c:strRef>
              <c:f>'Revenue Analysis'!$C$56</c:f>
              <c:strCache>
                <c:ptCount val="1"/>
                <c:pt idx="0">
                  <c:v>002 Public Sales</c:v>
                </c:pt>
              </c:strCache>
            </c:strRef>
          </c:tx>
          <c:spPr>
            <a:solidFill>
              <a:schemeClr val="accent2">
                <a:alpha val="85000"/>
              </a:schemeClr>
            </a:solidFill>
            <a:ln w="9525" cap="flat" cmpd="sng" algn="ctr">
              <a:solidFill>
                <a:schemeClr val="lt1">
                  <a:alpha val="50000"/>
                </a:schemeClr>
              </a:solidFill>
              <a:round/>
            </a:ln>
            <a:effectLst>
              <a:outerShdw blurRad="50800" dist="63500" dir="5400000" algn="ctr" rotWithShape="0">
                <a:srgbClr val="000000">
                  <a:alpha val="43137"/>
                </a:srgbClr>
              </a:outerShdw>
            </a:effectLst>
            <a:scene3d>
              <a:camera prst="orthographicFront"/>
              <a:lightRig rig="threePt" dir="t"/>
            </a:scene3d>
            <a:sp3d>
              <a:bevelT w="38100"/>
              <a:bevelB w="38100"/>
            </a:sp3d>
          </c:spPr>
          <c:invertIfNegative val="0"/>
          <c:dLbls>
            <c:dLbl>
              <c:idx val="0"/>
              <c:tx>
                <c:rich>
                  <a:bodyPr/>
                  <a:lstStyle/>
                  <a:p>
                    <a:r>
                      <a:rPr lang="en-US"/>
                      <a:t>$18.3</a:t>
                    </a:r>
                    <a:r>
                      <a:rPr lang="en-US" baseline="0"/>
                      <a:t> M</a:t>
                    </a:r>
                    <a:endParaRPr lang="en-US"/>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580-1244-856D-7708ECE1AB2F}"/>
                </c:ext>
              </c:extLst>
            </c:dLbl>
            <c:dLbl>
              <c:idx val="1"/>
              <c:tx>
                <c:rich>
                  <a:bodyPr/>
                  <a:lstStyle/>
                  <a:p>
                    <a:r>
                      <a:rPr lang="en-US"/>
                      <a:t>$70.6 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580-1244-856D-7708ECE1AB2F}"/>
                </c:ext>
              </c:extLst>
            </c:dLbl>
            <c:dLbl>
              <c:idx val="2"/>
              <c:tx>
                <c:rich>
                  <a:bodyPr/>
                  <a:lstStyle/>
                  <a:p>
                    <a:r>
                      <a:rPr lang="en-US"/>
                      <a:t>$58.1</a:t>
                    </a:r>
                    <a:r>
                      <a:rPr lang="en-US" baseline="0"/>
                      <a:t> 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4580-1244-856D-7708ECE1AB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4542-D148-AA9B-38D5A7E987C6}"/>
            </c:ext>
          </c:extLst>
        </c:ser>
        <c:ser>
          <c:idx val="2"/>
          <c:order val="2"/>
          <c:tx>
            <c:strRef>
              <c:f>'Revenue Analysis'!$D$56</c:f>
              <c:strCache>
                <c:ptCount val="1"/>
                <c:pt idx="0">
                  <c:v>003 Residential Sales</c:v>
                </c:pt>
              </c:strCache>
            </c:strRef>
          </c:tx>
          <c:spPr>
            <a:solidFill>
              <a:schemeClr val="accent3">
                <a:alpha val="85000"/>
              </a:schemeClr>
            </a:solidFill>
            <a:ln w="9525" cap="flat" cmpd="sng" algn="ctr">
              <a:solidFill>
                <a:schemeClr val="lt1">
                  <a:alpha val="50000"/>
                </a:schemeClr>
              </a:solidFill>
              <a:round/>
            </a:ln>
            <a:effectLst>
              <a:outerShdw blurRad="50800" dist="38100" dir="5400000" algn="ctr" rotWithShape="0">
                <a:srgbClr val="000000">
                  <a:alpha val="43137"/>
                </a:srgbClr>
              </a:outerShdw>
            </a:effectLst>
            <a:scene3d>
              <a:camera prst="orthographicFront"/>
              <a:lightRig rig="threePt" dir="t"/>
            </a:scene3d>
            <a:sp3d>
              <a:bevelT w="38100"/>
              <a:bevelB w="38100"/>
            </a:sp3d>
          </c:spPr>
          <c:invertIfNegative val="0"/>
          <c:dLbls>
            <c:dLbl>
              <c:idx val="0"/>
              <c:tx>
                <c:rich>
                  <a:bodyPr/>
                  <a:lstStyle/>
                  <a:p>
                    <a:r>
                      <a:rPr lang="en-US"/>
                      <a:t>$15.5 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580-1244-856D-7708ECE1AB2F}"/>
                </c:ext>
              </c:extLst>
            </c:dLbl>
            <c:dLbl>
              <c:idx val="1"/>
              <c:tx>
                <c:rich>
                  <a:bodyPr/>
                  <a:lstStyle/>
                  <a:p>
                    <a:r>
                      <a:rPr lang="en-US"/>
                      <a:t>$49.2</a:t>
                    </a:r>
                    <a:r>
                      <a:rPr lang="en-US" baseline="0"/>
                      <a:t> M</a:t>
                    </a:r>
                    <a:endParaRPr lang="en-US"/>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580-1244-856D-7708ECE1AB2F}"/>
                </c:ext>
              </c:extLst>
            </c:dLbl>
            <c:dLbl>
              <c:idx val="2"/>
              <c:tx>
                <c:rich>
                  <a:bodyPr/>
                  <a:lstStyle/>
                  <a:p>
                    <a:r>
                      <a:rPr lang="en-US"/>
                      <a:t>$37.7 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4580-1244-856D-7708ECE1AB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4542-D148-AA9B-38D5A7E987C6}"/>
            </c:ext>
          </c:extLst>
        </c:ser>
        <c:dLbls>
          <c:dLblPos val="ctr"/>
          <c:showLegendKey val="0"/>
          <c:showVal val="1"/>
          <c:showCatName val="0"/>
          <c:showSerName val="0"/>
          <c:showPercent val="0"/>
          <c:showBubbleSize val="0"/>
        </c:dLbls>
        <c:gapWidth val="80"/>
        <c:overlap val="100"/>
        <c:axId val="1416812224"/>
        <c:axId val="1416202848"/>
      </c:barChart>
      <c:catAx>
        <c:axId val="1416812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416202848"/>
        <c:crosses val="autoZero"/>
        <c:auto val="1"/>
        <c:lblAlgn val="ctr"/>
        <c:lblOffset val="100"/>
        <c:noMultiLvlLbl val="0"/>
      </c:catAx>
      <c:valAx>
        <c:axId val="14162028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68122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63500" dir="5400000" algn="ctr" rotWithShape="0">
        <a:schemeClr val="bg2">
          <a:lumMod val="50000"/>
        </a:schemeClr>
      </a:outerShdw>
    </a:effectLst>
    <a:scene3d>
      <a:camera prst="orthographicFront"/>
      <a:lightRig rig="threePt" dir="t">
        <a:rot lat="0" lon="0" rev="600000"/>
      </a:lightRig>
    </a:scene3d>
    <a:sp3d>
      <a:bevelT w="38100"/>
      <a:bevelB w="3810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Aggregate</a:t>
            </a:r>
            <a:r>
              <a:rPr lang="en-US" baseline="0"/>
              <a:t> Expenses All Units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13"/>
          <c:order val="0"/>
          <c:spPr>
            <a:solidFill>
              <a:schemeClr val="accent5"/>
            </a:solidFill>
            <a:ln>
              <a:noFill/>
            </a:ln>
            <a:effectLst>
              <a:outerShdw blurRad="76200" dir="18900000" sy="23000" kx="-1200000" algn="bl" rotWithShape="0">
                <a:prstClr val="black">
                  <a:alpha val="20000"/>
                </a:prstClr>
              </a:outerShdw>
            </a:effectLst>
          </c:spPr>
          <c:invertIfNegative val="0"/>
          <c:dLbls>
            <c:dLbl>
              <c:idx val="0"/>
              <c:tx>
                <c:rich>
                  <a:bodyPr/>
                  <a:lstStyle/>
                  <a:p>
                    <a:r>
                      <a:rPr lang="en-US"/>
                      <a:t>$78.4</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AE2-B542-91DD-850C12CB5286}"/>
                </c:ext>
              </c:extLst>
            </c:dLbl>
            <c:dLbl>
              <c:idx val="1"/>
              <c:tx>
                <c:rich>
                  <a:bodyPr/>
                  <a:lstStyle/>
                  <a:p>
                    <a:r>
                      <a:rPr lang="en-US"/>
                      <a:t>$38.7</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AE2-B542-91DD-850C12CB5286}"/>
                </c:ext>
              </c:extLst>
            </c:dLbl>
            <c:dLbl>
              <c:idx val="2"/>
              <c:tx>
                <c:rich>
                  <a:bodyPr/>
                  <a:lstStyle/>
                  <a:p>
                    <a:r>
                      <a:rPr lang="en-US"/>
                      <a:t>$36.4</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AE2-B542-91DD-850C12CB5286}"/>
                </c:ext>
              </c:extLst>
            </c:dLbl>
            <c:dLbl>
              <c:idx val="3"/>
              <c:tx>
                <c:rich>
                  <a:bodyPr/>
                  <a:lstStyle/>
                  <a:p>
                    <a:r>
                      <a:rPr lang="en-US"/>
                      <a:t>$31.8</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AE2-B542-91DD-850C12CB5286}"/>
                </c:ext>
              </c:extLst>
            </c:dLbl>
            <c:dLbl>
              <c:idx val="4"/>
              <c:tx>
                <c:rich>
                  <a:bodyPr/>
                  <a:lstStyle/>
                  <a:p>
                    <a:r>
                      <a:rPr lang="en-US"/>
                      <a:t>$16.7 M</a:t>
                    </a:r>
                    <a:r>
                      <a:rPr lang="en-US" baseline="0"/>
                      <a:t> </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AE2-B542-91DD-850C12CB5286}"/>
                </c:ext>
              </c:extLst>
            </c:dLbl>
            <c:dLbl>
              <c:idx val="5"/>
              <c:tx>
                <c:rich>
                  <a:bodyPr/>
                  <a:lstStyle/>
                  <a:p>
                    <a:r>
                      <a:rPr lang="en-US"/>
                      <a:t>$21.1</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AE2-B542-91DD-850C12CB5286}"/>
                </c:ext>
              </c:extLst>
            </c:dLbl>
            <c:dLbl>
              <c:idx val="6"/>
              <c:tx>
                <c:rich>
                  <a:bodyPr/>
                  <a:lstStyle/>
                  <a:p>
                    <a:r>
                      <a:rPr lang="en-US"/>
                      <a:t>$10.8</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AE2-B542-91DD-850C12CB5286}"/>
                </c:ext>
              </c:extLst>
            </c:dLbl>
            <c:dLbl>
              <c:idx val="7"/>
              <c:tx>
                <c:rich>
                  <a:bodyPr/>
                  <a:lstStyle/>
                  <a:p>
                    <a:r>
                      <a:rPr lang="en-US"/>
                      <a:t>$87.3</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AE2-B542-91DD-850C12CB52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Analysis'!$D$50:$D$57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Analysis'!$R$50:$R$57</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D-3729-5944-B35C-F16700A6254E}"/>
            </c:ext>
          </c:extLst>
        </c:ser>
        <c:dLbls>
          <c:dLblPos val="inEnd"/>
          <c:showLegendKey val="0"/>
          <c:showVal val="1"/>
          <c:showCatName val="0"/>
          <c:showSerName val="0"/>
          <c:showPercent val="0"/>
          <c:showBubbleSize val="0"/>
        </c:dLbls>
        <c:gapWidth val="41"/>
        <c:axId val="1739782960"/>
        <c:axId val="1895851136"/>
      </c:barChart>
      <c:catAx>
        <c:axId val="1739782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95851136"/>
        <c:crossesAt val="500000"/>
        <c:auto val="1"/>
        <c:lblAlgn val="ctr"/>
        <c:lblOffset val="100"/>
        <c:noMultiLvlLbl val="0"/>
      </c:catAx>
      <c:valAx>
        <c:axId val="1895851136"/>
        <c:scaling>
          <c:orientation val="minMax"/>
          <c:max val="95000000"/>
          <c:min val="5000000"/>
        </c:scaling>
        <c:delete val="1"/>
        <c:axPos val="l"/>
        <c:numFmt formatCode="&quot;$&quot;#,##0.00;[Red]\-&quot;$&quot;#,##0.00" sourceLinked="1"/>
        <c:majorTickMark val="none"/>
        <c:minorTickMark val="none"/>
        <c:tickLblPos val="nextTo"/>
        <c:crossAx val="1739782960"/>
        <c:crosses val="autoZero"/>
        <c:crossBetween val="between"/>
        <c:majorUnit val="1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Kootha Expenses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0.12241775797303177"/>
          <c:y val="0.13003654604504078"/>
          <c:w val="0.82728467896300939"/>
          <c:h val="0.7300912846147054"/>
        </c:manualLayout>
      </c:layout>
      <c:barChart>
        <c:barDir val="col"/>
        <c:grouping val="clustered"/>
        <c:varyColors val="0"/>
        <c:ser>
          <c:idx val="0"/>
          <c:order val="0"/>
          <c:tx>
            <c:strRef>
              <c:f>'Expenses Analysis'!$R$12</c:f>
              <c:strCache>
                <c:ptCount val="1"/>
                <c:pt idx="0">
                  <c:v>Total</c:v>
                </c:pt>
              </c:strCache>
            </c:strRef>
          </c:tx>
          <c:spPr>
            <a:solidFill>
              <a:schemeClr val="accent1">
                <a:lumMod val="75000"/>
              </a:schemeClr>
            </a:solidFill>
            <a:ln>
              <a:noFill/>
            </a:ln>
            <a:effectLst>
              <a:outerShdw blurRad="76200" dir="18900000" sy="23000" kx="-1200000" algn="bl" rotWithShape="0">
                <a:prstClr val="black">
                  <a:alpha val="20000"/>
                </a:prstClr>
              </a:outerShdw>
            </a:effectLst>
          </c:spPr>
          <c:invertIfNegative val="0"/>
          <c:dPt>
            <c:idx val="7"/>
            <c:invertIfNegative val="0"/>
            <c:bubble3D val="0"/>
            <c:spPr>
              <a:solidFill>
                <a:schemeClr val="accent1">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45D4-594C-B83C-928C9DF4CE1C}"/>
              </c:ext>
            </c:extLst>
          </c:dPt>
          <c:dLbls>
            <c:dLbl>
              <c:idx val="0"/>
              <c:tx>
                <c:rich>
                  <a:bodyPr/>
                  <a:lstStyle/>
                  <a:p>
                    <a:r>
                      <a:rPr lang="en-US"/>
                      <a:t>$10.1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B62D-A74C-8DB8-B5C65EA1BC6B}"/>
                </c:ext>
              </c:extLst>
            </c:dLbl>
            <c:dLbl>
              <c:idx val="1"/>
              <c:tx>
                <c:rich>
                  <a:bodyPr/>
                  <a:lstStyle/>
                  <a:p>
                    <a:r>
                      <a:rPr lang="en-US"/>
                      <a:t>$4.7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B62D-A74C-8DB8-B5C65EA1BC6B}"/>
                </c:ext>
              </c:extLst>
            </c:dLbl>
            <c:dLbl>
              <c:idx val="2"/>
              <c:tx>
                <c:rich>
                  <a:bodyPr/>
                  <a:lstStyle/>
                  <a:p>
                    <a:r>
                      <a:rPr lang="en-US"/>
                      <a:t>$7.1M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45D4-594C-B83C-928C9DF4CE1C}"/>
                </c:ext>
              </c:extLst>
            </c:dLbl>
            <c:dLbl>
              <c:idx val="3"/>
              <c:tx>
                <c:rich>
                  <a:bodyPr/>
                  <a:lstStyle/>
                  <a:p>
                    <a:r>
                      <a:rPr lang="en-US"/>
                      <a:t>$4.9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45D4-594C-B83C-928C9DF4CE1C}"/>
                </c:ext>
              </c:extLst>
            </c:dLbl>
            <c:dLbl>
              <c:idx val="4"/>
              <c:tx>
                <c:rich>
                  <a:bodyPr/>
                  <a:lstStyle/>
                  <a:p>
                    <a:r>
                      <a:rPr lang="en-US"/>
                      <a:t>$3.1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45D4-594C-B83C-928C9DF4CE1C}"/>
                </c:ext>
              </c:extLst>
            </c:dLbl>
            <c:dLbl>
              <c:idx val="5"/>
              <c:tx>
                <c:rich>
                  <a:bodyPr/>
                  <a:lstStyle/>
                  <a:p>
                    <a:r>
                      <a:rPr lang="en-US"/>
                      <a:t>$3.5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5D4-594C-B83C-928C9DF4CE1C}"/>
                </c:ext>
              </c:extLst>
            </c:dLbl>
            <c:dLbl>
              <c:idx val="6"/>
              <c:tx>
                <c:rich>
                  <a:bodyPr/>
                  <a:lstStyle/>
                  <a:p>
                    <a:r>
                      <a:rPr lang="en-US"/>
                      <a:t>$2.4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5D4-594C-B83C-928C9DF4CE1C}"/>
                </c:ext>
              </c:extLst>
            </c:dLbl>
            <c:dLbl>
              <c:idx val="7"/>
              <c:tx>
                <c:rich>
                  <a:bodyPr/>
                  <a:lstStyle/>
                  <a:p>
                    <a:r>
                      <a:rPr lang="en-US"/>
                      <a:t>$15.6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5D4-594C-B83C-928C9DF4CE1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45D4-594C-B83C-928C9DF4CE1C}"/>
            </c:ext>
          </c:extLst>
        </c:ser>
        <c:dLbls>
          <c:dLblPos val="inEnd"/>
          <c:showLegendKey val="0"/>
          <c:showVal val="1"/>
          <c:showCatName val="0"/>
          <c:showSerName val="0"/>
          <c:showPercent val="0"/>
          <c:showBubbleSize val="0"/>
        </c:dLbls>
        <c:gapWidth val="130"/>
        <c:overlap val="80"/>
        <c:axId val="1459014400"/>
        <c:axId val="463180816"/>
      </c:barChart>
      <c:catAx>
        <c:axId val="1459014400"/>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t"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63180816"/>
        <c:crosses val="autoZero"/>
        <c:auto val="0"/>
        <c:lblAlgn val="ctr"/>
        <c:lblOffset val="100"/>
        <c:tickLblSkip val="1"/>
        <c:noMultiLvlLbl val="0"/>
      </c:catAx>
      <c:valAx>
        <c:axId val="463180816"/>
        <c:scaling>
          <c:orientation val="minMax"/>
          <c:max val="50000000"/>
          <c:min val="0"/>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59014400"/>
        <c:crosses val="autoZero"/>
        <c:crossBetween val="between"/>
        <c:majorUnit val="10000000"/>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Surjek Expenses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0.15298778532710897"/>
          <c:y val="0.12190823225825337"/>
          <c:w val="0.83105105921969014"/>
          <c:h val="0.73207981436077341"/>
        </c:manualLayout>
      </c:layout>
      <c:barChart>
        <c:barDir val="col"/>
        <c:grouping val="clustered"/>
        <c:varyColors val="0"/>
        <c:ser>
          <c:idx val="0"/>
          <c:order val="0"/>
          <c:spPr>
            <a:solidFill>
              <a:schemeClr val="accent6">
                <a:lumMod val="75000"/>
              </a:schemeClr>
            </a:solidFill>
            <a:ln>
              <a:noFill/>
            </a:ln>
            <a:effectLst>
              <a:outerShdw blurRad="76200" dir="18900000" sy="23000" kx="-1200000" algn="bl" rotWithShape="0">
                <a:prstClr val="black">
                  <a:alpha val="20000"/>
                </a:prstClr>
              </a:outerShdw>
            </a:effectLst>
          </c:spPr>
          <c:invertIfNegative val="0"/>
          <c:dLbls>
            <c:dLbl>
              <c:idx val="0"/>
              <c:tx>
                <c:rich>
                  <a:bodyPr/>
                  <a:lstStyle/>
                  <a:p>
                    <a:r>
                      <a:rPr lang="en-US"/>
                      <a:t>$46.3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F76-1240-8472-7E3753D81D95}"/>
                </c:ext>
              </c:extLst>
            </c:dLbl>
            <c:dLbl>
              <c:idx val="1"/>
              <c:tx>
                <c:rich>
                  <a:bodyPr/>
                  <a:lstStyle/>
                  <a:p>
                    <a:r>
                      <a:rPr lang="en-US"/>
                      <a:t>$23.2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BF76-1240-8472-7E3753D81D95}"/>
                </c:ext>
              </c:extLst>
            </c:dLbl>
            <c:dLbl>
              <c:idx val="2"/>
              <c:tx>
                <c:rich>
                  <a:bodyPr/>
                  <a:lstStyle/>
                  <a:p>
                    <a:r>
                      <a:rPr lang="en-US"/>
                      <a:t>$19.3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BF76-1240-8472-7E3753D81D95}"/>
                </c:ext>
              </c:extLst>
            </c:dLbl>
            <c:dLbl>
              <c:idx val="3"/>
              <c:tx>
                <c:rich>
                  <a:bodyPr/>
                  <a:lstStyle/>
                  <a:p>
                    <a:r>
                      <a:rPr lang="en-US"/>
                      <a:t>$182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F76-1240-8472-7E3753D81D95}"/>
                </c:ext>
              </c:extLst>
            </c:dLbl>
            <c:dLbl>
              <c:idx val="4"/>
              <c:tx>
                <c:rich>
                  <a:bodyPr/>
                  <a:lstStyle/>
                  <a:p>
                    <a:r>
                      <a:rPr lang="en-US"/>
                      <a:t>$11.5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F76-1240-8472-7E3753D81D95}"/>
                </c:ext>
              </c:extLst>
            </c:dLbl>
            <c:dLbl>
              <c:idx val="5"/>
              <c:tx>
                <c:rich>
                  <a:bodyPr/>
                  <a:lstStyle/>
                  <a:p>
                    <a:r>
                      <a:rPr lang="en-US"/>
                      <a:t>$12.1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F76-1240-8472-7E3753D81D95}"/>
                </c:ext>
              </c:extLst>
            </c:dLbl>
            <c:dLbl>
              <c:idx val="6"/>
              <c:tx>
                <c:rich>
                  <a:bodyPr/>
                  <a:lstStyle/>
                  <a:p>
                    <a:r>
                      <a:rPr lang="en-US"/>
                      <a:t>$6.6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F76-1240-8472-7E3753D81D95}"/>
                </c:ext>
              </c:extLst>
            </c:dLbl>
            <c:dLbl>
              <c:idx val="7"/>
              <c:tx>
                <c:rich>
                  <a:bodyPr/>
                  <a:lstStyle/>
                  <a:p>
                    <a:r>
                      <a:rPr lang="en-US"/>
                      <a:t>$42.1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F76-1240-8472-7E3753D81D9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BF76-1240-8472-7E3753D81D95}"/>
            </c:ext>
          </c:extLst>
        </c:ser>
        <c:dLbls>
          <c:dLblPos val="inEnd"/>
          <c:showLegendKey val="0"/>
          <c:showVal val="1"/>
          <c:showCatName val="0"/>
          <c:showSerName val="0"/>
          <c:showPercent val="0"/>
          <c:showBubbleSize val="0"/>
        </c:dLbls>
        <c:gapWidth val="130"/>
        <c:overlap val="80"/>
        <c:axId val="1875158144"/>
        <c:axId val="1163350032"/>
      </c:barChart>
      <c:catAx>
        <c:axId val="1875158144"/>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0"/>
          <a:lstStyle/>
          <a:p>
            <a:pPr>
              <a:defRPr sz="800" b="0" i="0" u="none" strike="noStrike" kern="1200" baseline="0">
                <a:solidFill>
                  <a:schemeClr val="dk1">
                    <a:lumMod val="65000"/>
                    <a:lumOff val="35000"/>
                  </a:schemeClr>
                </a:solidFill>
                <a:effectLst/>
                <a:latin typeface="+mn-lt"/>
                <a:ea typeface="+mn-ea"/>
                <a:cs typeface="+mn-cs"/>
              </a:defRPr>
            </a:pPr>
            <a:endParaRPr lang="en-US"/>
          </a:p>
        </c:txPr>
        <c:crossAx val="1163350032"/>
        <c:crosses val="autoZero"/>
        <c:auto val="0"/>
        <c:lblAlgn val="ctr"/>
        <c:lblOffset val="100"/>
        <c:tickLblSkip val="1"/>
        <c:noMultiLvlLbl val="0"/>
      </c:catAx>
      <c:valAx>
        <c:axId val="1163350032"/>
        <c:scaling>
          <c:orientation val="minMax"/>
          <c:max val="50000000"/>
          <c:min val="0"/>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75158144"/>
        <c:crosses val="autoZero"/>
        <c:crossBetween val="between"/>
        <c:majorUnit val="10000000"/>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Jutek Expenses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0.11975694476983004"/>
          <c:y val="0.14583075668605766"/>
          <c:w val="0.83263784114727313"/>
          <c:h val="0.71464529827998535"/>
        </c:manualLayout>
      </c:layout>
      <c:barChart>
        <c:barDir val="col"/>
        <c:grouping val="clustered"/>
        <c:varyColors val="0"/>
        <c:ser>
          <c:idx val="0"/>
          <c:order val="0"/>
          <c:spPr>
            <a:solidFill>
              <a:schemeClr val="accent4">
                <a:lumMod val="75000"/>
              </a:schemeClr>
            </a:solidFill>
            <a:ln>
              <a:noFill/>
            </a:ln>
            <a:effectLst>
              <a:outerShdw blurRad="76200" dir="18900000" sy="23000" kx="-1200000" algn="bl" rotWithShape="0">
                <a:prstClr val="black">
                  <a:alpha val="20000"/>
                </a:prstClr>
              </a:outerShdw>
            </a:effectLst>
          </c:spPr>
          <c:invertIfNegative val="0"/>
          <c:dLbls>
            <c:dLbl>
              <c:idx val="0"/>
              <c:tx>
                <c:rich>
                  <a:bodyPr/>
                  <a:lstStyle/>
                  <a:p>
                    <a:r>
                      <a:rPr lang="en-US"/>
                      <a:t>$22.0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4015-BC42-80DE-EB08F2A1C4F0}"/>
                </c:ext>
              </c:extLst>
            </c:dLbl>
            <c:dLbl>
              <c:idx val="1"/>
              <c:tx>
                <c:rich>
                  <a:bodyPr/>
                  <a:lstStyle/>
                  <a:p>
                    <a:r>
                      <a:rPr lang="en-US"/>
                      <a:t>$10.8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4015-BC42-80DE-EB08F2A1C4F0}"/>
                </c:ext>
              </c:extLst>
            </c:dLbl>
            <c:dLbl>
              <c:idx val="2"/>
              <c:tx>
                <c:rich>
                  <a:bodyPr/>
                  <a:lstStyle/>
                  <a:p>
                    <a:r>
                      <a:rPr lang="en-US"/>
                      <a:t>$10.0</a:t>
                    </a:r>
                    <a:r>
                      <a:rPr lang="en-US" baseline="0"/>
                      <a:t> M</a:t>
                    </a:r>
                    <a:endParaRPr lang="en-US"/>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4015-BC42-80DE-EB08F2A1C4F0}"/>
                </c:ext>
              </c:extLst>
            </c:dLbl>
            <c:dLbl>
              <c:idx val="3"/>
              <c:tx>
                <c:rich>
                  <a:bodyPr/>
                  <a:lstStyle/>
                  <a:p>
                    <a:r>
                      <a:rPr lang="en-US"/>
                      <a:t>$8.7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4015-BC42-80DE-EB08F2A1C4F0}"/>
                </c:ext>
              </c:extLst>
            </c:dLbl>
            <c:dLbl>
              <c:idx val="4"/>
              <c:tx>
                <c:rich>
                  <a:bodyPr/>
                  <a:lstStyle/>
                  <a:p>
                    <a:r>
                      <a:rPr lang="en-US"/>
                      <a:t>$2.2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015-BC42-80DE-EB08F2A1C4F0}"/>
                </c:ext>
              </c:extLst>
            </c:dLbl>
            <c:dLbl>
              <c:idx val="5"/>
              <c:tx>
                <c:rich>
                  <a:bodyPr/>
                  <a:lstStyle/>
                  <a:p>
                    <a:r>
                      <a:rPr lang="en-US"/>
                      <a:t>$5.5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015-BC42-80DE-EB08F2A1C4F0}"/>
                </c:ext>
              </c:extLst>
            </c:dLbl>
            <c:dLbl>
              <c:idx val="6"/>
              <c:tx>
                <c:rich>
                  <a:bodyPr/>
                  <a:lstStyle/>
                  <a:p>
                    <a:r>
                      <a:rPr lang="en-US"/>
                      <a:t>$1.9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015-BC42-80DE-EB08F2A1C4F0}"/>
                </c:ext>
              </c:extLst>
            </c:dLbl>
            <c:dLbl>
              <c:idx val="7"/>
              <c:tx>
                <c:rich>
                  <a:bodyPr/>
                  <a:lstStyle/>
                  <a:p>
                    <a:r>
                      <a:rPr lang="en-US"/>
                      <a:t>$29.6 M</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015-BC42-80DE-EB08F2A1C4F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4015-BC42-80DE-EB08F2A1C4F0}"/>
            </c:ext>
          </c:extLst>
        </c:ser>
        <c:dLbls>
          <c:dLblPos val="inEnd"/>
          <c:showLegendKey val="0"/>
          <c:showVal val="1"/>
          <c:showCatName val="0"/>
          <c:showSerName val="0"/>
          <c:showPercent val="0"/>
          <c:showBubbleSize val="0"/>
        </c:dLbls>
        <c:gapWidth val="130"/>
        <c:overlap val="80"/>
        <c:axId val="450687088"/>
        <c:axId val="1878148688"/>
      </c:barChart>
      <c:catAx>
        <c:axId val="450687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78148688"/>
        <c:crosses val="autoZero"/>
        <c:auto val="0"/>
        <c:lblAlgn val="ctr"/>
        <c:lblOffset val="100"/>
        <c:noMultiLvlLbl val="0"/>
      </c:catAx>
      <c:valAx>
        <c:axId val="1878148688"/>
        <c:scaling>
          <c:orientation val="minMax"/>
          <c:max val="50000000"/>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0687088"/>
        <c:crosses val="autoZero"/>
        <c:crossBetween val="between"/>
        <c:majorUnit val="10000000"/>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a:t>
            </a:r>
            <a:r>
              <a:rPr lang="en-US" baseline="0"/>
              <a:t> vs Production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v>Kootha Chem-Exp (001)</c:v>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FEA6-114B-A2C3-ED4C69B0000B}"/>
            </c:ext>
          </c:extLst>
        </c:ser>
        <c:ser>
          <c:idx val="2"/>
          <c:order val="1"/>
          <c:tx>
            <c:v>Surjek Chem-Exp (001)</c:v>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2-FEA6-114B-A2C3-ED4C69B0000B}"/>
            </c:ext>
          </c:extLst>
        </c:ser>
        <c:ser>
          <c:idx val="3"/>
          <c:order val="2"/>
          <c:tx>
            <c:v>Jutik Chem-Exp (001)</c:v>
          </c:tx>
          <c:spPr>
            <a:solidFill>
              <a:srgbClr val="FFC000"/>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3-FEA6-114B-A2C3-ED4C69B0000B}"/>
            </c:ext>
          </c:extLst>
        </c:ser>
        <c:ser>
          <c:idx val="7"/>
          <c:order val="3"/>
          <c:tx>
            <c:v>Kootha Labour-Costs (001)</c:v>
          </c:tx>
          <c:spPr>
            <a:solidFill>
              <a:schemeClr val="accent1"/>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c:ext xmlns:c16="http://schemas.microsoft.com/office/drawing/2014/chart" uri="{C3380CC4-5D6E-409C-BE32-E72D297353CC}">
              <c16:uniqueId val="{00000007-FEA6-114B-A2C3-ED4C69B0000B}"/>
            </c:ext>
          </c:extLst>
        </c:ser>
        <c:ser>
          <c:idx val="8"/>
          <c:order val="4"/>
          <c:tx>
            <c:v>Surjek Labour-Costs (001)</c:v>
          </c:tx>
          <c:spPr>
            <a:solidFill>
              <a:schemeClr val="accent6">
                <a:lumMod val="75000"/>
              </a:schemeClr>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c:ext xmlns:c16="http://schemas.microsoft.com/office/drawing/2014/chart" uri="{C3380CC4-5D6E-409C-BE32-E72D297353CC}">
              <c16:uniqueId val="{00000008-FEA6-114B-A2C3-ED4C69B0000B}"/>
            </c:ext>
          </c:extLst>
        </c:ser>
        <c:ser>
          <c:idx val="9"/>
          <c:order val="5"/>
          <c:tx>
            <c:v>Jutik Labour-Costs (001)</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accent4">
                  <a:lumMod val="75000"/>
                </a:schemeClr>
              </a:solid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Analysis'!$F$114:$Q$114</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c:ext xmlns:c16="http://schemas.microsoft.com/office/drawing/2014/chart" uri="{C3380CC4-5D6E-409C-BE32-E72D297353CC}">
              <c16:uniqueId val="{00000009-FEA6-114B-A2C3-ED4C69B0000B}"/>
            </c:ext>
          </c:extLst>
        </c:ser>
        <c:dLbls>
          <c:showLegendKey val="0"/>
          <c:showVal val="0"/>
          <c:showCatName val="0"/>
          <c:showSerName val="0"/>
          <c:showPercent val="0"/>
          <c:showBubbleSize val="0"/>
        </c:dLbls>
        <c:gapWidth val="150"/>
        <c:axId val="1414777360"/>
        <c:axId val="1458897440"/>
      </c:barChart>
      <c:lineChart>
        <c:grouping val="standard"/>
        <c:varyColors val="0"/>
        <c:ser>
          <c:idx val="4"/>
          <c:order val="6"/>
          <c:tx>
            <c:v>Kootha Water Production</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#,##0.00_);[Red]\(#,##0.00\)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4-FEA6-114B-A2C3-ED4C69B0000B}"/>
            </c:ext>
          </c:extLst>
        </c:ser>
        <c:ser>
          <c:idx val="5"/>
          <c:order val="7"/>
          <c:tx>
            <c:v>Surjek Water Production</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#,##0.00_);[Red]\(#,##0.00\)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5-FEA6-114B-A2C3-ED4C69B0000B}"/>
            </c:ext>
          </c:extLst>
        </c:ser>
        <c:ser>
          <c:idx val="6"/>
          <c:order val="8"/>
          <c:tx>
            <c:v>Jutik Water Production</c:v>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#,##0.00_);[Red]\(#,##0.00\)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6-FEA6-114B-A2C3-ED4C69B0000B}"/>
            </c:ext>
          </c:extLst>
        </c:ser>
        <c:dLbls>
          <c:showLegendKey val="0"/>
          <c:showVal val="0"/>
          <c:showCatName val="0"/>
          <c:showSerName val="0"/>
          <c:showPercent val="0"/>
          <c:showBubbleSize val="0"/>
        </c:dLbls>
        <c:marker val="1"/>
        <c:smooth val="0"/>
        <c:axId val="1847467584"/>
        <c:axId val="1848420848"/>
      </c:lineChart>
      <c:dateAx>
        <c:axId val="1414777360"/>
        <c:scaling>
          <c:orientation val="minMax"/>
        </c:scaling>
        <c:delete val="0"/>
        <c:axPos val="b"/>
        <c:numFmt formatCode="mmm\-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897440"/>
        <c:crosses val="autoZero"/>
        <c:auto val="1"/>
        <c:lblOffset val="100"/>
        <c:baseTimeUnit val="months"/>
      </c:dateAx>
      <c:valAx>
        <c:axId val="1458897440"/>
        <c:scaling>
          <c:orientation val="minMax"/>
          <c:max val="600000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777360"/>
        <c:crosses val="autoZero"/>
        <c:crossBetween val="between"/>
        <c:majorUnit val="1000000"/>
      </c:valAx>
      <c:valAx>
        <c:axId val="18484208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production</a:t>
                </a:r>
                <a:r>
                  <a:rPr lang="en-US" baseline="0"/>
                  <a:t> in Giga-litres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467584"/>
        <c:crosses val="max"/>
        <c:crossBetween val="between"/>
        <c:majorUnit val="50"/>
      </c:valAx>
      <c:dateAx>
        <c:axId val="1847467584"/>
        <c:scaling>
          <c:orientation val="minMax"/>
        </c:scaling>
        <c:delete val="1"/>
        <c:axPos val="b"/>
        <c:numFmt formatCode="mmm\-yy" sourceLinked="1"/>
        <c:majorTickMark val="out"/>
        <c:minorTickMark val="none"/>
        <c:tickLblPos val="nextTo"/>
        <c:crossAx val="184842084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a:t>
            </a:r>
            <a:r>
              <a:rPr lang="en-US" baseline="0"/>
              <a:t> vs Production</a:t>
            </a:r>
          </a:p>
          <a:p>
            <a:pPr>
              <a:defRPr/>
            </a:pPr>
            <a:r>
              <a:rPr lang="en-US" baseline="0"/>
              <a:t>Kootha Unit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v>Kootha Chem-Exp (001)</c:v>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E943-2940-BAB6-3CDDB54DD339}"/>
            </c:ext>
          </c:extLst>
        </c:ser>
        <c:ser>
          <c:idx val="7"/>
          <c:order val="1"/>
          <c:tx>
            <c:v>Kootha Labour-Costs (001)</c:v>
          </c:tx>
          <c:spPr>
            <a:solidFill>
              <a:schemeClr val="accent1"/>
            </a:solidFill>
            <a:ln>
              <a:noFill/>
            </a:ln>
            <a:effectLst>
              <a:outerShdw blurRad="57150" dist="19050" dir="5400000" algn="ctr" rotWithShape="0">
                <a:srgbClr val="000000">
                  <a:alpha val="63000"/>
                </a:srgbClr>
              </a:outerShdw>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c:ext xmlns:c16="http://schemas.microsoft.com/office/drawing/2014/chart" uri="{C3380CC4-5D6E-409C-BE32-E72D297353CC}">
              <c16:uniqueId val="{00000003-E943-2940-BAB6-3CDDB54DD339}"/>
            </c:ext>
          </c:extLst>
        </c:ser>
        <c:dLbls>
          <c:showLegendKey val="0"/>
          <c:showVal val="0"/>
          <c:showCatName val="0"/>
          <c:showSerName val="0"/>
          <c:showPercent val="0"/>
          <c:showBubbleSize val="0"/>
        </c:dLbls>
        <c:gapWidth val="150"/>
        <c:axId val="1414777360"/>
        <c:axId val="1458897440"/>
      </c:barChart>
      <c:lineChart>
        <c:grouping val="standard"/>
        <c:varyColors val="0"/>
        <c:ser>
          <c:idx val="4"/>
          <c:order val="2"/>
          <c:tx>
            <c:v>Kootha Water Production</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#,##0.00_);[Red]\(#,##0.00\)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6-E943-2940-BAB6-3CDDB54DD339}"/>
            </c:ext>
          </c:extLst>
        </c:ser>
        <c:dLbls>
          <c:showLegendKey val="0"/>
          <c:showVal val="0"/>
          <c:showCatName val="0"/>
          <c:showSerName val="0"/>
          <c:showPercent val="0"/>
          <c:showBubbleSize val="0"/>
        </c:dLbls>
        <c:marker val="1"/>
        <c:smooth val="0"/>
        <c:axId val="1847467584"/>
        <c:axId val="1848420848"/>
      </c:lineChart>
      <c:dateAx>
        <c:axId val="1414777360"/>
        <c:scaling>
          <c:orientation val="minMax"/>
        </c:scaling>
        <c:delete val="0"/>
        <c:axPos val="b"/>
        <c:numFmt formatCode="mmm\-yy" sourceLinked="1"/>
        <c:majorTickMark val="out"/>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897440"/>
        <c:crosses val="autoZero"/>
        <c:auto val="1"/>
        <c:lblOffset val="100"/>
        <c:baseTimeUnit val="months"/>
      </c:dateAx>
      <c:valAx>
        <c:axId val="1458897440"/>
        <c:scaling>
          <c:orientation val="minMax"/>
          <c:max val="600000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777360"/>
        <c:crosses val="autoZero"/>
        <c:crossBetween val="between"/>
        <c:majorUnit val="1000000"/>
      </c:valAx>
      <c:valAx>
        <c:axId val="18484208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production</a:t>
                </a:r>
                <a:r>
                  <a:rPr lang="en-US" baseline="0"/>
                  <a:t> in Giga-litres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467584"/>
        <c:crosses val="max"/>
        <c:crossBetween val="between"/>
        <c:majorUnit val="50"/>
      </c:valAx>
      <c:dateAx>
        <c:axId val="1847467584"/>
        <c:scaling>
          <c:orientation val="minMax"/>
        </c:scaling>
        <c:delete val="1"/>
        <c:axPos val="b"/>
        <c:numFmt formatCode="mmm\-yy" sourceLinked="1"/>
        <c:majorTickMark val="out"/>
        <c:minorTickMark val="none"/>
        <c:tickLblPos val="nextTo"/>
        <c:crossAx val="184842084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833437</xdr:colOff>
      <xdr:row>42</xdr:row>
      <xdr:rowOff>105834</xdr:rowOff>
    </xdr:from>
    <xdr:to>
      <xdr:col>10</xdr:col>
      <xdr:colOff>1071563</xdr:colOff>
      <xdr:row>53</xdr:row>
      <xdr:rowOff>224896</xdr:rowOff>
    </xdr:to>
    <xdr:graphicFrame macro="">
      <xdr:nvGraphicFramePr>
        <xdr:cNvPr id="3" name="Chart 2">
          <a:extLst>
            <a:ext uri="{FF2B5EF4-FFF2-40B4-BE49-F238E27FC236}">
              <a16:creationId xmlns:a16="http://schemas.microsoft.com/office/drawing/2014/main" id="{E2C9B4A9-7133-814E-A11A-A4ECCE5E2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373063</xdr:colOff>
      <xdr:row>55</xdr:row>
      <xdr:rowOff>129910</xdr:rowOff>
    </xdr:from>
    <xdr:to>
      <xdr:col>10</xdr:col>
      <xdr:colOff>277813</xdr:colOff>
      <xdr:row>64</xdr:row>
      <xdr:rowOff>158751</xdr:rowOff>
    </xdr:to>
    <xdr:graphicFrame macro="">
      <xdr:nvGraphicFramePr>
        <xdr:cNvPr id="2" name="Chart 1">
          <a:extLst>
            <a:ext uri="{FF2B5EF4-FFF2-40B4-BE49-F238E27FC236}">
              <a16:creationId xmlns:a16="http://schemas.microsoft.com/office/drawing/2014/main" id="{0CED1D94-2FB3-B144-A8DC-E62439F6E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383646</xdr:colOff>
      <xdr:row>65</xdr:row>
      <xdr:rowOff>26458</xdr:rowOff>
    </xdr:from>
    <xdr:to>
      <xdr:col>10</xdr:col>
      <xdr:colOff>288396</xdr:colOff>
      <xdr:row>74</xdr:row>
      <xdr:rowOff>55299</xdr:rowOff>
    </xdr:to>
    <xdr:graphicFrame macro="">
      <xdr:nvGraphicFramePr>
        <xdr:cNvPr id="6" name="Chart 5">
          <a:extLst>
            <a:ext uri="{FF2B5EF4-FFF2-40B4-BE49-F238E27FC236}">
              <a16:creationId xmlns:a16="http://schemas.microsoft.com/office/drawing/2014/main" id="{E189AF4A-1E27-264B-91FD-BF3570A97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10107</xdr:colOff>
      <xdr:row>59</xdr:row>
      <xdr:rowOff>0</xdr:rowOff>
    </xdr:from>
    <xdr:to>
      <xdr:col>3</xdr:col>
      <xdr:colOff>1204633</xdr:colOff>
      <xdr:row>77</xdr:row>
      <xdr:rowOff>2</xdr:rowOff>
    </xdr:to>
    <xdr:graphicFrame macro="">
      <xdr:nvGraphicFramePr>
        <xdr:cNvPr id="6" name="Chart 5">
          <a:extLst>
            <a:ext uri="{FF2B5EF4-FFF2-40B4-BE49-F238E27FC236}">
              <a16:creationId xmlns:a16="http://schemas.microsoft.com/office/drawing/2014/main" id="{2676E392-EDC4-0245-A526-4AD0353E6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16121</xdr:colOff>
      <xdr:row>78</xdr:row>
      <xdr:rowOff>102720</xdr:rowOff>
    </xdr:from>
    <xdr:to>
      <xdr:col>4</xdr:col>
      <xdr:colOff>233456</xdr:colOff>
      <xdr:row>94</xdr:row>
      <xdr:rowOff>140074</xdr:rowOff>
    </xdr:to>
    <xdr:graphicFrame macro="">
      <xdr:nvGraphicFramePr>
        <xdr:cNvPr id="7" name="Chart 6">
          <a:extLst>
            <a:ext uri="{FF2B5EF4-FFF2-40B4-BE49-F238E27FC236}">
              <a16:creationId xmlns:a16="http://schemas.microsoft.com/office/drawing/2014/main" id="{3C79B627-635A-6347-AF85-90A6779BD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261471</xdr:colOff>
      <xdr:row>78</xdr:row>
      <xdr:rowOff>102720</xdr:rowOff>
    </xdr:from>
    <xdr:to>
      <xdr:col>9</xdr:col>
      <xdr:colOff>924485</xdr:colOff>
      <xdr:row>94</xdr:row>
      <xdr:rowOff>134316</xdr:rowOff>
    </xdr:to>
    <xdr:graphicFrame macro="">
      <xdr:nvGraphicFramePr>
        <xdr:cNvPr id="8" name="Chart 7">
          <a:extLst>
            <a:ext uri="{FF2B5EF4-FFF2-40B4-BE49-F238E27FC236}">
              <a16:creationId xmlns:a16="http://schemas.microsoft.com/office/drawing/2014/main" id="{515593C5-6D07-5D4D-B834-CBC0A9176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955870</xdr:colOff>
      <xdr:row>78</xdr:row>
      <xdr:rowOff>102721</xdr:rowOff>
    </xdr:from>
    <xdr:to>
      <xdr:col>16</xdr:col>
      <xdr:colOff>168089</xdr:colOff>
      <xdr:row>94</xdr:row>
      <xdr:rowOff>134106</xdr:rowOff>
    </xdr:to>
    <xdr:graphicFrame macro="">
      <xdr:nvGraphicFramePr>
        <xdr:cNvPr id="9" name="Chart 8">
          <a:extLst>
            <a:ext uri="{FF2B5EF4-FFF2-40B4-BE49-F238E27FC236}">
              <a16:creationId xmlns:a16="http://schemas.microsoft.com/office/drawing/2014/main" id="{CF7B86EB-A8F7-AD4A-A89D-0F5EBFB96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214781</xdr:colOff>
      <xdr:row>113</xdr:row>
      <xdr:rowOff>168090</xdr:rowOff>
    </xdr:from>
    <xdr:to>
      <xdr:col>26</xdr:col>
      <xdr:colOff>37354</xdr:colOff>
      <xdr:row>133</xdr:row>
      <xdr:rowOff>130737</xdr:rowOff>
    </xdr:to>
    <xdr:graphicFrame macro="">
      <xdr:nvGraphicFramePr>
        <xdr:cNvPr id="10" name="Chart 9">
          <a:extLst>
            <a:ext uri="{FF2B5EF4-FFF2-40B4-BE49-F238E27FC236}">
              <a16:creationId xmlns:a16="http://schemas.microsoft.com/office/drawing/2014/main" id="{F5D1AE5D-E8A4-5A4C-A170-D3F094610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10102</xdr:colOff>
      <xdr:row>116</xdr:row>
      <xdr:rowOff>65368</xdr:rowOff>
    </xdr:from>
    <xdr:to>
      <xdr:col>3</xdr:col>
      <xdr:colOff>938779</xdr:colOff>
      <xdr:row>133</xdr:row>
      <xdr:rowOff>93382</xdr:rowOff>
    </xdr:to>
    <xdr:graphicFrame macro="">
      <xdr:nvGraphicFramePr>
        <xdr:cNvPr id="11" name="Chart 10">
          <a:extLst>
            <a:ext uri="{FF2B5EF4-FFF2-40B4-BE49-F238E27FC236}">
              <a16:creationId xmlns:a16="http://schemas.microsoft.com/office/drawing/2014/main" id="{C6F2A7EF-5DEE-5947-8607-A9407915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940874</xdr:colOff>
      <xdr:row>116</xdr:row>
      <xdr:rowOff>65369</xdr:rowOff>
    </xdr:from>
    <xdr:to>
      <xdr:col>8</xdr:col>
      <xdr:colOff>192673</xdr:colOff>
      <xdr:row>133</xdr:row>
      <xdr:rowOff>93383</xdr:rowOff>
    </xdr:to>
    <xdr:graphicFrame macro="">
      <xdr:nvGraphicFramePr>
        <xdr:cNvPr id="12" name="Chart 11">
          <a:extLst>
            <a:ext uri="{FF2B5EF4-FFF2-40B4-BE49-F238E27FC236}">
              <a16:creationId xmlns:a16="http://schemas.microsoft.com/office/drawing/2014/main" id="{519A8DE6-2997-564D-9F74-6302F658A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217069</xdr:colOff>
      <xdr:row>116</xdr:row>
      <xdr:rowOff>65369</xdr:rowOff>
    </xdr:from>
    <xdr:to>
      <xdr:col>13</xdr:col>
      <xdr:colOff>571921</xdr:colOff>
      <xdr:row>133</xdr:row>
      <xdr:rowOff>93383</xdr:rowOff>
    </xdr:to>
    <xdr:graphicFrame macro="">
      <xdr:nvGraphicFramePr>
        <xdr:cNvPr id="13" name="Chart 12">
          <a:extLst>
            <a:ext uri="{FF2B5EF4-FFF2-40B4-BE49-F238E27FC236}">
              <a16:creationId xmlns:a16="http://schemas.microsoft.com/office/drawing/2014/main" id="{D8AE71B0-CF48-2F47-AA80-2D5513721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57727</xdr:colOff>
      <xdr:row>29</xdr:row>
      <xdr:rowOff>57727</xdr:rowOff>
    </xdr:from>
    <xdr:to>
      <xdr:col>6</xdr:col>
      <xdr:colOff>69273</xdr:colOff>
      <xdr:row>50</xdr:row>
      <xdr:rowOff>196273</xdr:rowOff>
    </xdr:to>
    <xdr:graphicFrame macro="">
      <xdr:nvGraphicFramePr>
        <xdr:cNvPr id="4" name="Chart 3">
          <a:extLst>
            <a:ext uri="{FF2B5EF4-FFF2-40B4-BE49-F238E27FC236}">
              <a16:creationId xmlns:a16="http://schemas.microsoft.com/office/drawing/2014/main" id="{3DCAB22E-558D-1945-B8E4-D5098440A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126999</xdr:colOff>
      <xdr:row>29</xdr:row>
      <xdr:rowOff>57728</xdr:rowOff>
    </xdr:from>
    <xdr:to>
      <xdr:col>11</xdr:col>
      <xdr:colOff>796637</xdr:colOff>
      <xdr:row>50</xdr:row>
      <xdr:rowOff>207818</xdr:rowOff>
    </xdr:to>
    <xdr:graphicFrame macro="">
      <xdr:nvGraphicFramePr>
        <xdr:cNvPr id="2" name="Chart 1">
          <a:extLst>
            <a:ext uri="{FF2B5EF4-FFF2-40B4-BE49-F238E27FC236}">
              <a16:creationId xmlns:a16="http://schemas.microsoft.com/office/drawing/2014/main" id="{B34AA078-8B7A-4943-8F41-CA4717C65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848591</xdr:colOff>
      <xdr:row>29</xdr:row>
      <xdr:rowOff>54264</xdr:rowOff>
    </xdr:from>
    <xdr:to>
      <xdr:col>17</xdr:col>
      <xdr:colOff>565728</xdr:colOff>
      <xdr:row>50</xdr:row>
      <xdr:rowOff>207818</xdr:rowOff>
    </xdr:to>
    <xdr:graphicFrame macro="">
      <xdr:nvGraphicFramePr>
        <xdr:cNvPr id="6" name="Chart 5">
          <a:extLst>
            <a:ext uri="{FF2B5EF4-FFF2-40B4-BE49-F238E27FC236}">
              <a16:creationId xmlns:a16="http://schemas.microsoft.com/office/drawing/2014/main" id="{AF96A7A4-6597-374E-AF2F-903069ADA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583046</xdr:colOff>
      <xdr:row>29</xdr:row>
      <xdr:rowOff>54262</xdr:rowOff>
    </xdr:from>
    <xdr:to>
      <xdr:col>25</xdr:col>
      <xdr:colOff>288636</xdr:colOff>
      <xdr:row>50</xdr:row>
      <xdr:rowOff>207817</xdr:rowOff>
    </xdr:to>
    <xdr:graphicFrame macro="">
      <xdr:nvGraphicFramePr>
        <xdr:cNvPr id="7" name="Chart 6">
          <a:extLst>
            <a:ext uri="{FF2B5EF4-FFF2-40B4-BE49-F238E27FC236}">
              <a16:creationId xmlns:a16="http://schemas.microsoft.com/office/drawing/2014/main" id="{80AB5BD4-37B5-CD4B-87C7-A675DC8C0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509876851851" createdVersion="6" refreshedVersion="6" minRefreshableVersion="3" recordCount="1008" xr:uid="{E8F5A1AF-D191-3541-9B34-11F1027DEBC6}">
  <cacheSource type="worksheet">
    <worksheetSource ref="A2:J1010" sheet="Data Repository Table"/>
  </cacheSource>
  <cacheFields count="12">
    <cacheField name="Account Type" numFmtId="0">
      <sharedItems/>
    </cacheField>
    <cacheField name="Value Drivers" numFmtId="0">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fieldGroup par="11" base="3">
        <rangePr groupBy="months" startDate="2013-07-01T00:00:00" endDate="2014-06-02T00:00:00"/>
        <groupItems count="14">
          <s v="&lt;7/1/13"/>
          <s v="Jan"/>
          <s v="Feb"/>
          <s v="Mar"/>
          <s v="Apr"/>
          <s v="May"/>
          <s v="Jun"/>
          <s v="Jul"/>
          <s v="Aug"/>
          <s v="Sep"/>
          <s v="Oct"/>
          <s v="Nov"/>
          <s v="Dec"/>
          <s v="&gt;6/2/14"/>
        </groupItems>
      </fieldGroup>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 name="Quarters" numFmtId="0" databaseField="0">
      <fieldGroup base="3">
        <rangePr groupBy="quarters" startDate="2013-07-01T00:00:00" endDate="2014-06-02T00:00:00"/>
        <groupItems count="6">
          <s v="&lt;7/1/13"/>
          <s v="Qtr1"/>
          <s v="Qtr2"/>
          <s v="Qtr3"/>
          <s v="Qtr4"/>
          <s v="&gt;6/2/14"/>
        </groupItems>
      </fieldGroup>
    </cacheField>
    <cacheField name="Years" numFmtId="0" databaseField="0">
      <fieldGroup base="3">
        <rangePr groupBy="years" startDate="2013-07-01T00:00:00" endDate="2014-06-02T00:00:00"/>
        <groupItems count="4">
          <s v="&lt;7/1/13"/>
          <s v="2013"/>
          <s v="2014"/>
          <s v="&gt;6/2/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s v="Financial Actual"/>
    <s v="Revenues"/>
    <x v="0"/>
    <x v="0"/>
    <n v="7"/>
    <s v="Profit Centre"/>
    <x v="0"/>
    <x v="0"/>
    <s v="$"/>
    <n v="1473589.0469999998"/>
  </r>
  <r>
    <s v="Financial Actual"/>
    <s v="Revenues"/>
    <x v="0"/>
    <x v="1"/>
    <n v="8"/>
    <s v="Profit Centre"/>
    <x v="0"/>
    <x v="0"/>
    <s v="$"/>
    <n v="1419296.1002499999"/>
  </r>
  <r>
    <s v="Financial Actual"/>
    <s v="Revenues"/>
    <x v="0"/>
    <x v="2"/>
    <n v="9"/>
    <s v="Profit Centre"/>
    <x v="0"/>
    <x v="0"/>
    <s v="$"/>
    <n v="1310673.21"/>
  </r>
  <r>
    <s v="Financial Actual"/>
    <s v="Revenues"/>
    <x v="0"/>
    <x v="3"/>
    <n v="10"/>
    <s v="Profit Centre"/>
    <x v="0"/>
    <x v="0"/>
    <s v="$"/>
    <n v="1301024.7319999998"/>
  </r>
  <r>
    <s v="Financial Actual"/>
    <s v="Revenues"/>
    <x v="0"/>
    <x v="4"/>
    <n v="11"/>
    <s v="Profit Centre"/>
    <x v="0"/>
    <x v="0"/>
    <s v="$"/>
    <n v="1373822.8629999999"/>
  </r>
  <r>
    <s v="Financial Actual"/>
    <s v="Revenues"/>
    <x v="0"/>
    <x v="5"/>
    <n v="12"/>
    <s v="Profit Centre"/>
    <x v="0"/>
    <x v="0"/>
    <s v="$"/>
    <n v="1340623.0372500001"/>
  </r>
  <r>
    <s v="Financial Actual"/>
    <s v="Revenues"/>
    <x v="0"/>
    <x v="6"/>
    <n v="1"/>
    <s v="Profit Centre"/>
    <x v="0"/>
    <x v="0"/>
    <s v="$"/>
    <n v="1948962.5522499997"/>
  </r>
  <r>
    <s v="Financial Actual"/>
    <s v="Revenues"/>
    <x v="0"/>
    <x v="7"/>
    <n v="2"/>
    <s v="Profit Centre"/>
    <x v="0"/>
    <x v="0"/>
    <s v="$"/>
    <n v="1725161.6969999999"/>
  </r>
  <r>
    <s v="Financial Actual"/>
    <s v="Revenues"/>
    <x v="0"/>
    <x v="8"/>
    <n v="3"/>
    <s v="Profit Centre"/>
    <x v="0"/>
    <x v="0"/>
    <s v="$"/>
    <n v="1818208.6194999998"/>
  </r>
  <r>
    <s v="Financial Actual"/>
    <s v="Revenues"/>
    <x v="0"/>
    <x v="9"/>
    <n v="4"/>
    <s v="Profit Centre"/>
    <x v="0"/>
    <x v="0"/>
    <s v="$"/>
    <n v="1328501.68325"/>
  </r>
  <r>
    <s v="Financial Actual"/>
    <s v="Revenues"/>
    <x v="0"/>
    <x v="10"/>
    <n v="5"/>
    <s v="Profit Centre"/>
    <x v="0"/>
    <x v="0"/>
    <s v="$"/>
    <n v="1344117.2814999998"/>
  </r>
  <r>
    <s v="Financial Actual"/>
    <s v="Revenues"/>
    <x v="0"/>
    <x v="11"/>
    <n v="6"/>
    <s v="Profit Centre"/>
    <x v="0"/>
    <x v="0"/>
    <s v="$"/>
    <n v="1291609.1335"/>
  </r>
  <r>
    <s v="Financial Actual"/>
    <s v="Revenues"/>
    <x v="0"/>
    <x v="0"/>
    <n v="7"/>
    <s v="Profit Centre"/>
    <x v="0"/>
    <x v="1"/>
    <s v="$"/>
    <n v="1620947.9516999999"/>
  </r>
  <r>
    <s v="Financial Actual"/>
    <s v="Revenues"/>
    <x v="0"/>
    <x v="1"/>
    <n v="8"/>
    <s v="Profit Centre"/>
    <x v="0"/>
    <x v="1"/>
    <s v="$"/>
    <n v="1561225.710275"/>
  </r>
  <r>
    <s v="Financial Actual"/>
    <s v="Revenues"/>
    <x v="0"/>
    <x v="2"/>
    <n v="9"/>
    <s v="Profit Centre"/>
    <x v="0"/>
    <x v="1"/>
    <s v="$"/>
    <n v="1441740.531"/>
  </r>
  <r>
    <s v="Financial Actual"/>
    <s v="Revenues"/>
    <x v="0"/>
    <x v="3"/>
    <n v="10"/>
    <s v="Profit Centre"/>
    <x v="0"/>
    <x v="1"/>
    <s v="$"/>
    <n v="1431127.2052"/>
  </r>
  <r>
    <s v="Financial Actual"/>
    <s v="Revenues"/>
    <x v="0"/>
    <x v="4"/>
    <n v="11"/>
    <s v="Profit Centre"/>
    <x v="0"/>
    <x v="1"/>
    <s v="$"/>
    <n v="1511205.1492999999"/>
  </r>
  <r>
    <s v="Financial Actual"/>
    <s v="Revenues"/>
    <x v="0"/>
    <x v="5"/>
    <n v="12"/>
    <s v="Profit Centre"/>
    <x v="0"/>
    <x v="1"/>
    <s v="$"/>
    <n v="1474685.3409750003"/>
  </r>
  <r>
    <s v="Financial Actual"/>
    <s v="Revenues"/>
    <x v="0"/>
    <x v="6"/>
    <n v="1"/>
    <s v="Profit Centre"/>
    <x v="0"/>
    <x v="1"/>
    <s v="$"/>
    <n v="2143858.8074749997"/>
  </r>
  <r>
    <s v="Financial Actual"/>
    <s v="Revenues"/>
    <x v="0"/>
    <x v="7"/>
    <n v="2"/>
    <s v="Profit Centre"/>
    <x v="0"/>
    <x v="1"/>
    <s v="$"/>
    <n v="1897677.8667000001"/>
  </r>
  <r>
    <s v="Financial Actual"/>
    <s v="Revenues"/>
    <x v="0"/>
    <x v="8"/>
    <n v="3"/>
    <s v="Profit Centre"/>
    <x v="0"/>
    <x v="1"/>
    <s v="$"/>
    <n v="2000029.4814499998"/>
  </r>
  <r>
    <s v="Financial Actual"/>
    <s v="Revenues"/>
    <x v="0"/>
    <x v="9"/>
    <n v="4"/>
    <s v="Profit Centre"/>
    <x v="0"/>
    <x v="1"/>
    <s v="$"/>
    <n v="1461351.8515750002"/>
  </r>
  <r>
    <s v="Financial Actual"/>
    <s v="Revenues"/>
    <x v="0"/>
    <x v="10"/>
    <n v="5"/>
    <s v="Profit Centre"/>
    <x v="0"/>
    <x v="1"/>
    <s v="$"/>
    <n v="1478529.0096499999"/>
  </r>
  <r>
    <s v="Financial Actual"/>
    <s v="Revenues"/>
    <x v="0"/>
    <x v="11"/>
    <n v="6"/>
    <s v="Profit Centre"/>
    <x v="0"/>
    <x v="1"/>
    <s v="$"/>
    <n v="1420770.04685"/>
  </r>
  <r>
    <s v="Financial Actual"/>
    <s v="Revenues"/>
    <x v="0"/>
    <x v="0"/>
    <n v="7"/>
    <s v="Profit Centre"/>
    <x v="1"/>
    <x v="0"/>
    <s v="$"/>
    <n v="567331.78309499996"/>
  </r>
  <r>
    <s v="Financial Actual"/>
    <s v="Revenues"/>
    <x v="0"/>
    <x v="1"/>
    <n v="8"/>
    <s v="Profit Centre"/>
    <x v="1"/>
    <x v="0"/>
    <s v="$"/>
    <n v="546428.99859624996"/>
  </r>
  <r>
    <s v="Financial Actual"/>
    <s v="Revenues"/>
    <x v="0"/>
    <x v="2"/>
    <n v="9"/>
    <s v="Profit Centre"/>
    <x v="1"/>
    <x v="0"/>
    <s v="$"/>
    <n v="504609.18584999995"/>
  </r>
  <r>
    <s v="Financial Actual"/>
    <s v="Revenues"/>
    <x v="0"/>
    <x v="3"/>
    <n v="10"/>
    <s v="Profit Centre"/>
    <x v="1"/>
    <x v="0"/>
    <s v="$"/>
    <n v="500894.52181999997"/>
  </r>
  <r>
    <s v="Financial Actual"/>
    <s v="Revenues"/>
    <x v="0"/>
    <x v="4"/>
    <n v="11"/>
    <s v="Profit Centre"/>
    <x v="1"/>
    <x v="0"/>
    <s v="$"/>
    <n v="528921.80225499999"/>
  </r>
  <r>
    <s v="Financial Actual"/>
    <s v="Revenues"/>
    <x v="0"/>
    <x v="5"/>
    <n v="12"/>
    <s v="Profit Centre"/>
    <x v="1"/>
    <x v="0"/>
    <s v="$"/>
    <n v="516139.86934125004"/>
  </r>
  <r>
    <s v="Financial Actual"/>
    <s v="Revenues"/>
    <x v="0"/>
    <x v="6"/>
    <n v="1"/>
    <s v="Profit Centre"/>
    <x v="1"/>
    <x v="0"/>
    <s v="$"/>
    <n v="750350.5826162498"/>
  </r>
  <r>
    <s v="Financial Actual"/>
    <s v="Revenues"/>
    <x v="0"/>
    <x v="7"/>
    <n v="2"/>
    <s v="Profit Centre"/>
    <x v="1"/>
    <x v="0"/>
    <s v="$"/>
    <n v="664187.25334499998"/>
  </r>
  <r>
    <s v="Financial Actual"/>
    <s v="Revenues"/>
    <x v="0"/>
    <x v="8"/>
    <n v="3"/>
    <s v="Profit Centre"/>
    <x v="1"/>
    <x v="0"/>
    <s v="$"/>
    <n v="700010.31850749988"/>
  </r>
  <r>
    <s v="Financial Actual"/>
    <s v="Revenues"/>
    <x v="0"/>
    <x v="9"/>
    <n v="4"/>
    <s v="Profit Centre"/>
    <x v="1"/>
    <x v="0"/>
    <s v="$"/>
    <n v="511473.14805125003"/>
  </r>
  <r>
    <s v="Financial Actual"/>
    <s v="Revenues"/>
    <x v="0"/>
    <x v="10"/>
    <n v="5"/>
    <s v="Profit Centre"/>
    <x v="1"/>
    <x v="0"/>
    <s v="$"/>
    <n v="517485.15337749996"/>
  </r>
  <r>
    <s v="Financial Actual"/>
    <s v="Revenues"/>
    <x v="0"/>
    <x v="11"/>
    <n v="6"/>
    <s v="Profit Centre"/>
    <x v="1"/>
    <x v="0"/>
    <s v="$"/>
    <n v="497269.5163975"/>
  </r>
  <r>
    <s v="Financial Actual"/>
    <s v="Revenues"/>
    <x v="0"/>
    <x v="0"/>
    <n v="7"/>
    <s v="Profit Centre"/>
    <x v="1"/>
    <x v="1"/>
    <s v="$"/>
    <n v="955954.05451507494"/>
  </r>
  <r>
    <s v="Financial Actual"/>
    <s v="Revenues"/>
    <x v="0"/>
    <x v="1"/>
    <n v="8"/>
    <s v="Profit Centre"/>
    <x v="1"/>
    <x v="1"/>
    <s v="$"/>
    <n v="920732.86263468117"/>
  </r>
  <r>
    <s v="Financial Actual"/>
    <s v="Revenues"/>
    <x v="0"/>
    <x v="2"/>
    <n v="9"/>
    <s v="Profit Centre"/>
    <x v="1"/>
    <x v="1"/>
    <s v="$"/>
    <n v="850266.47815724998"/>
  </r>
  <r>
    <s v="Financial Actual"/>
    <s v="Revenues"/>
    <x v="0"/>
    <x v="3"/>
    <n v="10"/>
    <s v="Profit Centre"/>
    <x v="1"/>
    <x v="1"/>
    <s v="$"/>
    <n v="844007.26926670002"/>
  </r>
  <r>
    <s v="Financial Actual"/>
    <s v="Revenues"/>
    <x v="0"/>
    <x v="4"/>
    <n v="11"/>
    <s v="Profit Centre"/>
    <x v="1"/>
    <x v="1"/>
    <s v="$"/>
    <n v="891233.23679967504"/>
  </r>
  <r>
    <s v="Financial Actual"/>
    <s v="Revenues"/>
    <x v="0"/>
    <x v="5"/>
    <n v="12"/>
    <s v="Profit Centre"/>
    <x v="1"/>
    <x v="1"/>
    <s v="$"/>
    <n v="869695.6798400064"/>
  </r>
  <r>
    <s v="Financial Actual"/>
    <s v="Revenues"/>
    <x v="0"/>
    <x v="6"/>
    <n v="1"/>
    <s v="Profit Centre"/>
    <x v="1"/>
    <x v="1"/>
    <s v="$"/>
    <n v="1264340.7317083809"/>
  </r>
  <r>
    <s v="Financial Actual"/>
    <s v="Revenues"/>
    <x v="0"/>
    <x v="7"/>
    <n v="2"/>
    <s v="Profit Centre"/>
    <x v="1"/>
    <x v="1"/>
    <s v="$"/>
    <n v="1119155.521886325"/>
  </r>
  <r>
    <s v="Financial Actual"/>
    <s v="Revenues"/>
    <x v="0"/>
    <x v="8"/>
    <n v="3"/>
    <s v="Profit Centre"/>
    <x v="1"/>
    <x v="1"/>
    <s v="$"/>
    <n v="1179517.3866851374"/>
  </r>
  <r>
    <s v="Financial Actual"/>
    <s v="Revenues"/>
    <x v="0"/>
    <x v="9"/>
    <n v="4"/>
    <s v="Profit Centre"/>
    <x v="1"/>
    <x v="1"/>
    <s v="$"/>
    <n v="861832.25446635636"/>
  </r>
  <r>
    <s v="Financial Actual"/>
    <s v="Revenues"/>
    <x v="0"/>
    <x v="10"/>
    <n v="5"/>
    <s v="Profit Centre"/>
    <x v="1"/>
    <x v="1"/>
    <s v="$"/>
    <n v="871962.48344108742"/>
  </r>
  <r>
    <s v="Financial Actual"/>
    <s v="Revenues"/>
    <x v="0"/>
    <x v="11"/>
    <n v="6"/>
    <s v="Profit Centre"/>
    <x v="1"/>
    <x v="1"/>
    <s v="$"/>
    <n v="837899.13512978749"/>
  </r>
  <r>
    <s v="Financial Actual"/>
    <s v="Revenues"/>
    <x v="0"/>
    <x v="0"/>
    <n v="7"/>
    <s v="Profit Centre"/>
    <x v="2"/>
    <x v="0"/>
    <s v="$"/>
    <n v="1296758.36136"/>
  </r>
  <r>
    <s v="Financial Actual"/>
    <s v="Revenues"/>
    <x v="0"/>
    <x v="1"/>
    <n v="8"/>
    <s v="Profit Centre"/>
    <x v="2"/>
    <x v="0"/>
    <s v="$"/>
    <n v="1248980.56822"/>
  </r>
  <r>
    <s v="Financial Actual"/>
    <s v="Revenues"/>
    <x v="0"/>
    <x v="2"/>
    <n v="9"/>
    <s v="Profit Centre"/>
    <x v="2"/>
    <x v="0"/>
    <s v="$"/>
    <n v="1153392.4247999999"/>
  </r>
  <r>
    <s v="Financial Actual"/>
    <s v="Revenues"/>
    <x v="0"/>
    <x v="3"/>
    <n v="10"/>
    <s v="Profit Centre"/>
    <x v="2"/>
    <x v="0"/>
    <s v="$"/>
    <n v="1144901.76416"/>
  </r>
  <r>
    <s v="Financial Actual"/>
    <s v="Revenues"/>
    <x v="0"/>
    <x v="4"/>
    <n v="11"/>
    <s v="Profit Centre"/>
    <x v="2"/>
    <x v="0"/>
    <s v="$"/>
    <n v="1208964.11944"/>
  </r>
  <r>
    <s v="Financial Actual"/>
    <s v="Revenues"/>
    <x v="0"/>
    <x v="5"/>
    <n v="12"/>
    <s v="Profit Centre"/>
    <x v="2"/>
    <x v="0"/>
    <s v="$"/>
    <n v="1179748.2727800002"/>
  </r>
  <r>
    <s v="Financial Actual"/>
    <s v="Revenues"/>
    <x v="0"/>
    <x v="6"/>
    <n v="1"/>
    <s v="Profit Centre"/>
    <x v="2"/>
    <x v="0"/>
    <s v="$"/>
    <n v="1715087.0459799999"/>
  </r>
  <r>
    <s v="Financial Actual"/>
    <s v="Revenues"/>
    <x v="0"/>
    <x v="7"/>
    <n v="2"/>
    <s v="Profit Centre"/>
    <x v="2"/>
    <x v="0"/>
    <s v="$"/>
    <n v="1518142.2933600002"/>
  </r>
  <r>
    <s v="Financial Actual"/>
    <s v="Revenues"/>
    <x v="0"/>
    <x v="8"/>
    <n v="3"/>
    <s v="Profit Centre"/>
    <x v="2"/>
    <x v="0"/>
    <s v="$"/>
    <n v="1600023.58516"/>
  </r>
  <r>
    <s v="Financial Actual"/>
    <s v="Revenues"/>
    <x v="0"/>
    <x v="9"/>
    <n v="4"/>
    <s v="Profit Centre"/>
    <x v="2"/>
    <x v="0"/>
    <s v="$"/>
    <n v="1169081.4812600003"/>
  </r>
  <r>
    <s v="Financial Actual"/>
    <s v="Revenues"/>
    <x v="0"/>
    <x v="10"/>
    <n v="5"/>
    <s v="Profit Centre"/>
    <x v="2"/>
    <x v="0"/>
    <s v="$"/>
    <n v="1182823.2077200001"/>
  </r>
  <r>
    <s v="Financial Actual"/>
    <s v="Revenues"/>
    <x v="0"/>
    <x v="11"/>
    <n v="6"/>
    <s v="Profit Centre"/>
    <x v="2"/>
    <x v="0"/>
    <s v="$"/>
    <n v="1136616.0374800002"/>
  </r>
  <r>
    <s v="Financial Actual"/>
    <s v="Revenues"/>
    <x v="1"/>
    <x v="0"/>
    <n v="7"/>
    <s v="Profit Centre"/>
    <x v="0"/>
    <x v="0"/>
    <s v="$"/>
    <n v="2406673.7462499999"/>
  </r>
  <r>
    <s v="Financial Actual"/>
    <s v="Revenues"/>
    <x v="1"/>
    <x v="1"/>
    <n v="8"/>
    <s v="Profit Centre"/>
    <x v="0"/>
    <x v="0"/>
    <s v="$"/>
    <n v="2028377.0049999999"/>
  </r>
  <r>
    <s v="Financial Actual"/>
    <s v="Revenues"/>
    <x v="1"/>
    <x v="2"/>
    <n v="9"/>
    <s v="Profit Centre"/>
    <x v="0"/>
    <x v="0"/>
    <s v="$"/>
    <n v="2241097.23875"/>
  </r>
  <r>
    <s v="Financial Actual"/>
    <s v="Revenues"/>
    <x v="1"/>
    <x v="3"/>
    <n v="10"/>
    <s v="Profit Centre"/>
    <x v="0"/>
    <x v="0"/>
    <s v="$"/>
    <n v="2104393.5099999998"/>
  </r>
  <r>
    <s v="Financial Actual"/>
    <s v="Revenues"/>
    <x v="1"/>
    <x v="4"/>
    <n v="11"/>
    <s v="Profit Centre"/>
    <x v="0"/>
    <x v="0"/>
    <s v="$"/>
    <n v="1921236.2224999999"/>
  </r>
  <r>
    <s v="Financial Actual"/>
    <s v="Revenues"/>
    <x v="1"/>
    <x v="5"/>
    <n v="12"/>
    <s v="Profit Centre"/>
    <x v="0"/>
    <x v="0"/>
    <s v="$"/>
    <n v="2161522.17"/>
  </r>
  <r>
    <s v="Financial Actual"/>
    <s v="Revenues"/>
    <x v="1"/>
    <x v="6"/>
    <n v="1"/>
    <s v="Profit Centre"/>
    <x v="0"/>
    <x v="0"/>
    <s v="$"/>
    <n v="3104730.2250000001"/>
  </r>
  <r>
    <s v="Financial Actual"/>
    <s v="Revenues"/>
    <x v="1"/>
    <x v="7"/>
    <n v="2"/>
    <s v="Profit Centre"/>
    <x v="0"/>
    <x v="0"/>
    <s v="$"/>
    <n v="2116798.7124999999"/>
  </r>
  <r>
    <s v="Financial Actual"/>
    <s v="Revenues"/>
    <x v="1"/>
    <x v="8"/>
    <n v="3"/>
    <s v="Profit Centre"/>
    <x v="0"/>
    <x v="0"/>
    <s v="$"/>
    <n v="2728427.88625"/>
  </r>
  <r>
    <s v="Financial Actual"/>
    <s v="Revenues"/>
    <x v="1"/>
    <x v="9"/>
    <n v="4"/>
    <s v="Profit Centre"/>
    <x v="0"/>
    <x v="0"/>
    <s v="$"/>
    <n v="2259504.8675000002"/>
  </r>
  <r>
    <s v="Financial Actual"/>
    <s v="Revenues"/>
    <x v="1"/>
    <x v="10"/>
    <n v="5"/>
    <s v="Profit Centre"/>
    <x v="0"/>
    <x v="0"/>
    <s v="$"/>
    <n v="2031569.2350000001"/>
  </r>
  <r>
    <s v="Financial Actual"/>
    <s v="Revenues"/>
    <x v="1"/>
    <x v="11"/>
    <n v="6"/>
    <s v="Profit Centre"/>
    <x v="0"/>
    <x v="0"/>
    <s v="$"/>
    <n v="2245023.2324999999"/>
  </r>
  <r>
    <s v="Financial Actual"/>
    <s v="Revenues"/>
    <x v="1"/>
    <x v="0"/>
    <n v="7"/>
    <s v="Profit Centre"/>
    <x v="0"/>
    <x v="1"/>
    <s v="$"/>
    <n v="4813347.4924999997"/>
  </r>
  <r>
    <s v="Financial Actual"/>
    <s v="Revenues"/>
    <x v="1"/>
    <x v="1"/>
    <n v="8"/>
    <s v="Profit Centre"/>
    <x v="0"/>
    <x v="1"/>
    <s v="$"/>
    <n v="4056754.01"/>
  </r>
  <r>
    <s v="Financial Actual"/>
    <s v="Revenues"/>
    <x v="1"/>
    <x v="2"/>
    <n v="9"/>
    <s v="Profit Centre"/>
    <x v="0"/>
    <x v="1"/>
    <s v="$"/>
    <n v="4482194.4775"/>
  </r>
  <r>
    <s v="Financial Actual"/>
    <s v="Revenues"/>
    <x v="1"/>
    <x v="3"/>
    <n v="10"/>
    <s v="Profit Centre"/>
    <x v="0"/>
    <x v="1"/>
    <s v="$"/>
    <n v="4208787.0199999996"/>
  </r>
  <r>
    <s v="Financial Actual"/>
    <s v="Revenues"/>
    <x v="1"/>
    <x v="4"/>
    <n v="11"/>
    <s v="Profit Centre"/>
    <x v="0"/>
    <x v="1"/>
    <s v="$"/>
    <n v="3842472.4449999998"/>
  </r>
  <r>
    <s v="Financial Actual"/>
    <s v="Revenues"/>
    <x v="1"/>
    <x v="5"/>
    <n v="12"/>
    <s v="Profit Centre"/>
    <x v="0"/>
    <x v="1"/>
    <s v="$"/>
    <n v="4323044.34"/>
  </r>
  <r>
    <s v="Financial Actual"/>
    <s v="Revenues"/>
    <x v="1"/>
    <x v="6"/>
    <n v="1"/>
    <s v="Profit Centre"/>
    <x v="0"/>
    <x v="1"/>
    <s v="$"/>
    <n v="6209460.4500000002"/>
  </r>
  <r>
    <s v="Financial Actual"/>
    <s v="Revenues"/>
    <x v="1"/>
    <x v="7"/>
    <n v="2"/>
    <s v="Profit Centre"/>
    <x v="0"/>
    <x v="1"/>
    <s v="$"/>
    <n v="4633597.4249999998"/>
  </r>
  <r>
    <s v="Financial Actual"/>
    <s v="Revenues"/>
    <x v="1"/>
    <x v="8"/>
    <n v="3"/>
    <s v="Profit Centre"/>
    <x v="0"/>
    <x v="1"/>
    <s v="$"/>
    <n v="5456855.7725"/>
  </r>
  <r>
    <s v="Financial Actual"/>
    <s v="Revenues"/>
    <x v="1"/>
    <x v="9"/>
    <n v="4"/>
    <s v="Profit Centre"/>
    <x v="0"/>
    <x v="1"/>
    <s v="$"/>
    <n v="4519009.7350000003"/>
  </r>
  <r>
    <s v="Financial Actual"/>
    <s v="Revenues"/>
    <x v="1"/>
    <x v="10"/>
    <n v="5"/>
    <s v="Profit Centre"/>
    <x v="0"/>
    <x v="1"/>
    <s v="$"/>
    <n v="4063138.47"/>
  </r>
  <r>
    <s v="Financial Actual"/>
    <s v="Revenues"/>
    <x v="1"/>
    <x v="11"/>
    <n v="6"/>
    <s v="Profit Centre"/>
    <x v="0"/>
    <x v="1"/>
    <s v="$"/>
    <n v="4490046.4649999999"/>
  </r>
  <r>
    <s v="Financial Actual"/>
    <s v="Revenues"/>
    <x v="1"/>
    <x v="0"/>
    <n v="7"/>
    <s v="Profit Centre"/>
    <x v="1"/>
    <x v="0"/>
    <s v="$"/>
    <n v="2117872.8966999999"/>
  </r>
  <r>
    <s v="Financial Actual"/>
    <s v="Revenues"/>
    <x v="1"/>
    <x v="1"/>
    <n v="8"/>
    <s v="Profit Centre"/>
    <x v="1"/>
    <x v="0"/>
    <s v="$"/>
    <n v="1784971.7644"/>
  </r>
  <r>
    <s v="Financial Actual"/>
    <s v="Revenues"/>
    <x v="1"/>
    <x v="2"/>
    <n v="9"/>
    <s v="Profit Centre"/>
    <x v="1"/>
    <x v="0"/>
    <s v="$"/>
    <n v="1972165.5701000001"/>
  </r>
  <r>
    <s v="Financial Actual"/>
    <s v="Revenues"/>
    <x v="1"/>
    <x v="3"/>
    <n v="10"/>
    <s v="Profit Centre"/>
    <x v="1"/>
    <x v="0"/>
    <s v="$"/>
    <n v="1851866.2887999997"/>
  </r>
  <r>
    <s v="Financial Actual"/>
    <s v="Revenues"/>
    <x v="1"/>
    <x v="4"/>
    <n v="11"/>
    <s v="Profit Centre"/>
    <x v="1"/>
    <x v="0"/>
    <s v="$"/>
    <n v="1690687.8758"/>
  </r>
  <r>
    <s v="Financial Actual"/>
    <s v="Revenues"/>
    <x v="1"/>
    <x v="5"/>
    <n v="12"/>
    <s v="Profit Centre"/>
    <x v="1"/>
    <x v="0"/>
    <s v="$"/>
    <n v="1902139.5096"/>
  </r>
  <r>
    <s v="Financial Actual"/>
    <s v="Revenues"/>
    <x v="1"/>
    <x v="6"/>
    <n v="1"/>
    <s v="Profit Centre"/>
    <x v="1"/>
    <x v="0"/>
    <s v="$"/>
    <n v="2732162.5980000002"/>
  </r>
  <r>
    <s v="Financial Actual"/>
    <s v="Revenues"/>
    <x v="1"/>
    <x v="7"/>
    <n v="2"/>
    <s v="Profit Centre"/>
    <x v="1"/>
    <x v="0"/>
    <s v="$"/>
    <n v="2478782.8670000001"/>
  </r>
  <r>
    <s v="Financial Actual"/>
    <s v="Revenues"/>
    <x v="1"/>
    <x v="8"/>
    <n v="3"/>
    <s v="Profit Centre"/>
    <x v="1"/>
    <x v="0"/>
    <s v="$"/>
    <n v="2401016.5399000002"/>
  </r>
  <r>
    <s v="Financial Actual"/>
    <s v="Revenues"/>
    <x v="1"/>
    <x v="9"/>
    <n v="4"/>
    <s v="Profit Centre"/>
    <x v="1"/>
    <x v="0"/>
    <s v="$"/>
    <n v="1988364.2834000001"/>
  </r>
  <r>
    <s v="Financial Actual"/>
    <s v="Revenues"/>
    <x v="1"/>
    <x v="10"/>
    <n v="5"/>
    <s v="Profit Centre"/>
    <x v="1"/>
    <x v="0"/>
    <s v="$"/>
    <n v="1787780.9268"/>
  </r>
  <r>
    <s v="Financial Actual"/>
    <s v="Revenues"/>
    <x v="1"/>
    <x v="11"/>
    <n v="6"/>
    <s v="Profit Centre"/>
    <x v="1"/>
    <x v="0"/>
    <s v="$"/>
    <n v="1975620.4446"/>
  </r>
  <r>
    <s v="Financial Actual"/>
    <s v="Revenues"/>
    <x v="1"/>
    <x v="0"/>
    <n v="7"/>
    <s v="Profit Centre"/>
    <x v="1"/>
    <x v="1"/>
    <s v="$"/>
    <n v="3850677.9939999999"/>
  </r>
  <r>
    <s v="Financial Actual"/>
    <s v="Revenues"/>
    <x v="1"/>
    <x v="1"/>
    <n v="8"/>
    <s v="Profit Centre"/>
    <x v="1"/>
    <x v="1"/>
    <s v="$"/>
    <n v="3245403.2080000001"/>
  </r>
  <r>
    <s v="Financial Actual"/>
    <s v="Revenues"/>
    <x v="1"/>
    <x v="2"/>
    <n v="9"/>
    <s v="Profit Centre"/>
    <x v="1"/>
    <x v="1"/>
    <s v="$"/>
    <n v="3585755.5820000004"/>
  </r>
  <r>
    <s v="Financial Actual"/>
    <s v="Revenues"/>
    <x v="1"/>
    <x v="3"/>
    <n v="10"/>
    <s v="Profit Centre"/>
    <x v="1"/>
    <x v="1"/>
    <s v="$"/>
    <n v="3367029.6159999999"/>
  </r>
  <r>
    <s v="Financial Actual"/>
    <s v="Revenues"/>
    <x v="1"/>
    <x v="4"/>
    <n v="11"/>
    <s v="Profit Centre"/>
    <x v="1"/>
    <x v="1"/>
    <s v="$"/>
    <n v="3073977.9560000002"/>
  </r>
  <r>
    <s v="Financial Actual"/>
    <s v="Revenues"/>
    <x v="1"/>
    <x v="5"/>
    <n v="12"/>
    <s v="Profit Centre"/>
    <x v="1"/>
    <x v="1"/>
    <s v="$"/>
    <n v="3458435.4720000001"/>
  </r>
  <r>
    <s v="Financial Actual"/>
    <s v="Revenues"/>
    <x v="1"/>
    <x v="6"/>
    <n v="1"/>
    <s v="Profit Centre"/>
    <x v="1"/>
    <x v="1"/>
    <s v="$"/>
    <n v="4967568.3600000003"/>
  </r>
  <r>
    <s v="Financial Actual"/>
    <s v="Revenues"/>
    <x v="1"/>
    <x v="7"/>
    <n v="2"/>
    <s v="Profit Centre"/>
    <x v="1"/>
    <x v="1"/>
    <s v="$"/>
    <n v="4506877.9400000004"/>
  </r>
  <r>
    <s v="Financial Actual"/>
    <s v="Revenues"/>
    <x v="1"/>
    <x v="8"/>
    <n v="3"/>
    <s v="Profit Centre"/>
    <x v="1"/>
    <x v="1"/>
    <s v="$"/>
    <n v="4365484.6179999998"/>
  </r>
  <r>
    <s v="Financial Actual"/>
    <s v="Revenues"/>
    <x v="1"/>
    <x v="9"/>
    <n v="4"/>
    <s v="Profit Centre"/>
    <x v="1"/>
    <x v="1"/>
    <s v="$"/>
    <n v="4615207.7879999997"/>
  </r>
  <r>
    <s v="Financial Actual"/>
    <s v="Revenues"/>
    <x v="1"/>
    <x v="10"/>
    <n v="5"/>
    <s v="Profit Centre"/>
    <x v="1"/>
    <x v="1"/>
    <s v="$"/>
    <n v="3250510.7760000005"/>
  </r>
  <r>
    <s v="Financial Actual"/>
    <s v="Revenues"/>
    <x v="1"/>
    <x v="11"/>
    <n v="6"/>
    <s v="Profit Centre"/>
    <x v="1"/>
    <x v="1"/>
    <s v="$"/>
    <n v="3592037.1720000003"/>
  </r>
  <r>
    <s v="Financial Actual"/>
    <s v="Revenues"/>
    <x v="1"/>
    <x v="0"/>
    <n v="7"/>
    <s v="Profit Centre"/>
    <x v="2"/>
    <x v="0"/>
    <s v="$"/>
    <n v="4139478.8435499985"/>
  </r>
  <r>
    <s v="Financial Actual"/>
    <s v="Revenues"/>
    <x v="1"/>
    <x v="1"/>
    <n v="8"/>
    <s v="Profit Centre"/>
    <x v="2"/>
    <x v="0"/>
    <s v="$"/>
    <n v="3488808.4485999988"/>
  </r>
  <r>
    <s v="Financial Actual"/>
    <s v="Revenues"/>
    <x v="1"/>
    <x v="2"/>
    <n v="9"/>
    <s v="Profit Centre"/>
    <x v="2"/>
    <x v="0"/>
    <s v="$"/>
    <n v="3854687.2506499989"/>
  </r>
  <r>
    <s v="Financial Actual"/>
    <s v="Revenues"/>
    <x v="1"/>
    <x v="3"/>
    <n v="10"/>
    <s v="Profit Centre"/>
    <x v="2"/>
    <x v="0"/>
    <s v="$"/>
    <n v="3619556.8371999986"/>
  </r>
  <r>
    <s v="Financial Actual"/>
    <s v="Revenues"/>
    <x v="1"/>
    <x v="4"/>
    <n v="11"/>
    <s v="Profit Centre"/>
    <x v="2"/>
    <x v="0"/>
    <s v="$"/>
    <n v="3304526.302699999"/>
  </r>
  <r>
    <s v="Financial Actual"/>
    <s v="Revenues"/>
    <x v="1"/>
    <x v="5"/>
    <n v="12"/>
    <s v="Profit Centre"/>
    <x v="2"/>
    <x v="0"/>
    <s v="$"/>
    <n v="3717818.1323999991"/>
  </r>
  <r>
    <s v="Financial Actual"/>
    <s v="Revenues"/>
    <x v="1"/>
    <x v="6"/>
    <n v="1"/>
    <s v="Profit Centre"/>
    <x v="2"/>
    <x v="0"/>
    <s v="$"/>
    <n v="5340135.9869999988"/>
  </r>
  <r>
    <s v="Financial Actual"/>
    <s v="Revenues"/>
    <x v="1"/>
    <x v="7"/>
    <n v="2"/>
    <s v="Profit Centre"/>
    <x v="2"/>
    <x v="0"/>
    <s v="$"/>
    <n v="4844893.7854999984"/>
  </r>
  <r>
    <s v="Financial Actual"/>
    <s v="Revenues"/>
    <x v="1"/>
    <x v="8"/>
    <n v="3"/>
    <s v="Profit Centre"/>
    <x v="2"/>
    <x v="0"/>
    <s v="$"/>
    <n v="4692895.9643499991"/>
  </r>
  <r>
    <s v="Financial Actual"/>
    <s v="Revenues"/>
    <x v="1"/>
    <x v="9"/>
    <n v="4"/>
    <s v="Profit Centre"/>
    <x v="2"/>
    <x v="0"/>
    <s v="$"/>
    <n v="4886348.3721000003"/>
  </r>
  <r>
    <s v="Financial Actual"/>
    <s v="Revenues"/>
    <x v="1"/>
    <x v="10"/>
    <n v="5"/>
    <s v="Profit Centre"/>
    <x v="2"/>
    <x v="0"/>
    <s v="$"/>
    <n v="3494299.084199999"/>
  </r>
  <r>
    <s v="Financial Actual"/>
    <s v="Revenues"/>
    <x v="1"/>
    <x v="11"/>
    <n v="6"/>
    <s v="Profit Centre"/>
    <x v="2"/>
    <x v="0"/>
    <s v="$"/>
    <n v="3861439.9598999987"/>
  </r>
  <r>
    <s v="Financial Actual"/>
    <s v="Revenues"/>
    <x v="2"/>
    <x v="0"/>
    <n v="7"/>
    <s v="Profit Centre"/>
    <x v="0"/>
    <x v="0"/>
    <s v="$"/>
    <n v="1766228.7212499999"/>
  </r>
  <r>
    <s v="Financial Actual"/>
    <s v="Revenues"/>
    <x v="2"/>
    <x v="1"/>
    <n v="8"/>
    <s v="Profit Centre"/>
    <x v="0"/>
    <x v="0"/>
    <s v="$"/>
    <n v="1951422.76125"/>
  </r>
  <r>
    <s v="Financial Actual"/>
    <s v="Revenues"/>
    <x v="2"/>
    <x v="2"/>
    <n v="9"/>
    <s v="Profit Centre"/>
    <x v="0"/>
    <x v="0"/>
    <s v="$"/>
    <n v="1699371.23875"/>
  </r>
  <r>
    <s v="Financial Actual"/>
    <s v="Revenues"/>
    <x v="2"/>
    <x v="3"/>
    <n v="10"/>
    <s v="Profit Centre"/>
    <x v="0"/>
    <x v="0"/>
    <s v="$"/>
    <n v="1502189.2037500001"/>
  </r>
  <r>
    <s v="Financial Actual"/>
    <s v="Revenues"/>
    <x v="2"/>
    <x v="4"/>
    <n v="11"/>
    <s v="Profit Centre"/>
    <x v="0"/>
    <x v="0"/>
    <s v="$"/>
    <n v="1650239.5062500001"/>
  </r>
  <r>
    <s v="Financial Actual"/>
    <s v="Revenues"/>
    <x v="2"/>
    <x v="5"/>
    <n v="12"/>
    <s v="Profit Centre"/>
    <x v="0"/>
    <x v="0"/>
    <s v="$"/>
    <n v="1406546.085"/>
  </r>
  <r>
    <s v="Financial Actual"/>
    <s v="Revenues"/>
    <x v="2"/>
    <x v="6"/>
    <n v="1"/>
    <s v="Profit Centre"/>
    <x v="0"/>
    <x v="0"/>
    <s v="$"/>
    <n v="2151540.1949999998"/>
  </r>
  <r>
    <s v="Financial Actual"/>
    <s v="Revenues"/>
    <x v="2"/>
    <x v="7"/>
    <n v="2"/>
    <s v="Profit Centre"/>
    <x v="0"/>
    <x v="0"/>
    <s v="$"/>
    <n v="2191228.2262499998"/>
  </r>
  <r>
    <s v="Financial Actual"/>
    <s v="Revenues"/>
    <x v="2"/>
    <x v="8"/>
    <n v="3"/>
    <s v="Profit Centre"/>
    <x v="0"/>
    <x v="0"/>
    <s v="$"/>
    <n v="1965526.61625"/>
  </r>
  <r>
    <s v="Financial Actual"/>
    <s v="Revenues"/>
    <x v="2"/>
    <x v="9"/>
    <n v="4"/>
    <s v="Profit Centre"/>
    <x v="0"/>
    <x v="0"/>
    <s v="$"/>
    <n v="2084911.36"/>
  </r>
  <r>
    <s v="Financial Actual"/>
    <s v="Revenues"/>
    <x v="2"/>
    <x v="10"/>
    <n v="5"/>
    <s v="Profit Centre"/>
    <x v="0"/>
    <x v="0"/>
    <s v="$"/>
    <n v="2053699.35375"/>
  </r>
  <r>
    <s v="Financial Actual"/>
    <s v="Revenues"/>
    <x v="2"/>
    <x v="11"/>
    <n v="6"/>
    <s v="Profit Centre"/>
    <x v="0"/>
    <x v="0"/>
    <s v="$"/>
    <n v="2197266.9237500001"/>
  </r>
  <r>
    <s v="Financial Actual"/>
    <s v="Revenues"/>
    <x v="2"/>
    <x v="0"/>
    <n v="7"/>
    <s v="Profit Centre"/>
    <x v="0"/>
    <x v="1"/>
    <s v="$"/>
    <n v="3532457.4424999999"/>
  </r>
  <r>
    <s v="Financial Actual"/>
    <s v="Revenues"/>
    <x v="2"/>
    <x v="1"/>
    <n v="8"/>
    <s v="Profit Centre"/>
    <x v="0"/>
    <x v="1"/>
    <s v="$"/>
    <n v="3902845.5225"/>
  </r>
  <r>
    <s v="Financial Actual"/>
    <s v="Revenues"/>
    <x v="2"/>
    <x v="2"/>
    <n v="9"/>
    <s v="Profit Centre"/>
    <x v="0"/>
    <x v="1"/>
    <s v="$"/>
    <n v="3398742.4775"/>
  </r>
  <r>
    <s v="Financial Actual"/>
    <s v="Revenues"/>
    <x v="2"/>
    <x v="3"/>
    <n v="10"/>
    <s v="Profit Centre"/>
    <x v="0"/>
    <x v="1"/>
    <s v="$"/>
    <n v="3004378.4075000002"/>
  </r>
  <r>
    <s v="Financial Actual"/>
    <s v="Revenues"/>
    <x v="2"/>
    <x v="4"/>
    <n v="11"/>
    <s v="Profit Centre"/>
    <x v="0"/>
    <x v="1"/>
    <s v="$"/>
    <n v="3300479.0125000002"/>
  </r>
  <r>
    <s v="Financial Actual"/>
    <s v="Revenues"/>
    <x v="2"/>
    <x v="5"/>
    <n v="12"/>
    <s v="Profit Centre"/>
    <x v="0"/>
    <x v="1"/>
    <s v="$"/>
    <n v="2813092.17"/>
  </r>
  <r>
    <s v="Financial Actual"/>
    <s v="Revenues"/>
    <x v="2"/>
    <x v="6"/>
    <n v="1"/>
    <s v="Profit Centre"/>
    <x v="0"/>
    <x v="1"/>
    <s v="$"/>
    <n v="4303080.3899999997"/>
  </r>
  <r>
    <s v="Financial Actual"/>
    <s v="Revenues"/>
    <x v="2"/>
    <x v="7"/>
    <n v="2"/>
    <s v="Profit Centre"/>
    <x v="0"/>
    <x v="1"/>
    <s v="$"/>
    <n v="4382456.4524999997"/>
  </r>
  <r>
    <s v="Financial Actual"/>
    <s v="Revenues"/>
    <x v="2"/>
    <x v="8"/>
    <n v="3"/>
    <s v="Profit Centre"/>
    <x v="0"/>
    <x v="1"/>
    <s v="$"/>
    <n v="3931053.2324999999"/>
  </r>
  <r>
    <s v="Financial Actual"/>
    <s v="Revenues"/>
    <x v="2"/>
    <x v="9"/>
    <n v="4"/>
    <s v="Profit Centre"/>
    <x v="0"/>
    <x v="1"/>
    <s v="$"/>
    <n v="4169822.72"/>
  </r>
  <r>
    <s v="Financial Actual"/>
    <s v="Revenues"/>
    <x v="2"/>
    <x v="10"/>
    <n v="5"/>
    <s v="Profit Centre"/>
    <x v="0"/>
    <x v="1"/>
    <s v="$"/>
    <n v="4107398.7075"/>
  </r>
  <r>
    <s v="Financial Actual"/>
    <s v="Revenues"/>
    <x v="2"/>
    <x v="11"/>
    <n v="6"/>
    <s v="Profit Centre"/>
    <x v="0"/>
    <x v="1"/>
    <s v="$"/>
    <n v="4394533.8475000001"/>
  </r>
  <r>
    <s v="Financial Actual"/>
    <s v="Revenues"/>
    <x v="2"/>
    <x v="0"/>
    <n v="7"/>
    <s v="Profit Centre"/>
    <x v="1"/>
    <x v="0"/>
    <s v="$"/>
    <n v="1554281.2747"/>
  </r>
  <r>
    <s v="Financial Actual"/>
    <s v="Revenues"/>
    <x v="2"/>
    <x v="1"/>
    <n v="8"/>
    <s v="Profit Centre"/>
    <x v="1"/>
    <x v="0"/>
    <s v="$"/>
    <n v="1717252.0299"/>
  </r>
  <r>
    <s v="Financial Actual"/>
    <s v="Revenues"/>
    <x v="2"/>
    <x v="2"/>
    <n v="9"/>
    <s v="Profit Centre"/>
    <x v="1"/>
    <x v="0"/>
    <s v="$"/>
    <n v="1495446.6901"/>
  </r>
  <r>
    <s v="Financial Actual"/>
    <s v="Revenues"/>
    <x v="2"/>
    <x v="3"/>
    <n v="10"/>
    <s v="Profit Centre"/>
    <x v="1"/>
    <x v="0"/>
    <s v="$"/>
    <n v="1321926.4993"/>
  </r>
  <r>
    <s v="Financial Actual"/>
    <s v="Revenues"/>
    <x v="2"/>
    <x v="4"/>
    <n v="11"/>
    <s v="Profit Centre"/>
    <x v="1"/>
    <x v="0"/>
    <s v="$"/>
    <n v="1452210.7655"/>
  </r>
  <r>
    <s v="Financial Actual"/>
    <s v="Revenues"/>
    <x v="2"/>
    <x v="5"/>
    <n v="12"/>
    <s v="Profit Centre"/>
    <x v="1"/>
    <x v="0"/>
    <s v="$"/>
    <n v="1237760.5548"/>
  </r>
  <r>
    <s v="Financial Actual"/>
    <s v="Revenues"/>
    <x v="2"/>
    <x v="6"/>
    <n v="1"/>
    <s v="Profit Centre"/>
    <x v="1"/>
    <x v="0"/>
    <s v="$"/>
    <n v="1893355.3716"/>
  </r>
  <r>
    <s v="Financial Actual"/>
    <s v="Revenues"/>
    <x v="2"/>
    <x v="7"/>
    <n v="2"/>
    <s v="Profit Centre"/>
    <x v="1"/>
    <x v="0"/>
    <s v="$"/>
    <n v="1928280.8390999998"/>
  </r>
  <r>
    <s v="Financial Actual"/>
    <s v="Revenues"/>
    <x v="2"/>
    <x v="8"/>
    <n v="3"/>
    <s v="Profit Centre"/>
    <x v="1"/>
    <x v="0"/>
    <s v="$"/>
    <n v="1729663.4223"/>
  </r>
  <r>
    <s v="Financial Actual"/>
    <s v="Revenues"/>
    <x v="2"/>
    <x v="9"/>
    <n v="4"/>
    <s v="Profit Centre"/>
    <x v="1"/>
    <x v="0"/>
    <s v="$"/>
    <n v="1834721.9968000001"/>
  </r>
  <r>
    <s v="Financial Actual"/>
    <s v="Revenues"/>
    <x v="2"/>
    <x v="10"/>
    <n v="5"/>
    <s v="Profit Centre"/>
    <x v="1"/>
    <x v="0"/>
    <s v="$"/>
    <n v="1807255.4313000001"/>
  </r>
  <r>
    <s v="Financial Actual"/>
    <s v="Revenues"/>
    <x v="2"/>
    <x v="11"/>
    <n v="6"/>
    <s v="Profit Centre"/>
    <x v="1"/>
    <x v="0"/>
    <s v="$"/>
    <n v="1933594.8929000001"/>
  </r>
  <r>
    <s v="Financial Actual"/>
    <s v="Revenues"/>
    <x v="2"/>
    <x v="0"/>
    <n v="7"/>
    <s v="Profit Centre"/>
    <x v="1"/>
    <x v="1"/>
    <s v="$"/>
    <n v="2825965.9539999999"/>
  </r>
  <r>
    <s v="Financial Actual"/>
    <s v="Revenues"/>
    <x v="2"/>
    <x v="1"/>
    <n v="8"/>
    <s v="Profit Centre"/>
    <x v="1"/>
    <x v="1"/>
    <s v="$"/>
    <n v="2122276.4180000001"/>
  </r>
  <r>
    <s v="Financial Actual"/>
    <s v="Revenues"/>
    <x v="2"/>
    <x v="2"/>
    <n v="9"/>
    <s v="Profit Centre"/>
    <x v="1"/>
    <x v="1"/>
    <s v="$"/>
    <n v="3718993.9819999998"/>
  </r>
  <r>
    <s v="Financial Actual"/>
    <s v="Revenues"/>
    <x v="2"/>
    <x v="3"/>
    <n v="10"/>
    <s v="Profit Centre"/>
    <x v="1"/>
    <x v="1"/>
    <s v="$"/>
    <n v="3403502.7259999998"/>
  </r>
  <r>
    <s v="Financial Actual"/>
    <s v="Revenues"/>
    <x v="2"/>
    <x v="4"/>
    <n v="11"/>
    <s v="Profit Centre"/>
    <x v="1"/>
    <x v="1"/>
    <s v="$"/>
    <n v="2640383.2100000004"/>
  </r>
  <r>
    <s v="Financial Actual"/>
    <s v="Revenues"/>
    <x v="2"/>
    <x v="5"/>
    <n v="12"/>
    <s v="Profit Centre"/>
    <x v="1"/>
    <x v="1"/>
    <s v="$"/>
    <n v="3250473.736"/>
  </r>
  <r>
    <s v="Financial Actual"/>
    <s v="Revenues"/>
    <x v="2"/>
    <x v="6"/>
    <n v="1"/>
    <s v="Profit Centre"/>
    <x v="1"/>
    <x v="1"/>
    <s v="$"/>
    <n v="3442464.3119999999"/>
  </r>
  <r>
    <s v="Financial Actual"/>
    <s v="Revenues"/>
    <x v="2"/>
    <x v="7"/>
    <n v="2"/>
    <s v="Profit Centre"/>
    <x v="1"/>
    <x v="1"/>
    <s v="$"/>
    <n v="3505965.162"/>
  </r>
  <r>
    <s v="Financial Actual"/>
    <s v="Revenues"/>
    <x v="2"/>
    <x v="8"/>
    <n v="3"/>
    <s v="Profit Centre"/>
    <x v="1"/>
    <x v="1"/>
    <s v="$"/>
    <n v="3144842.5860000001"/>
  </r>
  <r>
    <s v="Financial Actual"/>
    <s v="Revenues"/>
    <x v="2"/>
    <x v="9"/>
    <n v="4"/>
    <s v="Profit Centre"/>
    <x v="1"/>
    <x v="1"/>
    <s v="$"/>
    <n v="3335858.1760000004"/>
  </r>
  <r>
    <s v="Financial Actual"/>
    <s v="Revenues"/>
    <x v="2"/>
    <x v="10"/>
    <n v="5"/>
    <s v="Profit Centre"/>
    <x v="1"/>
    <x v="1"/>
    <s v="$"/>
    <n v="3285918.966"/>
  </r>
  <r>
    <s v="Financial Actual"/>
    <s v="Revenues"/>
    <x v="2"/>
    <x v="11"/>
    <n v="6"/>
    <s v="Profit Centre"/>
    <x v="1"/>
    <x v="1"/>
    <s v="$"/>
    <n v="3515627.0780000002"/>
  </r>
  <r>
    <s v="Financial Actual"/>
    <s v="Revenues"/>
    <x v="2"/>
    <x v="0"/>
    <n v="7"/>
    <s v="Profit Centre"/>
    <x v="2"/>
    <x v="0"/>
    <s v="$"/>
    <n v="3037913.400549999"/>
  </r>
  <r>
    <s v="Financial Actual"/>
    <s v="Revenues"/>
    <x v="2"/>
    <x v="1"/>
    <n v="8"/>
    <s v="Profit Centre"/>
    <x v="2"/>
    <x v="0"/>
    <s v="$"/>
    <n v="3356447.1493499991"/>
  </r>
  <r>
    <s v="Financial Actual"/>
    <s v="Revenues"/>
    <x v="2"/>
    <x v="2"/>
    <n v="9"/>
    <s v="Profit Centre"/>
    <x v="2"/>
    <x v="0"/>
    <s v="$"/>
    <n v="2922918.5306499992"/>
  </r>
  <r>
    <s v="Financial Actual"/>
    <s v="Revenues"/>
    <x v="2"/>
    <x v="3"/>
    <n v="10"/>
    <s v="Profit Centre"/>
    <x v="2"/>
    <x v="0"/>
    <s v="$"/>
    <n v="2583765.4304499994"/>
  </r>
  <r>
    <s v="Financial Actual"/>
    <s v="Revenues"/>
    <x v="2"/>
    <x v="4"/>
    <n v="11"/>
    <s v="Profit Centre"/>
    <x v="2"/>
    <x v="0"/>
    <s v="$"/>
    <n v="2838411.9507499994"/>
  </r>
  <r>
    <s v="Financial Actual"/>
    <s v="Revenues"/>
    <x v="2"/>
    <x v="5"/>
    <n v="12"/>
    <s v="Profit Centre"/>
    <x v="2"/>
    <x v="0"/>
    <s v="$"/>
    <n v="2419259.2661999995"/>
  </r>
  <r>
    <s v="Financial Actual"/>
    <s v="Revenues"/>
    <x v="2"/>
    <x v="6"/>
    <n v="1"/>
    <s v="Profit Centre"/>
    <x v="2"/>
    <x v="0"/>
    <s v="$"/>
    <n v="3700649.1353999986"/>
  </r>
  <r>
    <s v="Financial Actual"/>
    <s v="Revenues"/>
    <x v="2"/>
    <x v="7"/>
    <n v="2"/>
    <s v="Profit Centre"/>
    <x v="2"/>
    <x v="0"/>
    <s v="$"/>
    <n v="3768912.5491499985"/>
  </r>
  <r>
    <s v="Financial Actual"/>
    <s v="Revenues"/>
    <x v="2"/>
    <x v="8"/>
    <n v="3"/>
    <s v="Profit Centre"/>
    <x v="2"/>
    <x v="0"/>
    <s v="$"/>
    <n v="3380705.7799499989"/>
  </r>
  <r>
    <s v="Financial Actual"/>
    <s v="Revenues"/>
    <x v="2"/>
    <x v="9"/>
    <n v="4"/>
    <s v="Profit Centre"/>
    <x v="2"/>
    <x v="0"/>
    <s v="$"/>
    <n v="3586047.5391999991"/>
  </r>
  <r>
    <s v="Financial Actual"/>
    <s v="Revenues"/>
    <x v="2"/>
    <x v="10"/>
    <n v="5"/>
    <s v="Profit Centre"/>
    <x v="2"/>
    <x v="0"/>
    <s v="$"/>
    <n v="3032362.88845"/>
  </r>
  <r>
    <s v="Financial Actual"/>
    <s v="Revenues"/>
    <x v="2"/>
    <x v="11"/>
    <n v="6"/>
    <s v="Profit Centre"/>
    <x v="2"/>
    <x v="0"/>
    <s v="$"/>
    <n v="3079299.10885"/>
  </r>
  <r>
    <s v="Financial Actual"/>
    <s v="Expenses"/>
    <x v="0"/>
    <x v="0"/>
    <n v="7"/>
    <s v="Cost Centre"/>
    <x v="3"/>
    <x v="2"/>
    <s v="$"/>
    <n v="593751.84077137313"/>
  </r>
  <r>
    <s v="Financial Actual"/>
    <s v="Expenses"/>
    <x v="0"/>
    <x v="1"/>
    <n v="8"/>
    <s v="Cost Centre"/>
    <x v="3"/>
    <x v="2"/>
    <s v="$"/>
    <n v="820393.03401412489"/>
  </r>
  <r>
    <s v="Financial Actual"/>
    <s v="Expenses"/>
    <x v="0"/>
    <x v="2"/>
    <n v="9"/>
    <s v="Cost Centre"/>
    <x v="3"/>
    <x v="2"/>
    <s v="$"/>
    <n v="642291.58212862327"/>
  </r>
  <r>
    <s v="Financial Actual"/>
    <s v="Expenses"/>
    <x v="0"/>
    <x v="3"/>
    <n v="10"/>
    <s v="Cost Centre"/>
    <x v="3"/>
    <x v="2"/>
    <s v="$"/>
    <n v="609639.97288837493"/>
  </r>
  <r>
    <s v="Financial Actual"/>
    <s v="Expenses"/>
    <x v="0"/>
    <x v="4"/>
    <n v="11"/>
    <s v="Cost Centre"/>
    <x v="3"/>
    <x v="2"/>
    <s v="$"/>
    <n v="626073.16897124995"/>
  </r>
  <r>
    <s v="Financial Actual"/>
    <s v="Expenses"/>
    <x v="0"/>
    <x v="5"/>
    <n v="12"/>
    <s v="Cost Centre"/>
    <x v="3"/>
    <x v="2"/>
    <s v="$"/>
    <n v="602153.37789750006"/>
  </r>
  <r>
    <s v="Financial Actual"/>
    <s v="Expenses"/>
    <x v="0"/>
    <x v="6"/>
    <n v="1"/>
    <s v="Cost Centre"/>
    <x v="3"/>
    <x v="2"/>
    <s v="$"/>
    <n v="1146143.9846999997"/>
  </r>
  <r>
    <s v="Financial Actual"/>
    <s v="Expenses"/>
    <x v="0"/>
    <x v="7"/>
    <n v="2"/>
    <s v="Cost Centre"/>
    <x v="3"/>
    <x v="2"/>
    <s v="$"/>
    <n v="964931.83751249989"/>
  </r>
  <r>
    <s v="Financial Actual"/>
    <s v="Expenses"/>
    <x v="0"/>
    <x v="8"/>
    <n v="3"/>
    <s v="Cost Centre"/>
    <x v="3"/>
    <x v="2"/>
    <s v="$"/>
    <n v="962733.95790000004"/>
  </r>
  <r>
    <s v="Financial Actual"/>
    <s v="Expenses"/>
    <x v="0"/>
    <x v="9"/>
    <n v="4"/>
    <s v="Cost Centre"/>
    <x v="3"/>
    <x v="2"/>
    <s v="$"/>
    <n v="964825.21760624985"/>
  </r>
  <r>
    <s v="Financial Actual"/>
    <s v="Expenses"/>
    <x v="0"/>
    <x v="10"/>
    <n v="5"/>
    <s v="Cost Centre"/>
    <x v="3"/>
    <x v="2"/>
    <s v="$"/>
    <n v="1024534.78359375"/>
  </r>
  <r>
    <s v="Financial Actual"/>
    <s v="Expenses"/>
    <x v="0"/>
    <x v="11"/>
    <n v="6"/>
    <s v="Cost Centre"/>
    <x v="3"/>
    <x v="2"/>
    <s v="$"/>
    <n v="1168045.22566875"/>
  </r>
  <r>
    <s v="Financial Actual"/>
    <s v="Expenses"/>
    <x v="0"/>
    <x v="0"/>
    <n v="7"/>
    <s v="Cost Centre"/>
    <x v="4"/>
    <x v="3"/>
    <s v="$"/>
    <n v="276807.38497499918"/>
  </r>
  <r>
    <s v="Financial Actual"/>
    <s v="Expenses"/>
    <x v="0"/>
    <x v="1"/>
    <n v="8"/>
    <s v="Cost Centre"/>
    <x v="4"/>
    <x v="3"/>
    <s v="$"/>
    <n v="382467.614925"/>
  </r>
  <r>
    <s v="Financial Actual"/>
    <s v="Expenses"/>
    <x v="0"/>
    <x v="2"/>
    <n v="9"/>
    <s v="Cost Centre"/>
    <x v="4"/>
    <x v="3"/>
    <s v="$"/>
    <n v="299436.63502499921"/>
  </r>
  <r>
    <s v="Financial Actual"/>
    <s v="Expenses"/>
    <x v="0"/>
    <x v="3"/>
    <n v="10"/>
    <s v="Cost Centre"/>
    <x v="4"/>
    <x v="3"/>
    <s v="$"/>
    <n v="284214.43957499997"/>
  </r>
  <r>
    <s v="Financial Actual"/>
    <s v="Expenses"/>
    <x v="0"/>
    <x v="4"/>
    <n v="11"/>
    <s v="Cost Centre"/>
    <x v="4"/>
    <x v="3"/>
    <s v="$"/>
    <n v="291875.60325000004"/>
  </r>
  <r>
    <s v="Financial Actual"/>
    <s v="Expenses"/>
    <x v="0"/>
    <x v="5"/>
    <n v="12"/>
    <s v="Cost Centre"/>
    <x v="4"/>
    <x v="3"/>
    <s v="$"/>
    <n v="280724.18550000002"/>
  </r>
  <r>
    <s v="Financial Actual"/>
    <s v="Expenses"/>
    <x v="0"/>
    <x v="6"/>
    <n v="1"/>
    <s v="Cost Centre"/>
    <x v="4"/>
    <x v="3"/>
    <s v="$"/>
    <n v="534332.85999999987"/>
  </r>
  <r>
    <s v="Financial Actual"/>
    <s v="Expenses"/>
    <x v="0"/>
    <x v="7"/>
    <n v="2"/>
    <s v="Cost Centre"/>
    <x v="4"/>
    <x v="3"/>
    <s v="$"/>
    <n v="449851.67249999999"/>
  </r>
  <r>
    <s v="Financial Actual"/>
    <s v="Expenses"/>
    <x v="0"/>
    <x v="8"/>
    <n v="3"/>
    <s v="Cost Centre"/>
    <x v="4"/>
    <x v="3"/>
    <s v="$"/>
    <n v="448827.02"/>
  </r>
  <r>
    <s v="Financial Actual"/>
    <s v="Expenses"/>
    <x v="0"/>
    <x v="9"/>
    <n v="4"/>
    <s v="Cost Centre"/>
    <x v="4"/>
    <x v="3"/>
    <s v="$"/>
    <n v="449801.96625"/>
  </r>
  <r>
    <s v="Financial Actual"/>
    <s v="Expenses"/>
    <x v="0"/>
    <x v="10"/>
    <n v="5"/>
    <s v="Cost Centre"/>
    <x v="4"/>
    <x v="3"/>
    <s v="$"/>
    <n v="477638.59375"/>
  </r>
  <r>
    <s v="Financial Actual"/>
    <s v="Expenses"/>
    <x v="0"/>
    <x v="11"/>
    <n v="6"/>
    <s v="Cost Centre"/>
    <x v="4"/>
    <x v="3"/>
    <s v="$"/>
    <n v="544543.22875000001"/>
  </r>
  <r>
    <s v="Financial Actual"/>
    <s v="Expenses"/>
    <x v="0"/>
    <x v="0"/>
    <n v="7"/>
    <s v="Cost Centre"/>
    <x v="4"/>
    <x v="4"/>
    <s v="$"/>
    <n v="415211.07746249868"/>
  </r>
  <r>
    <s v="Financial Actual"/>
    <s v="Expenses"/>
    <x v="0"/>
    <x v="1"/>
    <n v="8"/>
    <s v="Cost Centre"/>
    <x v="4"/>
    <x v="4"/>
    <s v="$"/>
    <n v="573701.42238750006"/>
  </r>
  <r>
    <s v="Financial Actual"/>
    <s v="Expenses"/>
    <x v="0"/>
    <x v="2"/>
    <n v="9"/>
    <s v="Cost Centre"/>
    <x v="4"/>
    <x v="4"/>
    <s v="$"/>
    <n v="449154.95253749873"/>
  </r>
  <r>
    <s v="Financial Actual"/>
    <s v="Expenses"/>
    <x v="0"/>
    <x v="3"/>
    <n v="10"/>
    <s v="Cost Centre"/>
    <x v="4"/>
    <x v="4"/>
    <s v="$"/>
    <n v="426321.65936249989"/>
  </r>
  <r>
    <s v="Financial Actual"/>
    <s v="Expenses"/>
    <x v="0"/>
    <x v="4"/>
    <n v="11"/>
    <s v="Cost Centre"/>
    <x v="4"/>
    <x v="4"/>
    <s v="$"/>
    <n v="437813.40487499995"/>
  </r>
  <r>
    <s v="Financial Actual"/>
    <s v="Expenses"/>
    <x v="0"/>
    <x v="5"/>
    <n v="12"/>
    <s v="Cost Centre"/>
    <x v="4"/>
    <x v="4"/>
    <s v="$"/>
    <n v="421086.27824999997"/>
  </r>
  <r>
    <s v="Financial Actual"/>
    <s v="Expenses"/>
    <x v="0"/>
    <x v="6"/>
    <n v="1"/>
    <s v="Cost Centre"/>
    <x v="4"/>
    <x v="4"/>
    <s v="$"/>
    <n v="801499.2899999998"/>
  </r>
  <r>
    <s v="Financial Actual"/>
    <s v="Expenses"/>
    <x v="0"/>
    <x v="7"/>
    <n v="2"/>
    <s v="Cost Centre"/>
    <x v="4"/>
    <x v="4"/>
    <s v="$"/>
    <n v="674777.50874999992"/>
  </r>
  <r>
    <s v="Financial Actual"/>
    <s v="Expenses"/>
    <x v="0"/>
    <x v="8"/>
    <n v="3"/>
    <s v="Cost Centre"/>
    <x v="4"/>
    <x v="4"/>
    <s v="$"/>
    <n v="673240.53"/>
  </r>
  <r>
    <s v="Financial Actual"/>
    <s v="Expenses"/>
    <x v="0"/>
    <x v="9"/>
    <n v="4"/>
    <s v="Cost Centre"/>
    <x v="4"/>
    <x v="4"/>
    <s v="$"/>
    <n v="674702.94937499997"/>
  </r>
  <r>
    <s v="Financial Actual"/>
    <s v="Expenses"/>
    <x v="0"/>
    <x v="10"/>
    <n v="5"/>
    <s v="Cost Centre"/>
    <x v="4"/>
    <x v="4"/>
    <s v="$"/>
    <n v="716457.890625"/>
  </r>
  <r>
    <s v="Financial Actual"/>
    <s v="Expenses"/>
    <x v="0"/>
    <x v="11"/>
    <n v="6"/>
    <s v="Cost Centre"/>
    <x v="4"/>
    <x v="4"/>
    <s v="$"/>
    <n v="816814.8431249999"/>
  </r>
  <r>
    <s v="Financial Actual"/>
    <s v="Expenses"/>
    <x v="0"/>
    <x v="0"/>
    <n v="7"/>
    <s v="Cost Centre"/>
    <x v="5"/>
    <x v="5"/>
    <s v="$"/>
    <n v="360688.41072499886"/>
  </r>
  <r>
    <s v="Financial Actual"/>
    <s v="Expenses"/>
    <x v="0"/>
    <x v="1"/>
    <n v="8"/>
    <s v="Cost Centre"/>
    <x v="5"/>
    <x v="5"/>
    <s v="$"/>
    <n v="498366.89217499993"/>
  </r>
  <r>
    <s v="Financial Actual"/>
    <s v="Expenses"/>
    <x v="0"/>
    <x v="2"/>
    <n v="9"/>
    <s v="Cost Centre"/>
    <x v="5"/>
    <x v="5"/>
    <s v="$"/>
    <n v="390175.00927499885"/>
  </r>
  <r>
    <s v="Financial Actual"/>
    <s v="Expenses"/>
    <x v="0"/>
    <x v="3"/>
    <n v="10"/>
    <s v="Cost Centre"/>
    <x v="5"/>
    <x v="5"/>
    <s v="$"/>
    <n v="370340.02732499992"/>
  </r>
  <r>
    <s v="Financial Actual"/>
    <s v="Expenses"/>
    <x v="0"/>
    <x v="4"/>
    <n v="11"/>
    <s v="Cost Centre"/>
    <x v="5"/>
    <x v="5"/>
    <s v="$"/>
    <n v="380322.75574999995"/>
  </r>
  <r>
    <s v="Financial Actual"/>
    <s v="Expenses"/>
    <x v="0"/>
    <x v="5"/>
    <n v="12"/>
    <s v="Cost Centre"/>
    <x v="5"/>
    <x v="5"/>
    <s v="$"/>
    <n v="365792.12049999996"/>
  </r>
  <r>
    <s v="Financial Actual"/>
    <s v="Expenses"/>
    <x v="0"/>
    <x v="6"/>
    <n v="1"/>
    <s v="Cost Centre"/>
    <x v="5"/>
    <x v="5"/>
    <s v="$"/>
    <n v="459526.25959999987"/>
  </r>
  <r>
    <s v="Financial Actual"/>
    <s v="Expenses"/>
    <x v="0"/>
    <x v="7"/>
    <n v="2"/>
    <s v="Cost Centre"/>
    <x v="5"/>
    <x v="5"/>
    <s v="$"/>
    <n v="386872.43834999995"/>
  </r>
  <r>
    <s v="Financial Actual"/>
    <s v="Expenses"/>
    <x v="0"/>
    <x v="8"/>
    <n v="3"/>
    <s v="Cost Centre"/>
    <x v="5"/>
    <x v="5"/>
    <s v="$"/>
    <n v="385991.23719999997"/>
  </r>
  <r>
    <s v="Financial Actual"/>
    <s v="Expenses"/>
    <x v="0"/>
    <x v="9"/>
    <n v="4"/>
    <s v="Cost Centre"/>
    <x v="5"/>
    <x v="5"/>
    <s v="$"/>
    <n v="386829.69097499992"/>
  </r>
  <r>
    <s v="Financial Actual"/>
    <s v="Expenses"/>
    <x v="0"/>
    <x v="10"/>
    <n v="5"/>
    <s v="Cost Centre"/>
    <x v="5"/>
    <x v="5"/>
    <s v="$"/>
    <n v="410769.19062499999"/>
  </r>
  <r>
    <s v="Financial Actual"/>
    <s v="Expenses"/>
    <x v="0"/>
    <x v="11"/>
    <n v="6"/>
    <s v="Cost Centre"/>
    <x v="5"/>
    <x v="5"/>
    <s v="$"/>
    <n v="468307.17672499991"/>
  </r>
  <r>
    <s v="Financial Actual"/>
    <s v="Expenses"/>
    <x v="0"/>
    <x v="0"/>
    <n v="7"/>
    <s v="Cost Centre"/>
    <x v="5"/>
    <x v="6"/>
    <s v="$"/>
    <n v="226478.76952499934"/>
  </r>
  <r>
    <s v="Financial Actual"/>
    <s v="Expenses"/>
    <x v="0"/>
    <x v="1"/>
    <n v="8"/>
    <s v="Cost Centre"/>
    <x v="5"/>
    <x v="6"/>
    <s v="$"/>
    <n v="312928.04857500002"/>
  </r>
  <r>
    <s v="Financial Actual"/>
    <s v="Expenses"/>
    <x v="0"/>
    <x v="2"/>
    <n v="9"/>
    <s v="Cost Centre"/>
    <x v="5"/>
    <x v="6"/>
    <s v="$"/>
    <n v="244993.61047499935"/>
  </r>
  <r>
    <s v="Financial Actual"/>
    <s v="Expenses"/>
    <x v="0"/>
    <x v="3"/>
    <n v="10"/>
    <s v="Cost Centre"/>
    <x v="5"/>
    <x v="6"/>
    <s v="$"/>
    <n v="232539.08692499998"/>
  </r>
  <r>
    <s v="Financial Actual"/>
    <s v="Expenses"/>
    <x v="0"/>
    <x v="4"/>
    <n v="11"/>
    <s v="Cost Centre"/>
    <x v="5"/>
    <x v="6"/>
    <s v="$"/>
    <n v="238807.31175000002"/>
  </r>
  <r>
    <s v="Financial Actual"/>
    <s v="Expenses"/>
    <x v="0"/>
    <x v="5"/>
    <n v="12"/>
    <s v="Cost Centre"/>
    <x v="5"/>
    <x v="6"/>
    <s v="$"/>
    <n v="229683.42450000002"/>
  </r>
  <r>
    <s v="Financial Actual"/>
    <s v="Expenses"/>
    <x v="0"/>
    <x v="6"/>
    <n v="1"/>
    <s v="Cost Centre"/>
    <x v="5"/>
    <x v="6"/>
    <s v="$"/>
    <n v="288539.74439999997"/>
  </r>
  <r>
    <s v="Financial Actual"/>
    <s v="Expenses"/>
    <x v="0"/>
    <x v="7"/>
    <n v="2"/>
    <s v="Cost Centre"/>
    <x v="5"/>
    <x v="6"/>
    <s v="$"/>
    <n v="242919.90315"/>
  </r>
  <r>
    <s v="Financial Actual"/>
    <s v="Expenses"/>
    <x v="0"/>
    <x v="8"/>
    <n v="3"/>
    <s v="Cost Centre"/>
    <x v="5"/>
    <x v="6"/>
    <s v="$"/>
    <n v="242366.59080000003"/>
  </r>
  <r>
    <s v="Financial Actual"/>
    <s v="Expenses"/>
    <x v="0"/>
    <x v="9"/>
    <n v="4"/>
    <s v="Cost Centre"/>
    <x v="5"/>
    <x v="6"/>
    <s v="$"/>
    <n v="242893.06177500001"/>
  </r>
  <r>
    <s v="Financial Actual"/>
    <s v="Expenses"/>
    <x v="0"/>
    <x v="10"/>
    <n v="5"/>
    <s v="Cost Centre"/>
    <x v="5"/>
    <x v="6"/>
    <s v="$"/>
    <n v="257924.84062500004"/>
  </r>
  <r>
    <s v="Financial Actual"/>
    <s v="Expenses"/>
    <x v="0"/>
    <x v="11"/>
    <n v="6"/>
    <s v="Cost Centre"/>
    <x v="5"/>
    <x v="6"/>
    <s v="$"/>
    <n v="294053.34352500003"/>
  </r>
  <r>
    <s v="Financial Actual"/>
    <s v="Expenses"/>
    <x v="0"/>
    <x v="0"/>
    <n v="7"/>
    <s v="Cost Centre"/>
    <x v="5"/>
    <x v="7"/>
    <s v="$"/>
    <n v="255837.1285374992"/>
  </r>
  <r>
    <s v="Financial Actual"/>
    <s v="Expenses"/>
    <x v="0"/>
    <x v="1"/>
    <n v="8"/>
    <s v="Cost Centre"/>
    <x v="5"/>
    <x v="7"/>
    <s v="$"/>
    <n v="353492.79561249999"/>
  </r>
  <r>
    <s v="Financial Actual"/>
    <s v="Expenses"/>
    <x v="0"/>
    <x v="2"/>
    <n v="9"/>
    <s v="Cost Centre"/>
    <x v="5"/>
    <x v="7"/>
    <s v="$"/>
    <n v="276752.04146249924"/>
  </r>
  <r>
    <s v="Financial Actual"/>
    <s v="Expenses"/>
    <x v="0"/>
    <x v="3"/>
    <n v="10"/>
    <s v="Cost Centre"/>
    <x v="5"/>
    <x v="7"/>
    <s v="$"/>
    <n v="262683.04263749992"/>
  </r>
  <r>
    <s v="Financial Actual"/>
    <s v="Expenses"/>
    <x v="0"/>
    <x v="4"/>
    <n v="11"/>
    <s v="Cost Centre"/>
    <x v="5"/>
    <x v="7"/>
    <s v="$"/>
    <n v="269763.81512500002"/>
  </r>
  <r>
    <s v="Financial Actual"/>
    <s v="Expenses"/>
    <x v="0"/>
    <x v="5"/>
    <n v="12"/>
    <s v="Cost Centre"/>
    <x v="5"/>
    <x v="7"/>
    <s v="$"/>
    <n v="259457.20175000001"/>
  </r>
  <r>
    <s v="Financial Actual"/>
    <s v="Expenses"/>
    <x v="0"/>
    <x v="6"/>
    <n v="1"/>
    <s v="Cost Centre"/>
    <x v="5"/>
    <x v="7"/>
    <s v="$"/>
    <n v="325943.04459999991"/>
  </r>
  <r>
    <s v="Financial Actual"/>
    <s v="Expenses"/>
    <x v="0"/>
    <x v="7"/>
    <n v="2"/>
    <s v="Cost Centre"/>
    <x v="5"/>
    <x v="7"/>
    <s v="$"/>
    <n v="274409.52022499999"/>
  </r>
  <r>
    <s v="Financial Actual"/>
    <s v="Expenses"/>
    <x v="0"/>
    <x v="8"/>
    <n v="3"/>
    <s v="Cost Centre"/>
    <x v="5"/>
    <x v="7"/>
    <s v="$"/>
    <n v="273784.48220000003"/>
  </r>
  <r>
    <s v="Financial Actual"/>
    <s v="Expenses"/>
    <x v="0"/>
    <x v="9"/>
    <n v="4"/>
    <s v="Cost Centre"/>
    <x v="5"/>
    <x v="7"/>
    <s v="$"/>
    <n v="274379.19941249996"/>
  </r>
  <r>
    <s v="Financial Actual"/>
    <s v="Expenses"/>
    <x v="0"/>
    <x v="10"/>
    <n v="5"/>
    <s v="Cost Centre"/>
    <x v="5"/>
    <x v="7"/>
    <s v="$"/>
    <n v="291359.54218749999"/>
  </r>
  <r>
    <s v="Financial Actual"/>
    <s v="Expenses"/>
    <x v="0"/>
    <x v="11"/>
    <n v="6"/>
    <s v="Cost Centre"/>
    <x v="5"/>
    <x v="7"/>
    <s v="$"/>
    <n v="332171.36953749997"/>
  </r>
  <r>
    <s v="Financial Actual"/>
    <s v="Expenses"/>
    <x v="0"/>
    <x v="0"/>
    <n v="7"/>
    <s v="Cost Centre"/>
    <x v="5"/>
    <x v="8"/>
    <s v="$"/>
    <n v="176150.15407499947"/>
  </r>
  <r>
    <s v="Financial Actual"/>
    <s v="Expenses"/>
    <x v="0"/>
    <x v="1"/>
    <n v="8"/>
    <s v="Cost Centre"/>
    <x v="5"/>
    <x v="8"/>
    <s v="$"/>
    <n v="243388.48222500001"/>
  </r>
  <r>
    <s v="Financial Actual"/>
    <s v="Expenses"/>
    <x v="0"/>
    <x v="2"/>
    <n v="9"/>
    <s v="Cost Centre"/>
    <x v="5"/>
    <x v="8"/>
    <s v="$"/>
    <n v="190550.58592499947"/>
  </r>
  <r>
    <s v="Financial Actual"/>
    <s v="Expenses"/>
    <x v="0"/>
    <x v="3"/>
    <n v="10"/>
    <s v="Cost Centre"/>
    <x v="5"/>
    <x v="8"/>
    <s v="$"/>
    <n v="180863.73427499997"/>
  </r>
  <r>
    <s v="Financial Actual"/>
    <s v="Expenses"/>
    <x v="0"/>
    <x v="4"/>
    <n v="11"/>
    <s v="Cost Centre"/>
    <x v="5"/>
    <x v="8"/>
    <s v="$"/>
    <n v="185739.02025"/>
  </r>
  <r>
    <s v="Financial Actual"/>
    <s v="Expenses"/>
    <x v="0"/>
    <x v="5"/>
    <n v="12"/>
    <s v="Cost Centre"/>
    <x v="5"/>
    <x v="8"/>
    <s v="$"/>
    <n v="178642.66350000002"/>
  </r>
  <r>
    <s v="Financial Actual"/>
    <s v="Expenses"/>
    <x v="0"/>
    <x v="6"/>
    <n v="1"/>
    <s v="Cost Centre"/>
    <x v="5"/>
    <x v="8"/>
    <s v="$"/>
    <n v="224419.80119999996"/>
  </r>
  <r>
    <s v="Financial Actual"/>
    <s v="Expenses"/>
    <x v="0"/>
    <x v="7"/>
    <n v="2"/>
    <s v="Cost Centre"/>
    <x v="5"/>
    <x v="8"/>
    <s v="$"/>
    <n v="188937.70244999998"/>
  </r>
  <r>
    <s v="Financial Actual"/>
    <s v="Expenses"/>
    <x v="0"/>
    <x v="8"/>
    <n v="3"/>
    <s v="Cost Centre"/>
    <x v="5"/>
    <x v="8"/>
    <s v="$"/>
    <n v="188507.34840000002"/>
  </r>
  <r>
    <s v="Financial Actual"/>
    <s v="Expenses"/>
    <x v="0"/>
    <x v="9"/>
    <n v="4"/>
    <s v="Cost Centre"/>
    <x v="5"/>
    <x v="8"/>
    <s v="$"/>
    <n v="188916.82582500001"/>
  </r>
  <r>
    <s v="Financial Actual"/>
    <s v="Expenses"/>
    <x v="0"/>
    <x v="10"/>
    <n v="5"/>
    <s v="Cost Centre"/>
    <x v="5"/>
    <x v="8"/>
    <s v="$"/>
    <n v="200608.20937500001"/>
  </r>
  <r>
    <s v="Financial Actual"/>
    <s v="Expenses"/>
    <x v="0"/>
    <x v="11"/>
    <n v="6"/>
    <s v="Cost Centre"/>
    <x v="5"/>
    <x v="8"/>
    <s v="$"/>
    <n v="228708.15607500001"/>
  </r>
  <r>
    <s v="Financial Actual"/>
    <s v="Expenses"/>
    <x v="0"/>
    <x v="0"/>
    <n v="7"/>
    <s v="Cost Centre"/>
    <x v="6"/>
    <x v="9"/>
    <s v="$"/>
    <n v="1153364.1040624965"/>
  </r>
  <r>
    <s v="Financial Actual"/>
    <s v="Expenses"/>
    <x v="0"/>
    <x v="1"/>
    <n v="8"/>
    <s v="Cost Centre"/>
    <x v="6"/>
    <x v="9"/>
    <s v="$"/>
    <n v="1593615.0621875001"/>
  </r>
  <r>
    <s v="Financial Actual"/>
    <s v="Expenses"/>
    <x v="0"/>
    <x v="2"/>
    <n v="9"/>
    <s v="Cost Centre"/>
    <x v="6"/>
    <x v="9"/>
    <s v="$"/>
    <n v="1247652.6459374966"/>
  </r>
  <r>
    <s v="Financial Actual"/>
    <s v="Expenses"/>
    <x v="0"/>
    <x v="3"/>
    <n v="10"/>
    <s v="Cost Centre"/>
    <x v="6"/>
    <x v="9"/>
    <s v="$"/>
    <n v="1184226.8315625"/>
  </r>
  <r>
    <s v="Financial Actual"/>
    <s v="Expenses"/>
    <x v="0"/>
    <x v="4"/>
    <n v="11"/>
    <s v="Cost Centre"/>
    <x v="6"/>
    <x v="9"/>
    <s v="$"/>
    <n v="1216148.346875"/>
  </r>
  <r>
    <s v="Financial Actual"/>
    <s v="Expenses"/>
    <x v="0"/>
    <x v="5"/>
    <n v="12"/>
    <s v="Cost Centre"/>
    <x v="6"/>
    <x v="9"/>
    <s v="$"/>
    <n v="1169684.1062500002"/>
  </r>
  <r>
    <s v="Financial Actual"/>
    <s v="Expenses"/>
    <x v="0"/>
    <x v="6"/>
    <n v="1"/>
    <s v="Cost Centre"/>
    <x v="6"/>
    <x v="9"/>
    <s v="$"/>
    <n v="1469415.3649999998"/>
  </r>
  <r>
    <s v="Financial Actual"/>
    <s v="Expenses"/>
    <x v="0"/>
    <x v="7"/>
    <n v="2"/>
    <s v="Cost Centre"/>
    <x v="6"/>
    <x v="9"/>
    <s v="$"/>
    <n v="1237092.099375"/>
  </r>
  <r>
    <s v="Financial Actual"/>
    <s v="Expenses"/>
    <x v="0"/>
    <x v="8"/>
    <n v="3"/>
    <s v="Cost Centre"/>
    <x v="6"/>
    <x v="9"/>
    <s v="$"/>
    <n v="1234274.3050000002"/>
  </r>
  <r>
    <s v="Financial Actual"/>
    <s v="Expenses"/>
    <x v="0"/>
    <x v="9"/>
    <n v="4"/>
    <s v="Cost Centre"/>
    <x v="6"/>
    <x v="9"/>
    <s v="$"/>
    <n v="1236955.4071875"/>
  </r>
  <r>
    <s v="Financial Actual"/>
    <s v="Expenses"/>
    <x v="0"/>
    <x v="10"/>
    <n v="5"/>
    <s v="Cost Centre"/>
    <x v="6"/>
    <x v="9"/>
    <s v="$"/>
    <n v="1313506.1328125"/>
  </r>
  <r>
    <s v="Financial Actual"/>
    <s v="Expenses"/>
    <x v="0"/>
    <x v="11"/>
    <n v="6"/>
    <s v="Cost Centre"/>
    <x v="6"/>
    <x v="9"/>
    <s v="$"/>
    <n v="1497493.8790625001"/>
  </r>
  <r>
    <s v="Financial Actual"/>
    <s v="Expenses"/>
    <x v="1"/>
    <x v="0"/>
    <n v="7"/>
    <s v="Cost Centre"/>
    <x v="3"/>
    <x v="2"/>
    <s v="$"/>
    <n v="2533034.5131168002"/>
  </r>
  <r>
    <s v="Financial Actual"/>
    <s v="Expenses"/>
    <x v="1"/>
    <x v="1"/>
    <n v="8"/>
    <s v="Cost Centre"/>
    <x v="3"/>
    <x v="2"/>
    <s v="$"/>
    <n v="3051574.1625600001"/>
  </r>
  <r>
    <s v="Financial Actual"/>
    <s v="Expenses"/>
    <x v="1"/>
    <x v="2"/>
    <n v="9"/>
    <s v="Cost Centre"/>
    <x v="3"/>
    <x v="2"/>
    <s v="$"/>
    <n v="3084202.7580672004"/>
  </r>
  <r>
    <s v="Financial Actual"/>
    <s v="Expenses"/>
    <x v="1"/>
    <x v="3"/>
    <n v="10"/>
    <s v="Cost Centre"/>
    <x v="3"/>
    <x v="2"/>
    <s v="$"/>
    <n v="4135202.765971201"/>
  </r>
  <r>
    <s v="Financial Actual"/>
    <s v="Expenses"/>
    <x v="1"/>
    <x v="4"/>
    <n v="11"/>
    <s v="Cost Centre"/>
    <x v="3"/>
    <x v="2"/>
    <s v="$"/>
    <n v="4473275.8948415993"/>
  </r>
  <r>
    <s v="Financial Actual"/>
    <s v="Expenses"/>
    <x v="1"/>
    <x v="5"/>
    <n v="12"/>
    <s v="Cost Centre"/>
    <x v="3"/>
    <x v="2"/>
    <s v="$"/>
    <n v="3464957.9260800011"/>
  </r>
  <r>
    <s v="Financial Actual"/>
    <s v="Expenses"/>
    <x v="1"/>
    <x v="6"/>
    <n v="1"/>
    <s v="Cost Centre"/>
    <x v="3"/>
    <x v="2"/>
    <s v="$"/>
    <n v="4049642.8266000003"/>
  </r>
  <r>
    <s v="Financial Actual"/>
    <s v="Expenses"/>
    <x v="1"/>
    <x v="7"/>
    <n v="2"/>
    <s v="Cost Centre"/>
    <x v="3"/>
    <x v="2"/>
    <s v="$"/>
    <n v="4767948.2214000002"/>
  </r>
  <r>
    <s v="Financial Actual"/>
    <s v="Expenses"/>
    <x v="1"/>
    <x v="8"/>
    <n v="3"/>
    <s v="Cost Centre"/>
    <x v="3"/>
    <x v="2"/>
    <s v="$"/>
    <n v="4346722.8083999995"/>
  </r>
  <r>
    <s v="Financial Actual"/>
    <s v="Expenses"/>
    <x v="1"/>
    <x v="9"/>
    <n v="4"/>
    <s v="Cost Centre"/>
    <x v="3"/>
    <x v="2"/>
    <s v="$"/>
    <n v="4671541.1274000006"/>
  </r>
  <r>
    <s v="Financial Actual"/>
    <s v="Expenses"/>
    <x v="1"/>
    <x v="10"/>
    <n v="5"/>
    <s v="Cost Centre"/>
    <x v="3"/>
    <x v="2"/>
    <s v="$"/>
    <n v="5478104.6040000012"/>
  </r>
  <r>
    <s v="Financial Actual"/>
    <s v="Expenses"/>
    <x v="1"/>
    <x v="11"/>
    <n v="6"/>
    <s v="Cost Centre"/>
    <x v="3"/>
    <x v="2"/>
    <s v="$"/>
    <n v="2269805.1667200001"/>
  </r>
  <r>
    <s v="Financial Actual"/>
    <s v="Expenses"/>
    <x v="1"/>
    <x v="0"/>
    <n v="7"/>
    <s v="Cost Centre"/>
    <x v="4"/>
    <x v="3"/>
    <s v="$"/>
    <n v="1266517.2565584001"/>
  </r>
  <r>
    <s v="Financial Actual"/>
    <s v="Expenses"/>
    <x v="1"/>
    <x v="1"/>
    <n v="8"/>
    <s v="Cost Centre"/>
    <x v="4"/>
    <x v="3"/>
    <s v="$"/>
    <n v="1525787.08128"/>
  </r>
  <r>
    <s v="Financial Actual"/>
    <s v="Expenses"/>
    <x v="1"/>
    <x v="2"/>
    <n v="9"/>
    <s v="Cost Centre"/>
    <x v="4"/>
    <x v="3"/>
    <s v="$"/>
    <n v="1542101.3790336002"/>
  </r>
  <r>
    <s v="Financial Actual"/>
    <s v="Expenses"/>
    <x v="1"/>
    <x v="3"/>
    <n v="10"/>
    <s v="Cost Centre"/>
    <x v="4"/>
    <x v="3"/>
    <s v="$"/>
    <n v="2067601.3829856005"/>
  </r>
  <r>
    <s v="Financial Actual"/>
    <s v="Expenses"/>
    <x v="1"/>
    <x v="4"/>
    <n v="11"/>
    <s v="Cost Centre"/>
    <x v="4"/>
    <x v="3"/>
    <s v="$"/>
    <n v="2236637.9474207996"/>
  </r>
  <r>
    <s v="Financial Actual"/>
    <s v="Expenses"/>
    <x v="1"/>
    <x v="5"/>
    <n v="12"/>
    <s v="Cost Centre"/>
    <x v="4"/>
    <x v="3"/>
    <s v="$"/>
    <n v="1732478.9630400005"/>
  </r>
  <r>
    <s v="Financial Actual"/>
    <s v="Expenses"/>
    <x v="1"/>
    <x v="6"/>
    <n v="1"/>
    <s v="Cost Centre"/>
    <x v="4"/>
    <x v="3"/>
    <s v="$"/>
    <n v="2024821.4133000001"/>
  </r>
  <r>
    <s v="Financial Actual"/>
    <s v="Expenses"/>
    <x v="1"/>
    <x v="7"/>
    <n v="2"/>
    <s v="Cost Centre"/>
    <x v="4"/>
    <x v="3"/>
    <s v="$"/>
    <n v="2383974.1107000001"/>
  </r>
  <r>
    <s v="Financial Actual"/>
    <s v="Expenses"/>
    <x v="1"/>
    <x v="8"/>
    <n v="3"/>
    <s v="Cost Centre"/>
    <x v="4"/>
    <x v="3"/>
    <s v="$"/>
    <n v="2173361.4041999998"/>
  </r>
  <r>
    <s v="Financial Actual"/>
    <s v="Expenses"/>
    <x v="1"/>
    <x v="9"/>
    <n v="4"/>
    <s v="Cost Centre"/>
    <x v="4"/>
    <x v="3"/>
    <s v="$"/>
    <n v="2335770.5637000003"/>
  </r>
  <r>
    <s v="Financial Actual"/>
    <s v="Expenses"/>
    <x v="1"/>
    <x v="10"/>
    <n v="5"/>
    <s v="Cost Centre"/>
    <x v="4"/>
    <x v="3"/>
    <s v="$"/>
    <n v="2739052.3020000006"/>
  </r>
  <r>
    <s v="Financial Actual"/>
    <s v="Expenses"/>
    <x v="1"/>
    <x v="11"/>
    <n v="6"/>
    <s v="Cost Centre"/>
    <x v="4"/>
    <x v="3"/>
    <s v="$"/>
    <n v="1134902.58336"/>
  </r>
  <r>
    <s v="Financial Actual"/>
    <s v="Expenses"/>
    <x v="1"/>
    <x v="0"/>
    <n v="7"/>
    <s v="Cost Centre"/>
    <x v="4"/>
    <x v="4"/>
    <s v="$"/>
    <n v="1055431.0471320001"/>
  </r>
  <r>
    <s v="Financial Actual"/>
    <s v="Expenses"/>
    <x v="1"/>
    <x v="1"/>
    <n v="8"/>
    <s v="Cost Centre"/>
    <x v="4"/>
    <x v="4"/>
    <s v="$"/>
    <n v="1271489.2344000002"/>
  </r>
  <r>
    <s v="Financial Actual"/>
    <s v="Expenses"/>
    <x v="1"/>
    <x v="2"/>
    <n v="9"/>
    <s v="Cost Centre"/>
    <x v="4"/>
    <x v="4"/>
    <s v="$"/>
    <n v="1285084.4825280001"/>
  </r>
  <r>
    <s v="Financial Actual"/>
    <s v="Expenses"/>
    <x v="1"/>
    <x v="3"/>
    <n v="10"/>
    <s v="Cost Centre"/>
    <x v="4"/>
    <x v="4"/>
    <s v="$"/>
    <n v="1723001.1524880002"/>
  </r>
  <r>
    <s v="Financial Actual"/>
    <s v="Expenses"/>
    <x v="1"/>
    <x v="4"/>
    <n v="11"/>
    <s v="Cost Centre"/>
    <x v="4"/>
    <x v="4"/>
    <s v="$"/>
    <n v="1863864.9561839998"/>
  </r>
  <r>
    <s v="Financial Actual"/>
    <s v="Expenses"/>
    <x v="1"/>
    <x v="5"/>
    <n v="12"/>
    <s v="Cost Centre"/>
    <x v="4"/>
    <x v="4"/>
    <s v="$"/>
    <n v="1443732.4692000004"/>
  </r>
  <r>
    <s v="Financial Actual"/>
    <s v="Expenses"/>
    <x v="1"/>
    <x v="6"/>
    <n v="1"/>
    <s v="Cost Centre"/>
    <x v="4"/>
    <x v="4"/>
    <s v="$"/>
    <n v="1687351.1777500003"/>
  </r>
  <r>
    <s v="Financial Actual"/>
    <s v="Expenses"/>
    <x v="1"/>
    <x v="7"/>
    <n v="2"/>
    <s v="Cost Centre"/>
    <x v="4"/>
    <x v="4"/>
    <s v="$"/>
    <n v="1986645.0922500002"/>
  </r>
  <r>
    <s v="Financial Actual"/>
    <s v="Expenses"/>
    <x v="1"/>
    <x v="8"/>
    <n v="3"/>
    <s v="Cost Centre"/>
    <x v="4"/>
    <x v="4"/>
    <s v="$"/>
    <n v="1811134.5035000001"/>
  </r>
  <r>
    <s v="Financial Actual"/>
    <s v="Expenses"/>
    <x v="1"/>
    <x v="9"/>
    <n v="4"/>
    <s v="Cost Centre"/>
    <x v="4"/>
    <x v="4"/>
    <s v="$"/>
    <n v="1946475.4697500004"/>
  </r>
  <r>
    <s v="Financial Actual"/>
    <s v="Expenses"/>
    <x v="1"/>
    <x v="10"/>
    <n v="5"/>
    <s v="Cost Centre"/>
    <x v="4"/>
    <x v="4"/>
    <s v="$"/>
    <n v="2282543.5850000004"/>
  </r>
  <r>
    <s v="Financial Actual"/>
    <s v="Expenses"/>
    <x v="1"/>
    <x v="11"/>
    <n v="6"/>
    <s v="Cost Centre"/>
    <x v="4"/>
    <x v="4"/>
    <s v="$"/>
    <n v="945752.15280000004"/>
  </r>
  <r>
    <s v="Financial Actual"/>
    <s v="Expenses"/>
    <x v="1"/>
    <x v="0"/>
    <n v="7"/>
    <s v="Cost Centre"/>
    <x v="5"/>
    <x v="5"/>
    <s v="$"/>
    <n v="996326.908492608"/>
  </r>
  <r>
    <s v="Financial Actual"/>
    <s v="Expenses"/>
    <x v="1"/>
    <x v="1"/>
    <n v="8"/>
    <s v="Cost Centre"/>
    <x v="5"/>
    <x v="5"/>
    <s v="$"/>
    <n v="1200285.8372736"/>
  </r>
  <r>
    <s v="Financial Actual"/>
    <s v="Expenses"/>
    <x v="1"/>
    <x v="2"/>
    <n v="9"/>
    <s v="Cost Centre"/>
    <x v="5"/>
    <x v="5"/>
    <s v="$"/>
    <n v="1213119.7515064322"/>
  </r>
  <r>
    <s v="Financial Actual"/>
    <s v="Expenses"/>
    <x v="1"/>
    <x v="3"/>
    <n v="10"/>
    <s v="Cost Centre"/>
    <x v="5"/>
    <x v="5"/>
    <s v="$"/>
    <n v="1626513.0879486722"/>
  </r>
  <r>
    <s v="Financial Actual"/>
    <s v="Expenses"/>
    <x v="1"/>
    <x v="4"/>
    <n v="11"/>
    <s v="Cost Centre"/>
    <x v="5"/>
    <x v="5"/>
    <s v="$"/>
    <n v="1759488.5186376958"/>
  </r>
  <r>
    <s v="Financial Actual"/>
    <s v="Expenses"/>
    <x v="1"/>
    <x v="5"/>
    <n v="12"/>
    <s v="Cost Centre"/>
    <x v="5"/>
    <x v="5"/>
    <s v="$"/>
    <n v="1362883.4509248002"/>
  </r>
  <r>
    <s v="Financial Actual"/>
    <s v="Expenses"/>
    <x v="1"/>
    <x v="6"/>
    <n v="1"/>
    <s v="Cost Centre"/>
    <x v="5"/>
    <x v="5"/>
    <s v="$"/>
    <n v="1592859.5117959999"/>
  </r>
  <r>
    <s v="Financial Actual"/>
    <s v="Expenses"/>
    <x v="1"/>
    <x v="7"/>
    <n v="2"/>
    <s v="Cost Centre"/>
    <x v="5"/>
    <x v="5"/>
    <s v="$"/>
    <n v="1875392.9670840001"/>
  </r>
  <r>
    <s v="Financial Actual"/>
    <s v="Expenses"/>
    <x v="1"/>
    <x v="8"/>
    <n v="3"/>
    <s v="Cost Centre"/>
    <x v="5"/>
    <x v="5"/>
    <s v="$"/>
    <n v="1709710.9713039999"/>
  </r>
  <r>
    <s v="Financial Actual"/>
    <s v="Expenses"/>
    <x v="1"/>
    <x v="9"/>
    <n v="4"/>
    <s v="Cost Centre"/>
    <x v="5"/>
    <x v="5"/>
    <s v="$"/>
    <n v="1837472.8434440002"/>
  </r>
  <r>
    <s v="Financial Actual"/>
    <s v="Expenses"/>
    <x v="1"/>
    <x v="10"/>
    <n v="5"/>
    <s v="Cost Centre"/>
    <x v="5"/>
    <x v="5"/>
    <s v="$"/>
    <n v="2154721.1442400003"/>
  </r>
  <r>
    <s v="Financial Actual"/>
    <s v="Expenses"/>
    <x v="1"/>
    <x v="11"/>
    <n v="6"/>
    <s v="Cost Centre"/>
    <x v="5"/>
    <x v="5"/>
    <s v="$"/>
    <n v="892790.0322432"/>
  </r>
  <r>
    <s v="Financial Actual"/>
    <s v="Expenses"/>
    <x v="1"/>
    <x v="0"/>
    <n v="7"/>
    <s v="Cost Centre"/>
    <x v="5"/>
    <x v="6"/>
    <s v="$"/>
    <n v="869931.04490880016"/>
  </r>
  <r>
    <s v="Financial Actual"/>
    <s v="Expenses"/>
    <x v="1"/>
    <x v="1"/>
    <n v="8"/>
    <s v="Cost Centre"/>
    <x v="5"/>
    <x v="6"/>
    <s v="$"/>
    <n v="1048015.3689600001"/>
  </r>
  <r>
    <s v="Financial Actual"/>
    <s v="Expenses"/>
    <x v="1"/>
    <x v="2"/>
    <n v="9"/>
    <s v="Cost Centre"/>
    <x v="5"/>
    <x v="6"/>
    <s v="$"/>
    <n v="1059221.1492352001"/>
  </r>
  <r>
    <s v="Financial Actual"/>
    <s v="Expenses"/>
    <x v="1"/>
    <x v="3"/>
    <n v="10"/>
    <s v="Cost Centre"/>
    <x v="5"/>
    <x v="6"/>
    <s v="$"/>
    <n v="1420170.6468992003"/>
  </r>
  <r>
    <s v="Financial Actual"/>
    <s v="Expenses"/>
    <x v="1"/>
    <x v="4"/>
    <n v="11"/>
    <s v="Cost Centre"/>
    <x v="5"/>
    <x v="6"/>
    <s v="$"/>
    <n v="1536276.5699455999"/>
  </r>
  <r>
    <s v="Financial Actual"/>
    <s v="Expenses"/>
    <x v="1"/>
    <x v="5"/>
    <n v="12"/>
    <s v="Cost Centre"/>
    <x v="5"/>
    <x v="6"/>
    <s v="$"/>
    <n v="785390.46324480022"/>
  </r>
  <r>
    <s v="Financial Actual"/>
    <s v="Expenses"/>
    <x v="1"/>
    <x v="6"/>
    <n v="1"/>
    <s v="Cost Centre"/>
    <x v="5"/>
    <x v="6"/>
    <s v="$"/>
    <n v="734335.23255680013"/>
  </r>
  <r>
    <s v="Financial Actual"/>
    <s v="Expenses"/>
    <x v="1"/>
    <x v="7"/>
    <n v="2"/>
    <s v="Cost Centre"/>
    <x v="5"/>
    <x v="6"/>
    <s v="$"/>
    <n v="864587.94414720009"/>
  </r>
  <r>
    <s v="Financial Actual"/>
    <s v="Expenses"/>
    <x v="1"/>
    <x v="8"/>
    <n v="3"/>
    <s v="Cost Centre"/>
    <x v="5"/>
    <x v="6"/>
    <s v="$"/>
    <n v="788205.73592320003"/>
  </r>
  <r>
    <s v="Financial Actual"/>
    <s v="Expenses"/>
    <x v="1"/>
    <x v="9"/>
    <n v="4"/>
    <s v="Cost Centre"/>
    <x v="5"/>
    <x v="6"/>
    <s v="$"/>
    <n v="847106.12443520024"/>
  </r>
  <r>
    <s v="Financial Actual"/>
    <s v="Expenses"/>
    <x v="1"/>
    <x v="10"/>
    <n v="5"/>
    <s v="Cost Centre"/>
    <x v="5"/>
    <x v="6"/>
    <s v="$"/>
    <n v="993362.96819200017"/>
  </r>
  <r>
    <s v="Financial Actual"/>
    <s v="Expenses"/>
    <x v="1"/>
    <x v="11"/>
    <n v="6"/>
    <s v="Cost Centre"/>
    <x v="5"/>
    <x v="6"/>
    <s v="$"/>
    <n v="514489.17112320004"/>
  </r>
  <r>
    <s v="Financial Actual"/>
    <s v="Expenses"/>
    <x v="1"/>
    <x v="0"/>
    <n v="7"/>
    <s v="Cost Centre"/>
    <x v="5"/>
    <x v="7"/>
    <s v="$"/>
    <n v="921103.45931519999"/>
  </r>
  <r>
    <s v="Financial Actual"/>
    <s v="Expenses"/>
    <x v="1"/>
    <x v="1"/>
    <n v="8"/>
    <s v="Cost Centre"/>
    <x v="5"/>
    <x v="7"/>
    <s v="$"/>
    <n v="1109663.3318399999"/>
  </r>
  <r>
    <s v="Financial Actual"/>
    <s v="Expenses"/>
    <x v="1"/>
    <x v="2"/>
    <n v="9"/>
    <s v="Cost Centre"/>
    <x v="5"/>
    <x v="7"/>
    <s v="$"/>
    <n v="1121528.2756608"/>
  </r>
  <r>
    <s v="Financial Actual"/>
    <s v="Expenses"/>
    <x v="1"/>
    <x v="3"/>
    <n v="10"/>
    <s v="Cost Centre"/>
    <x v="5"/>
    <x v="7"/>
    <s v="$"/>
    <n v="1503710.0967168"/>
  </r>
  <r>
    <s v="Financial Actual"/>
    <s v="Expenses"/>
    <x v="1"/>
    <x v="4"/>
    <n v="11"/>
    <s v="Cost Centre"/>
    <x v="5"/>
    <x v="7"/>
    <s v="$"/>
    <n v="1626645.7799423998"/>
  </r>
  <r>
    <s v="Financial Actual"/>
    <s v="Expenses"/>
    <x v="1"/>
    <x v="5"/>
    <n v="12"/>
    <s v="Cost Centre"/>
    <x v="5"/>
    <x v="7"/>
    <s v="$"/>
    <n v="831589.90225920011"/>
  </r>
  <r>
    <s v="Financial Actual"/>
    <s v="Expenses"/>
    <x v="1"/>
    <x v="6"/>
    <n v="1"/>
    <s v="Cost Centre"/>
    <x v="5"/>
    <x v="7"/>
    <s v="$"/>
    <n v="777531.42270720005"/>
  </r>
  <r>
    <s v="Financial Actual"/>
    <s v="Expenses"/>
    <x v="1"/>
    <x v="7"/>
    <n v="2"/>
    <s v="Cost Centre"/>
    <x v="5"/>
    <x v="7"/>
    <s v="$"/>
    <n v="915446.05850879999"/>
  </r>
  <r>
    <s v="Financial Actual"/>
    <s v="Expenses"/>
    <x v="1"/>
    <x v="8"/>
    <n v="3"/>
    <s v="Cost Centre"/>
    <x v="5"/>
    <x v="7"/>
    <s v="$"/>
    <n v="834570.77921279997"/>
  </r>
  <r>
    <s v="Financial Actual"/>
    <s v="Expenses"/>
    <x v="1"/>
    <x v="9"/>
    <n v="4"/>
    <s v="Cost Centre"/>
    <x v="5"/>
    <x v="7"/>
    <s v="$"/>
    <n v="896935.89646080008"/>
  </r>
  <r>
    <s v="Financial Actual"/>
    <s v="Expenses"/>
    <x v="1"/>
    <x v="10"/>
    <n v="5"/>
    <s v="Cost Centre"/>
    <x v="5"/>
    <x v="7"/>
    <s v="$"/>
    <n v="1051796.083968"/>
  </r>
  <r>
    <s v="Financial Actual"/>
    <s v="Expenses"/>
    <x v="1"/>
    <x v="11"/>
    <n v="6"/>
    <s v="Cost Centre"/>
    <x v="5"/>
    <x v="7"/>
    <s v="$"/>
    <n v="544753.24001279997"/>
  </r>
  <r>
    <s v="Financial Actual"/>
    <s v="Expenses"/>
    <x v="1"/>
    <x v="0"/>
    <n v="7"/>
    <s v="Cost Centre"/>
    <x v="5"/>
    <x v="8"/>
    <s v="$"/>
    <n v="498931.04046240001"/>
  </r>
  <r>
    <s v="Financial Actual"/>
    <s v="Expenses"/>
    <x v="1"/>
    <x v="1"/>
    <n v="8"/>
    <s v="Cost Centre"/>
    <x v="5"/>
    <x v="8"/>
    <s v="$"/>
    <n v="601067.63808000006"/>
  </r>
  <r>
    <s v="Financial Actual"/>
    <s v="Expenses"/>
    <x v="1"/>
    <x v="2"/>
    <n v="9"/>
    <s v="Cost Centre"/>
    <x v="5"/>
    <x v="8"/>
    <s v="$"/>
    <n v="607494.48264960002"/>
  </r>
  <r>
    <s v="Financial Actual"/>
    <s v="Expenses"/>
    <x v="1"/>
    <x v="3"/>
    <n v="10"/>
    <s v="Cost Centre"/>
    <x v="5"/>
    <x v="8"/>
    <s v="$"/>
    <n v="814509.63572160015"/>
  </r>
  <r>
    <s v="Financial Actual"/>
    <s v="Expenses"/>
    <x v="1"/>
    <x v="4"/>
    <n v="11"/>
    <s v="Cost Centre"/>
    <x v="5"/>
    <x v="8"/>
    <s v="$"/>
    <n v="881099.79746879986"/>
  </r>
  <r>
    <s v="Financial Actual"/>
    <s v="Expenses"/>
    <x v="1"/>
    <x v="5"/>
    <n v="12"/>
    <s v="Cost Centre"/>
    <x v="5"/>
    <x v="8"/>
    <s v="$"/>
    <n v="450444.53039040015"/>
  </r>
  <r>
    <s v="Financial Actual"/>
    <s v="Expenses"/>
    <x v="1"/>
    <x v="6"/>
    <n v="1"/>
    <s v="Cost Centre"/>
    <x v="5"/>
    <x v="8"/>
    <s v="$"/>
    <n v="421162.85396640003"/>
  </r>
  <r>
    <s v="Financial Actual"/>
    <s v="Expenses"/>
    <x v="1"/>
    <x v="7"/>
    <n v="2"/>
    <s v="Cost Centre"/>
    <x v="5"/>
    <x v="8"/>
    <s v="$"/>
    <n v="495866.61502560001"/>
  </r>
  <r>
    <s v="Financial Actual"/>
    <s v="Expenses"/>
    <x v="1"/>
    <x v="8"/>
    <n v="3"/>
    <s v="Cost Centre"/>
    <x v="5"/>
    <x v="8"/>
    <s v="$"/>
    <n v="452059.1720736"/>
  </r>
  <r>
    <s v="Financial Actual"/>
    <s v="Expenses"/>
    <x v="1"/>
    <x v="9"/>
    <n v="4"/>
    <s v="Cost Centre"/>
    <x v="5"/>
    <x v="8"/>
    <s v="$"/>
    <n v="485840.2772496001"/>
  </r>
  <r>
    <s v="Financial Actual"/>
    <s v="Expenses"/>
    <x v="1"/>
    <x v="10"/>
    <n v="5"/>
    <s v="Cost Centre"/>
    <x v="5"/>
    <x v="8"/>
    <s v="$"/>
    <n v="569722.87881600007"/>
  </r>
  <r>
    <s v="Financial Actual"/>
    <s v="Expenses"/>
    <x v="1"/>
    <x v="11"/>
    <n v="6"/>
    <s v="Cost Centre"/>
    <x v="5"/>
    <x v="8"/>
    <s v="$"/>
    <n v="295074.67167360004"/>
  </r>
  <r>
    <s v="Financial Actual"/>
    <s v="Expenses"/>
    <x v="1"/>
    <x v="0"/>
    <n v="7"/>
    <s v="Cost Centre"/>
    <x v="6"/>
    <x v="9"/>
    <s v="$"/>
    <n v="3198275.9004000002"/>
  </r>
  <r>
    <s v="Financial Actual"/>
    <s v="Expenses"/>
    <x v="1"/>
    <x v="1"/>
    <n v="8"/>
    <s v="Cost Centre"/>
    <x v="6"/>
    <x v="9"/>
    <s v="$"/>
    <n v="3852997.68"/>
  </r>
  <r>
    <s v="Financial Actual"/>
    <s v="Expenses"/>
    <x v="1"/>
    <x v="2"/>
    <n v="9"/>
    <s v="Cost Centre"/>
    <x v="6"/>
    <x v="9"/>
    <s v="$"/>
    <n v="3894195.4016000004"/>
  </r>
  <r>
    <s v="Financial Actual"/>
    <s v="Expenses"/>
    <x v="1"/>
    <x v="3"/>
    <n v="10"/>
    <s v="Cost Centre"/>
    <x v="6"/>
    <x v="9"/>
    <s v="$"/>
    <n v="5221215.6136000007"/>
  </r>
  <r>
    <s v="Financial Actual"/>
    <s v="Expenses"/>
    <x v="1"/>
    <x v="4"/>
    <n v="11"/>
    <s v="Cost Centre"/>
    <x v="6"/>
    <x v="9"/>
    <s v="$"/>
    <n v="5648075.6247999994"/>
  </r>
  <r>
    <s v="Financial Actual"/>
    <s v="Expenses"/>
    <x v="1"/>
    <x v="5"/>
    <n v="12"/>
    <s v="Cost Centre"/>
    <x v="6"/>
    <x v="9"/>
    <s v="$"/>
    <n v="2887464.9384000008"/>
  </r>
  <r>
    <s v="Financial Actual"/>
    <s v="Expenses"/>
    <x v="1"/>
    <x v="6"/>
    <n v="1"/>
    <s v="Cost Centre"/>
    <x v="6"/>
    <x v="9"/>
    <s v="$"/>
    <n v="2699761.8844000003"/>
  </r>
  <r>
    <s v="Financial Actual"/>
    <s v="Expenses"/>
    <x v="1"/>
    <x v="7"/>
    <n v="2"/>
    <s v="Cost Centre"/>
    <x v="6"/>
    <x v="9"/>
    <s v="$"/>
    <n v="3178632.1476000003"/>
  </r>
  <r>
    <s v="Financial Actual"/>
    <s v="Expenses"/>
    <x v="1"/>
    <x v="8"/>
    <n v="3"/>
    <s v="Cost Centre"/>
    <x v="6"/>
    <x v="9"/>
    <s v="$"/>
    <n v="2897815.2056"/>
  </r>
  <r>
    <s v="Financial Actual"/>
    <s v="Expenses"/>
    <x v="1"/>
    <x v="9"/>
    <n v="4"/>
    <s v="Cost Centre"/>
    <x v="6"/>
    <x v="9"/>
    <s v="$"/>
    <n v="3114360.7516000005"/>
  </r>
  <r>
    <s v="Financial Actual"/>
    <s v="Expenses"/>
    <x v="1"/>
    <x v="10"/>
    <n v="5"/>
    <s v="Cost Centre"/>
    <x v="6"/>
    <x v="9"/>
    <s v="$"/>
    <n v="3652069.7360000005"/>
  </r>
  <r>
    <s v="Financial Actual"/>
    <s v="Expenses"/>
    <x v="1"/>
    <x v="11"/>
    <n v="6"/>
    <s v="Cost Centre"/>
    <x v="6"/>
    <x v="9"/>
    <s v="$"/>
    <n v="1891504.3056000001"/>
  </r>
  <r>
    <s v="Financial Actual"/>
    <s v="Expenses"/>
    <x v="2"/>
    <x v="0"/>
    <n v="7"/>
    <s v="Cost Centre"/>
    <x v="3"/>
    <x v="2"/>
    <s v="$"/>
    <n v="1625596.3356633"/>
  </r>
  <r>
    <s v="Financial Actual"/>
    <s v="Expenses"/>
    <x v="2"/>
    <x v="1"/>
    <n v="8"/>
    <s v="Cost Centre"/>
    <x v="3"/>
    <x v="2"/>
    <s v="$"/>
    <n v="1295067.8472731998"/>
  </r>
  <r>
    <s v="Financial Actual"/>
    <s v="Expenses"/>
    <x v="2"/>
    <x v="2"/>
    <n v="9"/>
    <s v="Cost Centre"/>
    <x v="3"/>
    <x v="2"/>
    <s v="$"/>
    <n v="1750624.8818057997"/>
  </r>
  <r>
    <s v="Financial Actual"/>
    <s v="Expenses"/>
    <x v="2"/>
    <x v="3"/>
    <n v="10"/>
    <s v="Cost Centre"/>
    <x v="3"/>
    <x v="2"/>
    <s v="$"/>
    <n v="1472529.3869285996"/>
  </r>
  <r>
    <s v="Financial Actual"/>
    <s v="Expenses"/>
    <x v="2"/>
    <x v="4"/>
    <n v="11"/>
    <s v="Cost Centre"/>
    <x v="3"/>
    <x v="2"/>
    <s v="$"/>
    <n v="1252200.4923928501"/>
  </r>
  <r>
    <s v="Financial Actual"/>
    <s v="Expenses"/>
    <x v="2"/>
    <x v="5"/>
    <n v="12"/>
    <s v="Cost Centre"/>
    <x v="3"/>
    <x v="2"/>
    <s v="$"/>
    <n v="1406782.6738875001"/>
  </r>
  <r>
    <s v="Financial Actual"/>
    <s v="Expenses"/>
    <x v="2"/>
    <x v="6"/>
    <n v="1"/>
    <s v="Cost Centre"/>
    <x v="3"/>
    <x v="2"/>
    <s v="$"/>
    <n v="1877449.5046125001"/>
  </r>
  <r>
    <s v="Financial Actual"/>
    <s v="Expenses"/>
    <x v="2"/>
    <x v="7"/>
    <n v="2"/>
    <s v="Cost Centre"/>
    <x v="3"/>
    <x v="2"/>
    <s v="$"/>
    <n v="1912219.1750437501"/>
  </r>
  <r>
    <s v="Financial Actual"/>
    <s v="Expenses"/>
    <x v="2"/>
    <x v="8"/>
    <n v="3"/>
    <s v="Cost Centre"/>
    <x v="3"/>
    <x v="2"/>
    <s v="$"/>
    <n v="2266625.1980531253"/>
  </r>
  <r>
    <s v="Financial Actual"/>
    <s v="Expenses"/>
    <x v="2"/>
    <x v="9"/>
    <n v="4"/>
    <s v="Cost Centre"/>
    <x v="3"/>
    <x v="2"/>
    <s v="$"/>
    <n v="2234200.5744250002"/>
  </r>
  <r>
    <s v="Financial Actual"/>
    <s v="Expenses"/>
    <x v="2"/>
    <x v="10"/>
    <n v="5"/>
    <s v="Cost Centre"/>
    <x v="3"/>
    <x v="2"/>
    <s v="$"/>
    <n v="2593715.6428375002"/>
  </r>
  <r>
    <s v="Financial Actual"/>
    <s v="Expenses"/>
    <x v="2"/>
    <x v="11"/>
    <n v="6"/>
    <s v="Cost Centre"/>
    <x v="3"/>
    <x v="2"/>
    <s v="$"/>
    <n v="2274807.7859325004"/>
  </r>
  <r>
    <s v="Financial Actual"/>
    <s v="Expenses"/>
    <x v="2"/>
    <x v="0"/>
    <n v="7"/>
    <s v="Cost Centre"/>
    <x v="4"/>
    <x v="3"/>
    <s v="$"/>
    <n v="895736.75638589996"/>
  </r>
  <r>
    <s v="Financial Actual"/>
    <s v="Expenses"/>
    <x v="2"/>
    <x v="1"/>
    <n v="8"/>
    <s v="Cost Centre"/>
    <x v="4"/>
    <x v="3"/>
    <s v="$"/>
    <n v="713608.81380359991"/>
  </r>
  <r>
    <s v="Financial Actual"/>
    <s v="Expenses"/>
    <x v="2"/>
    <x v="2"/>
    <n v="9"/>
    <s v="Cost Centre"/>
    <x v="4"/>
    <x v="3"/>
    <s v="$"/>
    <n v="964630.03691340005"/>
  </r>
  <r>
    <s v="Financial Actual"/>
    <s v="Expenses"/>
    <x v="2"/>
    <x v="3"/>
    <n v="10"/>
    <s v="Cost Centre"/>
    <x v="4"/>
    <x v="3"/>
    <s v="$"/>
    <n v="811393.74381779996"/>
  </r>
  <r>
    <s v="Financial Actual"/>
    <s v="Expenses"/>
    <x v="2"/>
    <x v="4"/>
    <n v="11"/>
    <s v="Cost Centre"/>
    <x v="4"/>
    <x v="3"/>
    <s v="$"/>
    <n v="689988.02642055007"/>
  </r>
  <r>
    <s v="Financial Actual"/>
    <s v="Expenses"/>
    <x v="2"/>
    <x v="5"/>
    <n v="12"/>
    <s v="Cost Centre"/>
    <x v="4"/>
    <x v="3"/>
    <s v="$"/>
    <n v="775165.96316250006"/>
  </r>
  <r>
    <s v="Financial Actual"/>
    <s v="Expenses"/>
    <x v="2"/>
    <x v="6"/>
    <n v="1"/>
    <s v="Cost Centre"/>
    <x v="4"/>
    <x v="3"/>
    <s v="$"/>
    <n v="1034512.9923375"/>
  </r>
  <r>
    <s v="Financial Actual"/>
    <s v="Expenses"/>
    <x v="2"/>
    <x v="7"/>
    <n v="2"/>
    <s v="Cost Centre"/>
    <x v="4"/>
    <x v="3"/>
    <s v="$"/>
    <n v="888365.66788124992"/>
  </r>
  <r>
    <s v="Financial Actual"/>
    <s v="Expenses"/>
    <x v="2"/>
    <x v="8"/>
    <n v="3"/>
    <s v="Cost Centre"/>
    <x v="4"/>
    <x v="3"/>
    <s v="$"/>
    <n v="1248956.7417843752"/>
  </r>
  <r>
    <s v="Financial Actual"/>
    <s v="Expenses"/>
    <x v="2"/>
    <x v="9"/>
    <n v="4"/>
    <s v="Cost Centre"/>
    <x v="4"/>
    <x v="3"/>
    <s v="$"/>
    <n v="680069.70427499991"/>
  </r>
  <r>
    <s v="Financial Actual"/>
    <s v="Expenses"/>
    <x v="2"/>
    <x v="10"/>
    <n v="5"/>
    <s v="Cost Centre"/>
    <x v="4"/>
    <x v="3"/>
    <s v="$"/>
    <n v="878169.84401249979"/>
  </r>
  <r>
    <s v="Financial Actual"/>
    <s v="Expenses"/>
    <x v="2"/>
    <x v="11"/>
    <n v="6"/>
    <s v="Cost Centre"/>
    <x v="4"/>
    <x v="3"/>
    <s v="$"/>
    <n v="1253465.5146975003"/>
  </r>
  <r>
    <s v="Financial Actual"/>
    <s v="Expenses"/>
    <x v="2"/>
    <x v="0"/>
    <n v="7"/>
    <s v="Cost Centre"/>
    <x v="4"/>
    <x v="4"/>
    <s v="$"/>
    <n v="829385.88554250007"/>
  </r>
  <r>
    <s v="Financial Actual"/>
    <s v="Expenses"/>
    <x v="2"/>
    <x v="1"/>
    <n v="8"/>
    <s v="Cost Centre"/>
    <x v="4"/>
    <x v="4"/>
    <s v="$"/>
    <n v="660748.90166999993"/>
  </r>
  <r>
    <s v="Financial Actual"/>
    <s v="Expenses"/>
    <x v="2"/>
    <x v="2"/>
    <n v="9"/>
    <s v="Cost Centre"/>
    <x v="4"/>
    <x v="4"/>
    <s v="$"/>
    <n v="893175.96010499995"/>
  </r>
  <r>
    <s v="Financial Actual"/>
    <s v="Expenses"/>
    <x v="2"/>
    <x v="3"/>
    <n v="10"/>
    <s v="Cost Centre"/>
    <x v="4"/>
    <x v="4"/>
    <s v="$"/>
    <n v="751290.50353499991"/>
  </r>
  <r>
    <s v="Financial Actual"/>
    <s v="Expenses"/>
    <x v="2"/>
    <x v="4"/>
    <n v="11"/>
    <s v="Cost Centre"/>
    <x v="4"/>
    <x v="4"/>
    <s v="$"/>
    <n v="638877.80224125006"/>
  </r>
  <r>
    <s v="Financial Actual"/>
    <s v="Expenses"/>
    <x v="2"/>
    <x v="5"/>
    <n v="12"/>
    <s v="Cost Centre"/>
    <x v="4"/>
    <x v="4"/>
    <s v="$"/>
    <n v="717746.26218750002"/>
  </r>
  <r>
    <s v="Financial Actual"/>
    <s v="Expenses"/>
    <x v="2"/>
    <x v="6"/>
    <n v="1"/>
    <s v="Cost Centre"/>
    <x v="4"/>
    <x v="4"/>
    <s v="$"/>
    <n v="957882.40031249996"/>
  </r>
  <r>
    <s v="Financial Actual"/>
    <s v="Expenses"/>
    <x v="2"/>
    <x v="7"/>
    <n v="2"/>
    <s v="Cost Centre"/>
    <x v="4"/>
    <x v="4"/>
    <s v="$"/>
    <n v="822560.80359374988"/>
  </r>
  <r>
    <s v="Financial Actual"/>
    <s v="Expenses"/>
    <x v="2"/>
    <x v="8"/>
    <n v="3"/>
    <s v="Cost Centre"/>
    <x v="4"/>
    <x v="4"/>
    <s v="$"/>
    <n v="1156441.4275781249"/>
  </r>
  <r>
    <s v="Financial Actual"/>
    <s v="Expenses"/>
    <x v="2"/>
    <x v="9"/>
    <n v="4"/>
    <s v="Cost Centre"/>
    <x v="4"/>
    <x v="4"/>
    <s v="$"/>
    <n v="629694.17062500003"/>
  </r>
  <r>
    <s v="Financial Actual"/>
    <s v="Expenses"/>
    <x v="2"/>
    <x v="10"/>
    <n v="5"/>
    <s v="Cost Centre"/>
    <x v="4"/>
    <x v="4"/>
    <s v="$"/>
    <n v="813120.22593749978"/>
  </r>
  <r>
    <s v="Financial Actual"/>
    <s v="Expenses"/>
    <x v="2"/>
    <x v="11"/>
    <n v="6"/>
    <s v="Cost Centre"/>
    <x v="4"/>
    <x v="4"/>
    <s v="$"/>
    <n v="1160616.2173125001"/>
  </r>
  <r>
    <s v="Financial Actual"/>
    <s v="Expenses"/>
    <x v="2"/>
    <x v="0"/>
    <n v="7"/>
    <s v="Cost Centre"/>
    <x v="5"/>
    <x v="5"/>
    <s v="$"/>
    <n v="716589.40510871995"/>
  </r>
  <r>
    <s v="Financial Actual"/>
    <s v="Expenses"/>
    <x v="2"/>
    <x v="1"/>
    <n v="8"/>
    <s v="Cost Centre"/>
    <x v="5"/>
    <x v="5"/>
    <s v="$"/>
    <n v="570887.05104287993"/>
  </r>
  <r>
    <s v="Financial Actual"/>
    <s v="Expenses"/>
    <x v="2"/>
    <x v="2"/>
    <n v="9"/>
    <s v="Cost Centre"/>
    <x v="5"/>
    <x v="5"/>
    <s v="$"/>
    <n v="771704.02953071985"/>
  </r>
  <r>
    <s v="Financial Actual"/>
    <s v="Expenses"/>
    <x v="2"/>
    <x v="3"/>
    <n v="10"/>
    <s v="Cost Centre"/>
    <x v="5"/>
    <x v="5"/>
    <s v="$"/>
    <n v="649114.99505423987"/>
  </r>
  <r>
    <s v="Financial Actual"/>
    <s v="Expenses"/>
    <x v="2"/>
    <x v="4"/>
    <n v="11"/>
    <s v="Cost Centre"/>
    <x v="5"/>
    <x v="5"/>
    <s v="$"/>
    <n v="551990.42113644001"/>
  </r>
  <r>
    <s v="Financial Actual"/>
    <s v="Expenses"/>
    <x v="2"/>
    <x v="5"/>
    <n v="12"/>
    <s v="Cost Centre"/>
    <x v="5"/>
    <x v="5"/>
    <s v="$"/>
    <n v="620132.77052999998"/>
  </r>
  <r>
    <s v="Financial Actual"/>
    <s v="Expenses"/>
    <x v="2"/>
    <x v="6"/>
    <n v="1"/>
    <s v="Cost Centre"/>
    <x v="5"/>
    <x v="5"/>
    <s v="$"/>
    <n v="827610.39387000003"/>
  </r>
  <r>
    <s v="Financial Actual"/>
    <s v="Expenses"/>
    <x v="2"/>
    <x v="7"/>
    <n v="2"/>
    <s v="Cost Centre"/>
    <x v="5"/>
    <x v="5"/>
    <s v="$"/>
    <n v="710692.53430499986"/>
  </r>
  <r>
    <s v="Financial Actual"/>
    <s v="Expenses"/>
    <x v="2"/>
    <x v="8"/>
    <n v="3"/>
    <s v="Cost Centre"/>
    <x v="5"/>
    <x v="5"/>
    <s v="$"/>
    <n v="999165.39342749992"/>
  </r>
  <r>
    <s v="Financial Actual"/>
    <s v="Expenses"/>
    <x v="2"/>
    <x v="9"/>
    <n v="4"/>
    <s v="Cost Centre"/>
    <x v="5"/>
    <x v="5"/>
    <s v="$"/>
    <n v="544055.76341999997"/>
  </r>
  <r>
    <s v="Financial Actual"/>
    <s v="Expenses"/>
    <x v="2"/>
    <x v="10"/>
    <n v="5"/>
    <s v="Cost Centre"/>
    <x v="5"/>
    <x v="5"/>
    <s v="$"/>
    <n v="702535.87520999974"/>
  </r>
  <r>
    <s v="Financial Actual"/>
    <s v="Expenses"/>
    <x v="2"/>
    <x v="11"/>
    <n v="6"/>
    <s v="Cost Centre"/>
    <x v="5"/>
    <x v="5"/>
    <s v="$"/>
    <n v="1002772.411758"/>
  </r>
  <r>
    <s v="Financial Actual"/>
    <s v="Expenses"/>
    <x v="2"/>
    <x v="0"/>
    <n v="7"/>
    <s v="Cost Centre"/>
    <x v="5"/>
    <x v="6"/>
    <s v="$"/>
    <n v="251329.05622500001"/>
  </r>
  <r>
    <s v="Financial Actual"/>
    <s v="Expenses"/>
    <x v="2"/>
    <x v="1"/>
    <n v="8"/>
    <s v="Cost Centre"/>
    <x v="5"/>
    <x v="6"/>
    <s v="$"/>
    <n v="200226.9399"/>
  </r>
  <r>
    <s v="Financial Actual"/>
    <s v="Expenses"/>
    <x v="2"/>
    <x v="2"/>
    <n v="9"/>
    <s v="Cost Centre"/>
    <x v="5"/>
    <x v="6"/>
    <s v="$"/>
    <n v="270659.38184999995"/>
  </r>
  <r>
    <s v="Financial Actual"/>
    <s v="Expenses"/>
    <x v="2"/>
    <x v="3"/>
    <n v="10"/>
    <s v="Cost Centre"/>
    <x v="5"/>
    <x v="6"/>
    <s v="$"/>
    <n v="227663.78894999996"/>
  </r>
  <r>
    <s v="Financial Actual"/>
    <s v="Expenses"/>
    <x v="2"/>
    <x v="4"/>
    <n v="11"/>
    <s v="Cost Centre"/>
    <x v="5"/>
    <x v="6"/>
    <s v="$"/>
    <n v="193599.33401250001"/>
  </r>
  <r>
    <s v="Financial Actual"/>
    <s v="Expenses"/>
    <x v="2"/>
    <x v="5"/>
    <n v="12"/>
    <s v="Cost Centre"/>
    <x v="5"/>
    <x v="6"/>
    <s v="$"/>
    <n v="143549.25243750002"/>
  </r>
  <r>
    <s v="Financial Actual"/>
    <s v="Expenses"/>
    <x v="2"/>
    <x v="6"/>
    <n v="1"/>
    <s v="Cost Centre"/>
    <x v="5"/>
    <x v="6"/>
    <s v="$"/>
    <n v="153261.18405000001"/>
  </r>
  <r>
    <s v="Financial Actual"/>
    <s v="Expenses"/>
    <x v="2"/>
    <x v="7"/>
    <n v="2"/>
    <s v="Cost Centre"/>
    <x v="5"/>
    <x v="6"/>
    <s v="$"/>
    <n v="131609.72857499999"/>
  </r>
  <r>
    <s v="Financial Actual"/>
    <s v="Expenses"/>
    <x v="2"/>
    <x v="8"/>
    <n v="3"/>
    <s v="Cost Centre"/>
    <x v="5"/>
    <x v="6"/>
    <s v="$"/>
    <n v="185030.62841250002"/>
  </r>
  <r>
    <s v="Financial Actual"/>
    <s v="Expenses"/>
    <x v="2"/>
    <x v="9"/>
    <n v="4"/>
    <s v="Cost Centre"/>
    <x v="5"/>
    <x v="6"/>
    <s v="$"/>
    <n v="100751.0673"/>
  </r>
  <r>
    <s v="Financial Actual"/>
    <s v="Expenses"/>
    <x v="2"/>
    <x v="10"/>
    <n v="5"/>
    <s v="Cost Centre"/>
    <x v="5"/>
    <x v="6"/>
    <s v="$"/>
    <n v="130099.23614999997"/>
  </r>
  <r>
    <s v="Financial Actual"/>
    <s v="Expenses"/>
    <x v="2"/>
    <x v="11"/>
    <n v="6"/>
    <s v="Cost Centre"/>
    <x v="5"/>
    <x v="6"/>
    <s v="$"/>
    <n v="232123.24346250005"/>
  </r>
  <r>
    <s v="Financial Actual"/>
    <s v="Expenses"/>
    <x v="2"/>
    <x v="0"/>
    <n v="7"/>
    <s v="Cost Centre"/>
    <x v="5"/>
    <x v="7"/>
    <s v="$"/>
    <n v="623296.05943799997"/>
  </r>
  <r>
    <s v="Financial Actual"/>
    <s v="Expenses"/>
    <x v="2"/>
    <x v="1"/>
    <n v="8"/>
    <s v="Cost Centre"/>
    <x v="5"/>
    <x v="7"/>
    <s v="$"/>
    <n v="496562.81095199991"/>
  </r>
  <r>
    <s v="Financial Actual"/>
    <s v="Expenses"/>
    <x v="2"/>
    <x v="2"/>
    <n v="9"/>
    <s v="Cost Centre"/>
    <x v="5"/>
    <x v="7"/>
    <s v="$"/>
    <n v="671235.2669879999"/>
  </r>
  <r>
    <s v="Financial Actual"/>
    <s v="Expenses"/>
    <x v="2"/>
    <x v="3"/>
    <n v="10"/>
    <s v="Cost Centre"/>
    <x v="5"/>
    <x v="7"/>
    <s v="$"/>
    <n v="564606.19659599988"/>
  </r>
  <r>
    <s v="Financial Actual"/>
    <s v="Expenses"/>
    <x v="2"/>
    <x v="4"/>
    <n v="11"/>
    <s v="Cost Centre"/>
    <x v="5"/>
    <x v="7"/>
    <s v="$"/>
    <n v="480126.34835100005"/>
  </r>
  <r>
    <s v="Financial Actual"/>
    <s v="Expenses"/>
    <x v="2"/>
    <x v="5"/>
    <n v="12"/>
    <s v="Cost Centre"/>
    <x v="5"/>
    <x v="7"/>
    <s v="$"/>
    <n v="356002.146045"/>
  </r>
  <r>
    <s v="Financial Actual"/>
    <s v="Expenses"/>
    <x v="2"/>
    <x v="6"/>
    <n v="1"/>
    <s v="Cost Centre"/>
    <x v="5"/>
    <x v="7"/>
    <s v="$"/>
    <n v="380087.73644399998"/>
  </r>
  <r>
    <s v="Financial Actual"/>
    <s v="Expenses"/>
    <x v="2"/>
    <x v="7"/>
    <n v="2"/>
    <s v="Cost Centre"/>
    <x v="5"/>
    <x v="7"/>
    <s v="$"/>
    <n v="326392.12686599995"/>
  </r>
  <r>
    <s v="Financial Actual"/>
    <s v="Expenses"/>
    <x v="2"/>
    <x v="8"/>
    <n v="3"/>
    <s v="Cost Centre"/>
    <x v="5"/>
    <x v="7"/>
    <s v="$"/>
    <n v="458875.95846300002"/>
  </r>
  <r>
    <s v="Financial Actual"/>
    <s v="Expenses"/>
    <x v="2"/>
    <x v="9"/>
    <n v="4"/>
    <s v="Cost Centre"/>
    <x v="5"/>
    <x v="7"/>
    <s v="$"/>
    <n v="249862.64690399999"/>
  </r>
  <r>
    <s v="Financial Actual"/>
    <s v="Expenses"/>
    <x v="2"/>
    <x v="10"/>
    <n v="5"/>
    <s v="Cost Centre"/>
    <x v="5"/>
    <x v="7"/>
    <s v="$"/>
    <n v="322646.10565199988"/>
  </r>
  <r>
    <s v="Financial Actual"/>
    <s v="Expenses"/>
    <x v="2"/>
    <x v="11"/>
    <n v="6"/>
    <s v="Cost Centre"/>
    <x v="5"/>
    <x v="7"/>
    <s v="$"/>
    <n v="575665.6437870001"/>
  </r>
  <r>
    <s v="Financial Actual"/>
    <s v="Expenses"/>
    <x v="2"/>
    <x v="0"/>
    <n v="7"/>
    <s v="Cost Centre"/>
    <x v="5"/>
    <x v="8"/>
    <s v="$"/>
    <n v="211116.407229"/>
  </r>
  <r>
    <s v="Financial Actual"/>
    <s v="Expenses"/>
    <x v="2"/>
    <x v="1"/>
    <n v="8"/>
    <s v="Cost Centre"/>
    <x v="5"/>
    <x v="8"/>
    <s v="$"/>
    <n v="168190.62951599999"/>
  </r>
  <r>
    <s v="Financial Actual"/>
    <s v="Expenses"/>
    <x v="2"/>
    <x v="2"/>
    <n v="9"/>
    <s v="Cost Centre"/>
    <x v="5"/>
    <x v="8"/>
    <s v="$"/>
    <n v="227353.88075399998"/>
  </r>
  <r>
    <s v="Financial Actual"/>
    <s v="Expenses"/>
    <x v="2"/>
    <x v="3"/>
    <n v="10"/>
    <s v="Cost Centre"/>
    <x v="5"/>
    <x v="8"/>
    <s v="$"/>
    <n v="191237.58271799999"/>
  </r>
  <r>
    <s v="Financial Actual"/>
    <s v="Expenses"/>
    <x v="2"/>
    <x v="4"/>
    <n v="11"/>
    <s v="Cost Centre"/>
    <x v="5"/>
    <x v="8"/>
    <s v="$"/>
    <n v="162623.44057050001"/>
  </r>
  <r>
    <s v="Financial Actual"/>
    <s v="Expenses"/>
    <x v="2"/>
    <x v="5"/>
    <n v="12"/>
    <s v="Cost Centre"/>
    <x v="5"/>
    <x v="8"/>
    <s v="$"/>
    <n v="120581.37204750002"/>
  </r>
  <r>
    <s v="Financial Actual"/>
    <s v="Expenses"/>
    <x v="2"/>
    <x v="6"/>
    <n v="1"/>
    <s v="Cost Centre"/>
    <x v="5"/>
    <x v="8"/>
    <s v="$"/>
    <n v="128739.394602"/>
  </r>
  <r>
    <s v="Financial Actual"/>
    <s v="Expenses"/>
    <x v="2"/>
    <x v="7"/>
    <n v="2"/>
    <s v="Cost Centre"/>
    <x v="5"/>
    <x v="8"/>
    <s v="$"/>
    <n v="110552.17200299999"/>
  </r>
  <r>
    <s v="Financial Actual"/>
    <s v="Expenses"/>
    <x v="2"/>
    <x v="8"/>
    <n v="3"/>
    <s v="Cost Centre"/>
    <x v="5"/>
    <x v="8"/>
    <s v="$"/>
    <n v="155425.7278665"/>
  </r>
  <r>
    <s v="Financial Actual"/>
    <s v="Expenses"/>
    <x v="2"/>
    <x v="9"/>
    <n v="4"/>
    <s v="Cost Centre"/>
    <x v="5"/>
    <x v="8"/>
    <s v="$"/>
    <n v="84630.896531999999"/>
  </r>
  <r>
    <s v="Financial Actual"/>
    <s v="Expenses"/>
    <x v="2"/>
    <x v="10"/>
    <n v="5"/>
    <s v="Cost Centre"/>
    <x v="5"/>
    <x v="8"/>
    <s v="$"/>
    <n v="109283.35836599997"/>
  </r>
  <r>
    <s v="Financial Actual"/>
    <s v="Expenses"/>
    <x v="2"/>
    <x v="11"/>
    <n v="6"/>
    <s v="Cost Centre"/>
    <x v="5"/>
    <x v="8"/>
    <s v="$"/>
    <n v="194983.52450850004"/>
  </r>
  <r>
    <s v="Financial Actual"/>
    <s v="Expenses"/>
    <x v="2"/>
    <x v="0"/>
    <n v="7"/>
    <s v="Cost Centre"/>
    <x v="6"/>
    <x v="9"/>
    <s v="$"/>
    <n v="3015948.6746999999"/>
  </r>
  <r>
    <s v="Financial Actual"/>
    <s v="Expenses"/>
    <x v="2"/>
    <x v="1"/>
    <n v="8"/>
    <s v="Cost Centre"/>
    <x v="6"/>
    <x v="9"/>
    <s v="$"/>
    <n v="2402723.2787999995"/>
  </r>
  <r>
    <s v="Financial Actual"/>
    <s v="Expenses"/>
    <x v="2"/>
    <x v="2"/>
    <n v="9"/>
    <s v="Cost Centre"/>
    <x v="6"/>
    <x v="9"/>
    <s v="$"/>
    <n v="3247912.5821999996"/>
  </r>
  <r>
    <s v="Financial Actual"/>
    <s v="Expenses"/>
    <x v="2"/>
    <x v="3"/>
    <n v="10"/>
    <s v="Cost Centre"/>
    <x v="6"/>
    <x v="9"/>
    <s v="$"/>
    <n v="2731965.4673999995"/>
  </r>
  <r>
    <s v="Financial Actual"/>
    <s v="Expenses"/>
    <x v="2"/>
    <x v="4"/>
    <n v="11"/>
    <s v="Cost Centre"/>
    <x v="6"/>
    <x v="9"/>
    <s v="$"/>
    <n v="2323192.0081500001"/>
  </r>
  <r>
    <s v="Financial Actual"/>
    <s v="Expenses"/>
    <x v="2"/>
    <x v="5"/>
    <n v="12"/>
    <s v="Cost Centre"/>
    <x v="6"/>
    <x v="9"/>
    <s v="$"/>
    <n v="1722591.0292499999"/>
  </r>
  <r>
    <s v="Financial Actual"/>
    <s v="Expenses"/>
    <x v="2"/>
    <x v="6"/>
    <n v="1"/>
    <s v="Cost Centre"/>
    <x v="6"/>
    <x v="9"/>
    <s v="$"/>
    <n v="1839134.2085999998"/>
  </r>
  <r>
    <s v="Financial Actual"/>
    <s v="Expenses"/>
    <x v="2"/>
    <x v="7"/>
    <n v="2"/>
    <s v="Cost Centre"/>
    <x v="6"/>
    <x v="9"/>
    <s v="$"/>
    <n v="2579316.7429"/>
  </r>
  <r>
    <s v="Financial Actual"/>
    <s v="Expenses"/>
    <x v="2"/>
    <x v="8"/>
    <n v="3"/>
    <s v="Cost Centre"/>
    <x v="6"/>
    <x v="9"/>
    <s v="$"/>
    <n v="2220367.5409499998"/>
  </r>
  <r>
    <s v="Financial Actual"/>
    <s v="Expenses"/>
    <x v="2"/>
    <x v="9"/>
    <n v="4"/>
    <s v="Cost Centre"/>
    <x v="6"/>
    <x v="9"/>
    <s v="$"/>
    <n v="2209012.8075999999"/>
  </r>
  <r>
    <s v="Financial Actual"/>
    <s v="Expenses"/>
    <x v="2"/>
    <x v="10"/>
    <n v="5"/>
    <s v="Cost Centre"/>
    <x v="6"/>
    <x v="9"/>
    <s v="$"/>
    <n v="2561190.8338000001"/>
  </r>
  <r>
    <s v="Financial Actual"/>
    <s v="Expenses"/>
    <x v="2"/>
    <x v="11"/>
    <n v="6"/>
    <s v="Cost Centre"/>
    <x v="6"/>
    <x v="9"/>
    <s v="$"/>
    <n v="2785478.9215500001"/>
  </r>
  <r>
    <s v="Financial Budget"/>
    <s v="Revenues"/>
    <x v="0"/>
    <x v="0"/>
    <n v="7"/>
    <s v="Profit Centre"/>
    <x v="0"/>
    <x v="0"/>
    <s v="$"/>
    <n v="1393573.1617478998"/>
  </r>
  <r>
    <s v="Financial Budget"/>
    <s v="Revenues"/>
    <x v="0"/>
    <x v="1"/>
    <n v="8"/>
    <s v="Profit Centre"/>
    <x v="0"/>
    <x v="0"/>
    <s v="$"/>
    <n v="1485861.087351725"/>
  </r>
  <r>
    <s v="Financial Budget"/>
    <s v="Revenues"/>
    <x v="0"/>
    <x v="2"/>
    <n v="9"/>
    <s v="Profit Centre"/>
    <x v="0"/>
    <x v="0"/>
    <s v="$"/>
    <n v="1365590.417499"/>
  </r>
  <r>
    <s v="Financial Budget"/>
    <s v="Revenues"/>
    <x v="0"/>
    <x v="3"/>
    <n v="10"/>
    <s v="Profit Centre"/>
    <x v="0"/>
    <x v="0"/>
    <s v="$"/>
    <n v="1190958.0396727999"/>
  </r>
  <r>
    <s v="Financial Budget"/>
    <s v="Revenues"/>
    <x v="0"/>
    <x v="4"/>
    <n v="11"/>
    <s v="Profit Centre"/>
    <x v="0"/>
    <x v="0"/>
    <s v="$"/>
    <n v="1446085.9455937999"/>
  </r>
  <r>
    <s v="Financial Budget"/>
    <s v="Revenues"/>
    <x v="0"/>
    <x v="5"/>
    <n v="12"/>
    <s v="Profit Centre"/>
    <x v="0"/>
    <x v="0"/>
    <s v="$"/>
    <n v="1339684.6011239251"/>
  </r>
  <r>
    <s v="Financial Budget"/>
    <s v="Revenues"/>
    <x v="0"/>
    <x v="6"/>
    <n v="1"/>
    <s v="Profit Centre"/>
    <x v="0"/>
    <x v="0"/>
    <s v="$"/>
    <n v="1936684.0881708246"/>
  </r>
  <r>
    <s v="Financial Budget"/>
    <s v="Revenues"/>
    <x v="0"/>
    <x v="7"/>
    <n v="2"/>
    <s v="Profit Centre"/>
    <x v="0"/>
    <x v="0"/>
    <s v="$"/>
    <n v="1649599.6146714"/>
  </r>
  <r>
    <s v="Financial Budget"/>
    <s v="Revenues"/>
    <x v="0"/>
    <x v="8"/>
    <n v="3"/>
    <s v="Profit Centre"/>
    <x v="0"/>
    <x v="0"/>
    <s v="$"/>
    <n v="1849481.8077553997"/>
  </r>
  <r>
    <s v="Financial Budget"/>
    <s v="Revenues"/>
    <x v="0"/>
    <x v="9"/>
    <n v="4"/>
    <s v="Profit Centre"/>
    <x v="0"/>
    <x v="0"/>
    <s v="$"/>
    <n v="1283332.6260195"/>
  </r>
  <r>
    <s v="Financial Budget"/>
    <s v="Revenues"/>
    <x v="0"/>
    <x v="10"/>
    <n v="5"/>
    <s v="Profit Centre"/>
    <x v="0"/>
    <x v="0"/>
    <s v="$"/>
    <n v="1392102.2684495498"/>
  </r>
  <r>
    <s v="Financial Budget"/>
    <s v="Revenues"/>
    <x v="0"/>
    <x v="11"/>
    <n v="6"/>
    <s v="Profit Centre"/>
    <x v="0"/>
    <x v="0"/>
    <s v="$"/>
    <n v="1411857.9438288501"/>
  </r>
  <r>
    <s v="Financial Budget"/>
    <s v="Revenues"/>
    <x v="0"/>
    <x v="0"/>
    <n v="7"/>
    <s v="Profit Centre"/>
    <x v="0"/>
    <x v="1"/>
    <s v="$"/>
    <n v="1625486.6059647598"/>
  </r>
  <r>
    <s v="Financial Budget"/>
    <s v="Revenues"/>
    <x v="0"/>
    <x v="1"/>
    <n v="8"/>
    <s v="Profit Centre"/>
    <x v="0"/>
    <x v="1"/>
    <s v="$"/>
    <n v="1659895.1751643799"/>
  </r>
  <r>
    <s v="Financial Budget"/>
    <s v="Revenues"/>
    <x v="0"/>
    <x v="2"/>
    <n v="9"/>
    <s v="Profit Centre"/>
    <x v="0"/>
    <x v="1"/>
    <s v="$"/>
    <n v="1444191.4899026998"/>
  </r>
  <r>
    <s v="Financial Budget"/>
    <s v="Revenues"/>
    <x v="0"/>
    <x v="3"/>
    <n v="10"/>
    <s v="Profit Centre"/>
    <x v="0"/>
    <x v="1"/>
    <s v="$"/>
    <n v="1446297.1535751198"/>
  </r>
  <r>
    <s v="Financial Budget"/>
    <s v="Revenues"/>
    <x v="0"/>
    <x v="4"/>
    <n v="11"/>
    <s v="Profit Centre"/>
    <x v="0"/>
    <x v="1"/>
    <s v="$"/>
    <n v="1514832.0416583198"/>
  </r>
  <r>
    <s v="Financial Budget"/>
    <s v="Revenues"/>
    <x v="0"/>
    <x v="5"/>
    <n v="12"/>
    <s v="Profit Centre"/>
    <x v="0"/>
    <x v="1"/>
    <s v="$"/>
    <n v="1583222.1820707603"/>
  </r>
  <r>
    <s v="Financial Budget"/>
    <s v="Revenues"/>
    <x v="0"/>
    <x v="6"/>
    <n v="1"/>
    <s v="Profit Centre"/>
    <x v="0"/>
    <x v="1"/>
    <s v="$"/>
    <n v="2185449.6683400148"/>
  </r>
  <r>
    <s v="Financial Budget"/>
    <s v="Revenues"/>
    <x v="0"/>
    <x v="7"/>
    <n v="2"/>
    <s v="Profit Centre"/>
    <x v="0"/>
    <x v="1"/>
    <s v="$"/>
    <n v="1908874.1661135301"/>
  </r>
  <r>
    <s v="Financial Budget"/>
    <s v="Revenues"/>
    <x v="0"/>
    <x v="8"/>
    <n v="3"/>
    <s v="Profit Centre"/>
    <x v="0"/>
    <x v="1"/>
    <s v="$"/>
    <n v="2172232.0198028446"/>
  </r>
  <r>
    <s v="Financial Budget"/>
    <s v="Revenues"/>
    <x v="0"/>
    <x v="9"/>
    <n v="4"/>
    <s v="Profit Centre"/>
    <x v="0"/>
    <x v="1"/>
    <s v="$"/>
    <n v="1578698.4052564728"/>
  </r>
  <r>
    <s v="Financial Budget"/>
    <s v="Revenues"/>
    <x v="0"/>
    <x v="10"/>
    <n v="5"/>
    <s v="Profit Centre"/>
    <x v="0"/>
    <x v="1"/>
    <s v="$"/>
    <n v="1427519.7588170748"/>
  </r>
  <r>
    <s v="Financial Budget"/>
    <s v="Revenues"/>
    <x v="0"/>
    <x v="11"/>
    <n v="6"/>
    <s v="Profit Centre"/>
    <x v="0"/>
    <x v="1"/>
    <s v="$"/>
    <n v="1514114.6389280451"/>
  </r>
  <r>
    <s v="Financial Budget"/>
    <s v="Revenues"/>
    <x v="0"/>
    <x v="0"/>
    <n v="7"/>
    <s v="Profit Centre"/>
    <x v="1"/>
    <x v="0"/>
    <s v="$"/>
    <n v="572721.43503440253"/>
  </r>
  <r>
    <s v="Financial Budget"/>
    <s v="Revenues"/>
    <x v="0"/>
    <x v="1"/>
    <n v="8"/>
    <s v="Profit Centre"/>
    <x v="1"/>
    <x v="0"/>
    <s v="$"/>
    <n v="553259.36107870308"/>
  </r>
  <r>
    <s v="Financial Budget"/>
    <s v="Revenues"/>
    <x v="0"/>
    <x v="2"/>
    <n v="9"/>
    <s v="Profit Centre"/>
    <x v="1"/>
    <x v="0"/>
    <s v="$"/>
    <n v="488663.53557713993"/>
  </r>
  <r>
    <s v="Financial Budget"/>
    <s v="Revenues"/>
    <x v="0"/>
    <x v="3"/>
    <n v="10"/>
    <s v="Profit Centre"/>
    <x v="1"/>
    <x v="0"/>
    <s v="$"/>
    <n v="489975.02124432393"/>
  </r>
  <r>
    <s v="Financial Budget"/>
    <s v="Revenues"/>
    <x v="0"/>
    <x v="4"/>
    <n v="11"/>
    <s v="Profit Centre"/>
    <x v="1"/>
    <x v="0"/>
    <s v="$"/>
    <n v="529133.37097590195"/>
  </r>
  <r>
    <s v="Financial Budget"/>
    <s v="Revenues"/>
    <x v="0"/>
    <x v="5"/>
    <n v="12"/>
    <s v="Profit Centre"/>
    <x v="1"/>
    <x v="0"/>
    <s v="$"/>
    <n v="548346.99718814401"/>
  </r>
  <r>
    <s v="Financial Budget"/>
    <s v="Revenues"/>
    <x v="0"/>
    <x v="6"/>
    <n v="1"/>
    <s v="Profit Centre"/>
    <x v="1"/>
    <x v="0"/>
    <s v="$"/>
    <n v="708180.8798732165"/>
  </r>
  <r>
    <s v="Financial Budget"/>
    <s v="Revenues"/>
    <x v="0"/>
    <x v="7"/>
    <n v="2"/>
    <s v="Profit Centre"/>
    <x v="1"/>
    <x v="0"/>
    <s v="$"/>
    <n v="640010.83732324198"/>
  </r>
  <r>
    <s v="Financial Budget"/>
    <s v="Revenues"/>
    <x v="0"/>
    <x v="8"/>
    <n v="3"/>
    <s v="Profit Centre"/>
    <x v="1"/>
    <x v="0"/>
    <s v="$"/>
    <n v="667459.8386969011"/>
  </r>
  <r>
    <s v="Financial Budget"/>
    <s v="Revenues"/>
    <x v="0"/>
    <x v="9"/>
    <n v="4"/>
    <s v="Profit Centre"/>
    <x v="1"/>
    <x v="0"/>
    <s v="$"/>
    <n v="522776.70462318265"/>
  </r>
  <r>
    <s v="Financial Budget"/>
    <s v="Revenues"/>
    <x v="0"/>
    <x v="10"/>
    <n v="5"/>
    <s v="Profit Centre"/>
    <x v="1"/>
    <x v="0"/>
    <s v="$"/>
    <n v="512724.28996642696"/>
  </r>
  <r>
    <s v="Financial Budget"/>
    <s v="Revenues"/>
    <x v="0"/>
    <x v="11"/>
    <n v="6"/>
    <s v="Profit Centre"/>
    <x v="1"/>
    <x v="0"/>
    <s v="$"/>
    <n v="505076.6478049407"/>
  </r>
  <r>
    <s v="Financial Budget"/>
    <s v="Revenues"/>
    <x v="0"/>
    <x v="0"/>
    <n v="7"/>
    <s v="Profit Centre"/>
    <x v="1"/>
    <x v="1"/>
    <s v="$"/>
    <n v="951843.45208066003"/>
  </r>
  <r>
    <s v="Financial Budget"/>
    <s v="Revenues"/>
    <x v="0"/>
    <x v="1"/>
    <n v="8"/>
    <s v="Profit Centre"/>
    <x v="1"/>
    <x v="1"/>
    <s v="$"/>
    <n v="948078.62865493121"/>
  </r>
  <r>
    <s v="Financial Budget"/>
    <s v="Revenues"/>
    <x v="0"/>
    <x v="2"/>
    <n v="9"/>
    <s v="Profit Centre"/>
    <x v="1"/>
    <x v="1"/>
    <s v="$"/>
    <n v="839638.14718028437"/>
  </r>
  <r>
    <s v="Financial Budget"/>
    <s v="Revenues"/>
    <x v="0"/>
    <x v="3"/>
    <n v="10"/>
    <s v="Profit Centre"/>
    <x v="1"/>
    <x v="1"/>
    <s v="$"/>
    <n v="837761.61547412642"/>
  </r>
  <r>
    <s v="Financial Budget"/>
    <s v="Revenues"/>
    <x v="0"/>
    <x v="4"/>
    <n v="11"/>
    <s v="Profit Centre"/>
    <x v="1"/>
    <x v="1"/>
    <s v="$"/>
    <n v="825905.84054225881"/>
  </r>
  <r>
    <s v="Financial Budget"/>
    <s v="Revenues"/>
    <x v="0"/>
    <x v="5"/>
    <n v="12"/>
    <s v="Profit Centre"/>
    <x v="1"/>
    <x v="1"/>
    <s v="$"/>
    <n v="862303.26656136638"/>
  </r>
  <r>
    <s v="Financial Budget"/>
    <s v="Revenues"/>
    <x v="0"/>
    <x v="6"/>
    <n v="1"/>
    <s v="Profit Centre"/>
    <x v="1"/>
    <x v="1"/>
    <s v="$"/>
    <n v="1253846.7036352013"/>
  </r>
  <r>
    <s v="Financial Budget"/>
    <s v="Revenues"/>
    <x v="0"/>
    <x v="7"/>
    <n v="2"/>
    <s v="Profit Centre"/>
    <x v="1"/>
    <x v="1"/>
    <s v="$"/>
    <n v="1118819.7752297593"/>
  </r>
  <r>
    <s v="Financial Budget"/>
    <s v="Revenues"/>
    <x v="0"/>
    <x v="8"/>
    <n v="3"/>
    <s v="Profit Centre"/>
    <x v="1"/>
    <x v="1"/>
    <s v="$"/>
    <n v="1243211.3255661349"/>
  </r>
  <r>
    <s v="Financial Budget"/>
    <s v="Revenues"/>
    <x v="0"/>
    <x v="9"/>
    <n v="4"/>
    <s v="Profit Centre"/>
    <x v="1"/>
    <x v="1"/>
    <s v="$"/>
    <n v="873553.17312709882"/>
  </r>
  <r>
    <s v="Financial Budget"/>
    <s v="Revenues"/>
    <x v="0"/>
    <x v="10"/>
    <n v="5"/>
    <s v="Profit Centre"/>
    <x v="1"/>
    <x v="1"/>
    <s v="$"/>
    <n v="904225.09532840759"/>
  </r>
  <r>
    <s v="Financial Budget"/>
    <s v="Revenues"/>
    <x v="0"/>
    <x v="11"/>
    <n v="6"/>
    <s v="Profit Centre"/>
    <x v="1"/>
    <x v="1"/>
    <s v="$"/>
    <n v="871415.10053497902"/>
  </r>
  <r>
    <s v="Financial Budget"/>
    <s v="Revenues"/>
    <x v="0"/>
    <x v="0"/>
    <n v="7"/>
    <s v="Profit Centre"/>
    <x v="2"/>
    <x v="0"/>
    <s v="$"/>
    <n v="1297406.74054068"/>
  </r>
  <r>
    <s v="Financial Budget"/>
    <s v="Revenues"/>
    <x v="0"/>
    <x v="1"/>
    <n v="8"/>
    <s v="Profit Centre"/>
    <x v="2"/>
    <x v="0"/>
    <s v="$"/>
    <n v="1246732.403197204"/>
  </r>
  <r>
    <s v="Financial Budget"/>
    <s v="Revenues"/>
    <x v="0"/>
    <x v="2"/>
    <n v="9"/>
    <s v="Profit Centre"/>
    <x v="2"/>
    <x v="0"/>
    <s v="$"/>
    <n v="1261003.9380338399"/>
  </r>
  <r>
    <s v="Financial Budget"/>
    <s v="Revenues"/>
    <x v="0"/>
    <x v="3"/>
    <n v="10"/>
    <s v="Profit Centre"/>
    <x v="2"/>
    <x v="0"/>
    <s v="$"/>
    <n v="1179821.26796688"/>
  </r>
  <r>
    <s v="Financial Budget"/>
    <s v="Revenues"/>
    <x v="0"/>
    <x v="4"/>
    <n v="11"/>
    <s v="Profit Centre"/>
    <x v="2"/>
    <x v="0"/>
    <s v="$"/>
    <n v="1225043.3422285519"/>
  </r>
  <r>
    <s v="Financial Budget"/>
    <s v="Revenues"/>
    <x v="0"/>
    <x v="5"/>
    <n v="12"/>
    <s v="Profit Centre"/>
    <x v="2"/>
    <x v="0"/>
    <s v="$"/>
    <n v="1129962.8956686843"/>
  </r>
  <r>
    <s v="Financial Budget"/>
    <s v="Revenues"/>
    <x v="0"/>
    <x v="6"/>
    <n v="1"/>
    <s v="Profit Centre"/>
    <x v="2"/>
    <x v="0"/>
    <s v="$"/>
    <n v="1834971.6304940018"/>
  </r>
  <r>
    <s v="Financial Budget"/>
    <s v="Revenues"/>
    <x v="0"/>
    <x v="7"/>
    <n v="2"/>
    <s v="Profit Centre"/>
    <x v="2"/>
    <x v="0"/>
    <s v="$"/>
    <n v="1482921.3921540482"/>
  </r>
  <r>
    <s v="Financial Budget"/>
    <s v="Revenues"/>
    <x v="0"/>
    <x v="8"/>
    <n v="3"/>
    <s v="Profit Centre"/>
    <x v="2"/>
    <x v="0"/>
    <s v="$"/>
    <n v="1660344.4743205321"/>
  </r>
  <r>
    <s v="Financial Budget"/>
    <s v="Revenues"/>
    <x v="0"/>
    <x v="9"/>
    <n v="4"/>
    <s v="Profit Centre"/>
    <x v="2"/>
    <x v="0"/>
    <s v="$"/>
    <n v="1113082.4783076462"/>
  </r>
  <r>
    <s v="Financial Budget"/>
    <s v="Revenues"/>
    <x v="0"/>
    <x v="10"/>
    <n v="5"/>
    <s v="Profit Centre"/>
    <x v="2"/>
    <x v="0"/>
    <s v="$"/>
    <n v="1161768.9546225839"/>
  </r>
  <r>
    <s v="Financial Budget"/>
    <s v="Revenues"/>
    <x v="0"/>
    <x v="11"/>
    <n v="6"/>
    <s v="Profit Centre"/>
    <x v="2"/>
    <x v="0"/>
    <s v="$"/>
    <n v="1224249.1339697081"/>
  </r>
  <r>
    <s v="Financial Budget"/>
    <s v="Revenues"/>
    <x v="1"/>
    <x v="0"/>
    <n v="7"/>
    <s v="Profit Centre"/>
    <x v="0"/>
    <x v="0"/>
    <s v="$"/>
    <n v="2439885.8439482502"/>
  </r>
  <r>
    <s v="Financial Budget"/>
    <s v="Revenues"/>
    <x v="1"/>
    <x v="1"/>
    <n v="8"/>
    <s v="Profit Centre"/>
    <x v="0"/>
    <x v="0"/>
    <s v="$"/>
    <n v="2069958.7336024998"/>
  </r>
  <r>
    <s v="Financial Budget"/>
    <s v="Revenues"/>
    <x v="1"/>
    <x v="2"/>
    <n v="9"/>
    <s v="Profit Centre"/>
    <x v="0"/>
    <x v="0"/>
    <s v="$"/>
    <n v="2209497.7676836252"/>
  </r>
  <r>
    <s v="Financial Budget"/>
    <s v="Revenues"/>
    <x v="1"/>
    <x v="3"/>
    <n v="10"/>
    <s v="Profit Centre"/>
    <x v="0"/>
    <x v="0"/>
    <s v="$"/>
    <n v="2131961.0649809996"/>
  </r>
  <r>
    <s v="Financial Budget"/>
    <s v="Revenues"/>
    <x v="1"/>
    <x v="4"/>
    <n v="11"/>
    <s v="Profit Centre"/>
    <x v="0"/>
    <x v="0"/>
    <s v="$"/>
    <n v="1933724.25794625"/>
  </r>
  <r>
    <s v="Financial Budget"/>
    <s v="Revenues"/>
    <x v="1"/>
    <x v="5"/>
    <n v="12"/>
    <s v="Profit Centre"/>
    <x v="0"/>
    <x v="0"/>
    <s v="$"/>
    <n v="2147472.275895"/>
  </r>
  <r>
    <s v="Financial Budget"/>
    <s v="Revenues"/>
    <x v="1"/>
    <x v="6"/>
    <n v="1"/>
    <s v="Profit Centre"/>
    <x v="0"/>
    <x v="0"/>
    <s v="$"/>
    <n v="2981782.90809"/>
  </r>
  <r>
    <s v="Financial Budget"/>
    <s v="Revenues"/>
    <x v="1"/>
    <x v="7"/>
    <n v="2"/>
    <s v="Profit Centre"/>
    <x v="0"/>
    <x v="0"/>
    <s v="$"/>
    <n v="2090550.4084649999"/>
  </r>
  <r>
    <s v="Financial Budget"/>
    <s v="Revenues"/>
    <x v="1"/>
    <x v="8"/>
    <n v="3"/>
    <s v="Profit Centre"/>
    <x v="0"/>
    <x v="0"/>
    <s v="$"/>
    <n v="2633205.7530198749"/>
  </r>
  <r>
    <s v="Financial Budget"/>
    <s v="Revenues"/>
    <x v="1"/>
    <x v="9"/>
    <n v="4"/>
    <s v="Profit Centre"/>
    <x v="0"/>
    <x v="0"/>
    <s v="$"/>
    <n v="2356889.5272892499"/>
  </r>
  <r>
    <s v="Financial Budget"/>
    <s v="Revenues"/>
    <x v="1"/>
    <x v="10"/>
    <n v="5"/>
    <s v="Profit Centre"/>
    <x v="0"/>
    <x v="0"/>
    <s v="$"/>
    <n v="2084390.0351099998"/>
  </r>
  <r>
    <s v="Financial Budget"/>
    <s v="Revenues"/>
    <x v="1"/>
    <x v="11"/>
    <n v="6"/>
    <s v="Profit Centre"/>
    <x v="0"/>
    <x v="0"/>
    <s v="$"/>
    <n v="2138384.6289562499"/>
  </r>
  <r>
    <s v="Financial Budget"/>
    <s v="Revenues"/>
    <x v="1"/>
    <x v="0"/>
    <n v="7"/>
    <s v="Profit Centre"/>
    <x v="0"/>
    <x v="1"/>
    <s v="$"/>
    <n v="5139211.1177422497"/>
  </r>
  <r>
    <s v="Financial Budget"/>
    <s v="Revenues"/>
    <x v="1"/>
    <x v="1"/>
    <n v="8"/>
    <s v="Profit Centre"/>
    <x v="0"/>
    <x v="1"/>
    <s v="$"/>
    <n v="3946004.6255270001"/>
  </r>
  <r>
    <s v="Financial Budget"/>
    <s v="Revenues"/>
    <x v="1"/>
    <x v="2"/>
    <n v="9"/>
    <s v="Profit Centre"/>
    <x v="0"/>
    <x v="1"/>
    <s v="$"/>
    <n v="4346383.9848317504"/>
  </r>
  <r>
    <s v="Financial Budget"/>
    <s v="Revenues"/>
    <x v="1"/>
    <x v="3"/>
    <n v="10"/>
    <s v="Profit Centre"/>
    <x v="0"/>
    <x v="1"/>
    <s v="$"/>
    <n v="4282440.7928499999"/>
  </r>
  <r>
    <s v="Financial Budget"/>
    <s v="Revenues"/>
    <x v="1"/>
    <x v="4"/>
    <n v="11"/>
    <s v="Profit Centre"/>
    <x v="0"/>
    <x v="1"/>
    <s v="$"/>
    <n v="4041128.2704065"/>
  </r>
  <r>
    <s v="Financial Budget"/>
    <s v="Revenues"/>
    <x v="1"/>
    <x v="5"/>
    <n v="12"/>
    <s v="Profit Centre"/>
    <x v="0"/>
    <x v="1"/>
    <s v="$"/>
    <n v="4489049.242656"/>
  </r>
  <r>
    <s v="Financial Budget"/>
    <s v="Revenues"/>
    <x v="1"/>
    <x v="6"/>
    <n v="1"/>
    <s v="Profit Centre"/>
    <x v="0"/>
    <x v="1"/>
    <s v="$"/>
    <n v="6198904.3672349993"/>
  </r>
  <r>
    <s v="Financial Budget"/>
    <s v="Revenues"/>
    <x v="1"/>
    <x v="7"/>
    <n v="2"/>
    <s v="Profit Centre"/>
    <x v="0"/>
    <x v="1"/>
    <s v="$"/>
    <n v="4648888.2965024998"/>
  </r>
  <r>
    <s v="Financial Budget"/>
    <s v="Revenues"/>
    <x v="1"/>
    <x v="8"/>
    <n v="3"/>
    <s v="Profit Centre"/>
    <x v="0"/>
    <x v="1"/>
    <s v="$"/>
    <n v="5898315.4044952495"/>
  </r>
  <r>
    <s v="Financial Budget"/>
    <s v="Revenues"/>
    <x v="1"/>
    <x v="9"/>
    <n v="4"/>
    <s v="Profit Centre"/>
    <x v="0"/>
    <x v="1"/>
    <s v="$"/>
    <n v="4664521.8484669998"/>
  </r>
  <r>
    <s v="Financial Budget"/>
    <s v="Revenues"/>
    <x v="1"/>
    <x v="10"/>
    <n v="5"/>
    <s v="Profit Centre"/>
    <x v="0"/>
    <x v="1"/>
    <s v="$"/>
    <n v="4250449.1534670005"/>
  </r>
  <r>
    <s v="Financial Budget"/>
    <s v="Revenues"/>
    <x v="1"/>
    <x v="11"/>
    <n v="6"/>
    <s v="Profit Centre"/>
    <x v="0"/>
    <x v="1"/>
    <s v="$"/>
    <n v="4197744.4401284996"/>
  </r>
  <r>
    <s v="Financial Budget"/>
    <s v="Revenues"/>
    <x v="1"/>
    <x v="0"/>
    <n v="7"/>
    <s v="Profit Centre"/>
    <x v="1"/>
    <x v="0"/>
    <s v="$"/>
    <n v="2126344.3882868001"/>
  </r>
  <r>
    <s v="Financial Budget"/>
    <s v="Revenues"/>
    <x v="1"/>
    <x v="1"/>
    <n v="8"/>
    <s v="Profit Centre"/>
    <x v="1"/>
    <x v="0"/>
    <s v="$"/>
    <n v="1830310.04721576"/>
  </r>
  <r>
    <s v="Financial Budget"/>
    <s v="Revenues"/>
    <x v="1"/>
    <x v="2"/>
    <n v="9"/>
    <s v="Profit Centre"/>
    <x v="1"/>
    <x v="0"/>
    <s v="$"/>
    <n v="1932722.2586980001"/>
  </r>
  <r>
    <s v="Financial Budget"/>
    <s v="Revenues"/>
    <x v="1"/>
    <x v="3"/>
    <n v="10"/>
    <s v="Profit Centre"/>
    <x v="1"/>
    <x v="0"/>
    <s v="$"/>
    <n v="1863347.8597905599"/>
  </r>
  <r>
    <s v="Financial Budget"/>
    <s v="Revenues"/>
    <x v="1"/>
    <x v="4"/>
    <n v="11"/>
    <s v="Profit Centre"/>
    <x v="1"/>
    <x v="0"/>
    <s v="$"/>
    <n v="1772855.3065638801"/>
  </r>
  <r>
    <s v="Financial Budget"/>
    <s v="Revenues"/>
    <x v="1"/>
    <x v="5"/>
    <n v="12"/>
    <s v="Profit Centre"/>
    <x v="1"/>
    <x v="0"/>
    <s v="$"/>
    <n v="1900808.01194328"/>
  </r>
  <r>
    <s v="Financial Budget"/>
    <s v="Revenues"/>
    <x v="1"/>
    <x v="6"/>
    <n v="1"/>
    <s v="Profit Centre"/>
    <x v="1"/>
    <x v="0"/>
    <s v="$"/>
    <n v="2656208.4777756003"/>
  </r>
  <r>
    <s v="Financial Budget"/>
    <s v="Revenues"/>
    <x v="1"/>
    <x v="7"/>
    <n v="2"/>
    <s v="Profit Centre"/>
    <x v="1"/>
    <x v="0"/>
    <s v="$"/>
    <n v="2616107.4378318004"/>
  </r>
  <r>
    <s v="Financial Budget"/>
    <s v="Revenues"/>
    <x v="1"/>
    <x v="8"/>
    <n v="3"/>
    <s v="Profit Centre"/>
    <x v="1"/>
    <x v="0"/>
    <s v="$"/>
    <n v="2497537.4048039801"/>
  </r>
  <r>
    <s v="Financial Budget"/>
    <s v="Revenues"/>
    <x v="1"/>
    <x v="9"/>
    <n v="4"/>
    <s v="Profit Centre"/>
    <x v="1"/>
    <x v="0"/>
    <s v="$"/>
    <n v="1880594.9392397199"/>
  </r>
  <r>
    <s v="Financial Budget"/>
    <s v="Revenues"/>
    <x v="1"/>
    <x v="10"/>
    <n v="5"/>
    <s v="Profit Centre"/>
    <x v="1"/>
    <x v="0"/>
    <s v="$"/>
    <n v="1799580.2809168801"/>
  </r>
  <r>
    <s v="Financial Budget"/>
    <s v="Revenues"/>
    <x v="1"/>
    <x v="11"/>
    <n v="6"/>
    <s v="Profit Centre"/>
    <x v="1"/>
    <x v="0"/>
    <s v="$"/>
    <n v="1962186.22557672"/>
  </r>
  <r>
    <s v="Financial Budget"/>
    <s v="Revenues"/>
    <x v="1"/>
    <x v="0"/>
    <n v="7"/>
    <s v="Profit Centre"/>
    <x v="1"/>
    <x v="1"/>
    <s v="$"/>
    <n v="3873782.0619640001"/>
  </r>
  <r>
    <s v="Financial Budget"/>
    <s v="Revenues"/>
    <x v="1"/>
    <x v="1"/>
    <n v="8"/>
    <s v="Profit Centre"/>
    <x v="1"/>
    <x v="1"/>
    <s v="$"/>
    <n v="3236640.6193384002"/>
  </r>
  <r>
    <s v="Financial Budget"/>
    <s v="Revenues"/>
    <x v="1"/>
    <x v="2"/>
    <n v="9"/>
    <s v="Profit Centre"/>
    <x v="1"/>
    <x v="1"/>
    <s v="$"/>
    <n v="3452365.4743496003"/>
  </r>
  <r>
    <s v="Financial Budget"/>
    <s v="Revenues"/>
    <x v="1"/>
    <x v="3"/>
    <n v="10"/>
    <s v="Profit Centre"/>
    <x v="1"/>
    <x v="1"/>
    <s v="$"/>
    <n v="3356591.8241904001"/>
  </r>
  <r>
    <s v="Financial Budget"/>
    <s v="Revenues"/>
    <x v="1"/>
    <x v="4"/>
    <n v="11"/>
    <s v="Profit Centre"/>
    <x v="1"/>
    <x v="1"/>
    <s v="$"/>
    <n v="3011576.2034932002"/>
  </r>
  <r>
    <s v="Financial Budget"/>
    <s v="Revenues"/>
    <x v="1"/>
    <x v="5"/>
    <n v="12"/>
    <s v="Profit Centre"/>
    <x v="1"/>
    <x v="1"/>
    <s v="$"/>
    <n v="3605073.1360128"/>
  </r>
  <r>
    <s v="Financial Budget"/>
    <s v="Revenues"/>
    <x v="1"/>
    <x v="6"/>
    <n v="1"/>
    <s v="Profit Centre"/>
    <x v="1"/>
    <x v="1"/>
    <s v="$"/>
    <n v="5213462.9938199995"/>
  </r>
  <r>
    <s v="Financial Budget"/>
    <s v="Revenues"/>
    <x v="1"/>
    <x v="7"/>
    <n v="2"/>
    <s v="Profit Centre"/>
    <x v="1"/>
    <x v="1"/>
    <s v="$"/>
    <n v="4601973.0645340011"/>
  </r>
  <r>
    <s v="Financial Budget"/>
    <s v="Revenues"/>
    <x v="1"/>
    <x v="8"/>
    <n v="3"/>
    <s v="Profit Centre"/>
    <x v="1"/>
    <x v="1"/>
    <s v="$"/>
    <n v="4341474.4526009997"/>
  </r>
  <r>
    <s v="Financial Budget"/>
    <s v="Revenues"/>
    <x v="1"/>
    <x v="9"/>
    <n v="4"/>
    <s v="Profit Centre"/>
    <x v="1"/>
    <x v="1"/>
    <s v="$"/>
    <n v="4348448.7778535997"/>
  </r>
  <r>
    <s v="Financial Budget"/>
    <s v="Revenues"/>
    <x v="1"/>
    <x v="10"/>
    <n v="5"/>
    <s v="Profit Centre"/>
    <x v="1"/>
    <x v="1"/>
    <s v="$"/>
    <n v="3249860.6738448003"/>
  </r>
  <r>
    <s v="Financial Budget"/>
    <s v="Revenues"/>
    <x v="1"/>
    <x v="11"/>
    <n v="6"/>
    <s v="Profit Centre"/>
    <x v="1"/>
    <x v="1"/>
    <s v="$"/>
    <n v="3447637.2776856003"/>
  </r>
  <r>
    <s v="Financial Budget"/>
    <s v="Revenues"/>
    <x v="1"/>
    <x v="0"/>
    <n v="7"/>
    <s v="Profit Centre"/>
    <x v="2"/>
    <x v="0"/>
    <s v="$"/>
    <n v="4205710.5050467979"/>
  </r>
  <r>
    <s v="Financial Budget"/>
    <s v="Revenues"/>
    <x v="1"/>
    <x v="1"/>
    <n v="8"/>
    <s v="Profit Centre"/>
    <x v="2"/>
    <x v="0"/>
    <s v="$"/>
    <n v="3388330.7652803189"/>
  </r>
  <r>
    <s v="Financial Budget"/>
    <s v="Revenues"/>
    <x v="1"/>
    <x v="2"/>
    <n v="9"/>
    <s v="Profit Centre"/>
    <x v="2"/>
    <x v="0"/>
    <s v="$"/>
    <n v="4067080.518160814"/>
  </r>
  <r>
    <s v="Financial Budget"/>
    <s v="Revenues"/>
    <x v="1"/>
    <x v="3"/>
    <n v="10"/>
    <s v="Profit Centre"/>
    <x v="2"/>
    <x v="0"/>
    <s v="$"/>
    <n v="3744069.5923996787"/>
  </r>
  <r>
    <s v="Financial Budget"/>
    <s v="Revenues"/>
    <x v="1"/>
    <x v="4"/>
    <n v="11"/>
    <s v="Profit Centre"/>
    <x v="2"/>
    <x v="0"/>
    <s v="$"/>
    <n v="3462813.1125993291"/>
  </r>
  <r>
    <s v="Financial Budget"/>
    <s v="Revenues"/>
    <x v="1"/>
    <x v="5"/>
    <n v="12"/>
    <s v="Profit Centre"/>
    <x v="2"/>
    <x v="0"/>
    <s v="$"/>
    <n v="3568361.8434775192"/>
  </r>
  <r>
    <s v="Financial Budget"/>
    <s v="Revenues"/>
    <x v="1"/>
    <x v="6"/>
    <n v="1"/>
    <s v="Profit Centre"/>
    <x v="2"/>
    <x v="0"/>
    <s v="$"/>
    <n v="5471503.3322801981"/>
  </r>
  <r>
    <s v="Financial Budget"/>
    <s v="Revenues"/>
    <x v="1"/>
    <x v="7"/>
    <n v="2"/>
    <s v="Profit Centre"/>
    <x v="2"/>
    <x v="0"/>
    <s v="$"/>
    <n v="5059522.5801976481"/>
  </r>
  <r>
    <s v="Financial Budget"/>
    <s v="Revenues"/>
    <x v="1"/>
    <x v="8"/>
    <n v="3"/>
    <s v="Profit Centre"/>
    <x v="2"/>
    <x v="0"/>
    <s v="$"/>
    <n v="4550701.2166301943"/>
  </r>
  <r>
    <s v="Financial Budget"/>
    <s v="Revenues"/>
    <x v="1"/>
    <x v="9"/>
    <n v="4"/>
    <s v="Profit Centre"/>
    <x v="2"/>
    <x v="0"/>
    <s v="$"/>
    <n v="4783246.4214486899"/>
  </r>
  <r>
    <s v="Financial Budget"/>
    <s v="Revenues"/>
    <x v="1"/>
    <x v="10"/>
    <n v="5"/>
    <s v="Profit Centre"/>
    <x v="2"/>
    <x v="0"/>
    <s v="$"/>
    <n v="3615900.6923301592"/>
  </r>
  <r>
    <s v="Financial Budget"/>
    <s v="Revenues"/>
    <x v="1"/>
    <x v="11"/>
    <n v="6"/>
    <s v="Profit Centre"/>
    <x v="2"/>
    <x v="0"/>
    <s v="$"/>
    <n v="3879202.5837155385"/>
  </r>
  <r>
    <s v="Financial Budget"/>
    <s v="Revenues"/>
    <x v="2"/>
    <x v="0"/>
    <n v="7"/>
    <s v="Profit Centre"/>
    <x v="0"/>
    <x v="0"/>
    <s v="$"/>
    <n v="1689221.1490034999"/>
  </r>
  <r>
    <s v="Financial Budget"/>
    <s v="Revenues"/>
    <x v="2"/>
    <x v="1"/>
    <n v="8"/>
    <s v="Profit Centre"/>
    <x v="0"/>
    <x v="0"/>
    <s v="$"/>
    <n v="2059921.8667754997"/>
  </r>
  <r>
    <s v="Financial Budget"/>
    <s v="Revenues"/>
    <x v="2"/>
    <x v="2"/>
    <n v="9"/>
    <s v="Profit Centre"/>
    <x v="0"/>
    <x v="0"/>
    <s v="$"/>
    <n v="1793176.531129"/>
  </r>
  <r>
    <s v="Financial Budget"/>
    <s v="Revenues"/>
    <x v="2"/>
    <x v="3"/>
    <n v="10"/>
    <s v="Profit Centre"/>
    <x v="0"/>
    <x v="0"/>
    <s v="$"/>
    <n v="1547855.7555440001"/>
  </r>
  <r>
    <s v="Financial Budget"/>
    <s v="Revenues"/>
    <x v="2"/>
    <x v="4"/>
    <n v="11"/>
    <s v="Profit Centre"/>
    <x v="0"/>
    <x v="0"/>
    <s v="$"/>
    <n v="1621360.3148906252"/>
  </r>
  <r>
    <s v="Financial Budget"/>
    <s v="Revenues"/>
    <x v="2"/>
    <x v="5"/>
    <n v="12"/>
    <s v="Profit Centre"/>
    <x v="0"/>
    <x v="0"/>
    <s v="$"/>
    <n v="1330451.9418015"/>
  </r>
  <r>
    <s v="Financial Budget"/>
    <s v="Revenues"/>
    <x v="2"/>
    <x v="6"/>
    <n v="1"/>
    <s v="Profit Centre"/>
    <x v="0"/>
    <x v="0"/>
    <s v="$"/>
    <n v="2228780.4880005"/>
  </r>
  <r>
    <s v="Financial Budget"/>
    <s v="Revenues"/>
    <x v="2"/>
    <x v="7"/>
    <n v="2"/>
    <s v="Profit Centre"/>
    <x v="0"/>
    <x v="0"/>
    <s v="$"/>
    <n v="2185969.2785069998"/>
  </r>
  <r>
    <s v="Financial Budget"/>
    <s v="Revenues"/>
    <x v="2"/>
    <x v="8"/>
    <n v="3"/>
    <s v="Profit Centre"/>
    <x v="0"/>
    <x v="0"/>
    <s v="$"/>
    <n v="1950392.0613048752"/>
  </r>
  <r>
    <s v="Financial Budget"/>
    <s v="Revenues"/>
    <x v="2"/>
    <x v="9"/>
    <n v="4"/>
    <s v="Profit Centre"/>
    <x v="0"/>
    <x v="0"/>
    <s v="$"/>
    <n v="1986295.0526719999"/>
  </r>
  <r>
    <s v="Financial Budget"/>
    <s v="Revenues"/>
    <x v="2"/>
    <x v="10"/>
    <n v="5"/>
    <s v="Profit Centre"/>
    <x v="0"/>
    <x v="0"/>
    <s v="$"/>
    <n v="2071155.7982568748"/>
  </r>
  <r>
    <s v="Financial Budget"/>
    <s v="Revenues"/>
    <x v="2"/>
    <x v="11"/>
    <n v="6"/>
    <s v="Profit Centre"/>
    <x v="0"/>
    <x v="0"/>
    <s v="$"/>
    <n v="2273512.0860041254"/>
  </r>
  <r>
    <s v="Financial Budget"/>
    <s v="Revenues"/>
    <x v="2"/>
    <x v="0"/>
    <n v="7"/>
    <s v="Profit Centre"/>
    <x v="0"/>
    <x v="1"/>
    <s v="$"/>
    <n v="3229019.3481892501"/>
  </r>
  <r>
    <s v="Financial Budget"/>
    <s v="Revenues"/>
    <x v="2"/>
    <x v="1"/>
    <n v="8"/>
    <s v="Profit Centre"/>
    <x v="0"/>
    <x v="1"/>
    <s v="$"/>
    <n v="3998074.953249"/>
  </r>
  <r>
    <s v="Financial Budget"/>
    <s v="Revenues"/>
    <x v="2"/>
    <x v="2"/>
    <n v="9"/>
    <s v="Profit Centre"/>
    <x v="0"/>
    <x v="1"/>
    <s v="$"/>
    <n v="3458560.3451040001"/>
  </r>
  <r>
    <s v="Financial Budget"/>
    <s v="Revenues"/>
    <x v="2"/>
    <x v="3"/>
    <n v="10"/>
    <s v="Profit Centre"/>
    <x v="0"/>
    <x v="1"/>
    <s v="$"/>
    <n v="2863773.4980290001"/>
  </r>
  <r>
    <s v="Financial Budget"/>
    <s v="Revenues"/>
    <x v="2"/>
    <x v="4"/>
    <n v="11"/>
    <s v="Profit Centre"/>
    <x v="0"/>
    <x v="1"/>
    <s v="$"/>
    <n v="3126213.72064"/>
  </r>
  <r>
    <s v="Financial Budget"/>
    <s v="Revenues"/>
    <x v="2"/>
    <x v="5"/>
    <n v="12"/>
    <s v="Profit Centre"/>
    <x v="0"/>
    <x v="1"/>
    <s v="$"/>
    <n v="2691566.5882560001"/>
  </r>
  <r>
    <s v="Financial Budget"/>
    <s v="Revenues"/>
    <x v="2"/>
    <x v="6"/>
    <n v="1"/>
    <s v="Profit Centre"/>
    <x v="0"/>
    <x v="1"/>
    <s v="$"/>
    <n v="4009179.999363"/>
  </r>
  <r>
    <s v="Financial Budget"/>
    <s v="Revenues"/>
    <x v="2"/>
    <x v="7"/>
    <n v="2"/>
    <s v="Profit Centre"/>
    <x v="0"/>
    <x v="1"/>
    <s v="$"/>
    <n v="4249229.7763439994"/>
  </r>
  <r>
    <s v="Financial Budget"/>
    <s v="Revenues"/>
    <x v="2"/>
    <x v="8"/>
    <n v="3"/>
    <s v="Profit Centre"/>
    <x v="0"/>
    <x v="1"/>
    <s v="$"/>
    <n v="3887025.4362960001"/>
  </r>
  <r>
    <s v="Financial Budget"/>
    <s v="Revenues"/>
    <x v="2"/>
    <x v="9"/>
    <n v="4"/>
    <s v="Profit Centre"/>
    <x v="0"/>
    <x v="1"/>
    <s v="$"/>
    <n v="4377062.9091839995"/>
  </r>
  <r>
    <s v="Financial Budget"/>
    <s v="Revenues"/>
    <x v="2"/>
    <x v="10"/>
    <n v="5"/>
    <s v="Profit Centre"/>
    <x v="0"/>
    <x v="1"/>
    <s v="$"/>
    <n v="4388344.7790930001"/>
  </r>
  <r>
    <s v="Financial Budget"/>
    <s v="Revenues"/>
    <x v="2"/>
    <x v="11"/>
    <n v="6"/>
    <s v="Profit Centre"/>
    <x v="0"/>
    <x v="1"/>
    <s v="$"/>
    <n v="4431008.4784342507"/>
  </r>
  <r>
    <s v="Financial Budget"/>
    <s v="Revenues"/>
    <x v="2"/>
    <x v="0"/>
    <n v="7"/>
    <s v="Profit Centre"/>
    <x v="1"/>
    <x v="0"/>
    <s v="$"/>
    <n v="1665101.5295861098"/>
  </r>
  <r>
    <s v="Financial Budget"/>
    <s v="Revenues"/>
    <x v="2"/>
    <x v="1"/>
    <n v="8"/>
    <s v="Profit Centre"/>
    <x v="1"/>
    <x v="0"/>
    <s v="$"/>
    <n v="1847076.2833604398"/>
  </r>
  <r>
    <s v="Financial Budget"/>
    <s v="Revenues"/>
    <x v="2"/>
    <x v="2"/>
    <n v="9"/>
    <s v="Profit Centre"/>
    <x v="1"/>
    <x v="0"/>
    <s v="$"/>
    <n v="1443255.6006155098"/>
  </r>
  <r>
    <s v="Financial Budget"/>
    <s v="Revenues"/>
    <x v="2"/>
    <x v="3"/>
    <n v="10"/>
    <s v="Profit Centre"/>
    <x v="1"/>
    <x v="0"/>
    <s v="$"/>
    <n v="1340433.4702902001"/>
  </r>
  <r>
    <s v="Financial Budget"/>
    <s v="Revenues"/>
    <x v="2"/>
    <x v="4"/>
    <n v="11"/>
    <s v="Profit Centre"/>
    <x v="1"/>
    <x v="0"/>
    <s v="$"/>
    <n v="1484304.6234175498"/>
  </r>
  <r>
    <s v="Financial Budget"/>
    <s v="Revenues"/>
    <x v="2"/>
    <x v="5"/>
    <n v="12"/>
    <s v="Profit Centre"/>
    <x v="1"/>
    <x v="0"/>
    <s v="$"/>
    <n v="1288013.6333248802"/>
  </r>
  <r>
    <s v="Financial Budget"/>
    <s v="Revenues"/>
    <x v="2"/>
    <x v="6"/>
    <n v="1"/>
    <s v="Profit Centre"/>
    <x v="1"/>
    <x v="0"/>
    <s v="$"/>
    <n v="1934441.18316372"/>
  </r>
  <r>
    <s v="Financial Budget"/>
    <s v="Revenues"/>
    <x v="2"/>
    <x v="7"/>
    <n v="2"/>
    <s v="Profit Centre"/>
    <x v="1"/>
    <x v="0"/>
    <s v="$"/>
    <n v="1867732.8207522598"/>
  </r>
  <r>
    <s v="Financial Budget"/>
    <s v="Revenues"/>
    <x v="2"/>
    <x v="8"/>
    <n v="3"/>
    <s v="Profit Centre"/>
    <x v="1"/>
    <x v="0"/>
    <s v="$"/>
    <n v="1632975.2369934299"/>
  </r>
  <r>
    <s v="Financial Budget"/>
    <s v="Revenues"/>
    <x v="2"/>
    <x v="9"/>
    <n v="4"/>
    <s v="Profit Centre"/>
    <x v="1"/>
    <x v="0"/>
    <s v="$"/>
    <n v="1699686.4578355199"/>
  </r>
  <r>
    <s v="Financial Budget"/>
    <s v="Revenues"/>
    <x v="2"/>
    <x v="10"/>
    <n v="5"/>
    <s v="Profit Centre"/>
    <x v="1"/>
    <x v="0"/>
    <s v="$"/>
    <n v="1838520.95026149"/>
  </r>
  <r>
    <s v="Financial Budget"/>
    <s v="Revenues"/>
    <x v="2"/>
    <x v="11"/>
    <n v="6"/>
    <s v="Profit Centre"/>
    <x v="1"/>
    <x v="0"/>
    <s v="$"/>
    <n v="1919092.9312032503"/>
  </r>
  <r>
    <s v="Financial Budget"/>
    <s v="Revenues"/>
    <x v="2"/>
    <x v="0"/>
    <n v="7"/>
    <s v="Profit Centre"/>
    <x v="1"/>
    <x v="1"/>
    <s v="$"/>
    <n v="2886159.0288201999"/>
  </r>
  <r>
    <s v="Financial Budget"/>
    <s v="Revenues"/>
    <x v="2"/>
    <x v="1"/>
    <n v="8"/>
    <s v="Profit Centre"/>
    <x v="1"/>
    <x v="1"/>
    <s v="$"/>
    <n v="2138617.9464186002"/>
  </r>
  <r>
    <s v="Financial Budget"/>
    <s v="Revenues"/>
    <x v="2"/>
    <x v="2"/>
    <n v="9"/>
    <s v="Profit Centre"/>
    <x v="1"/>
    <x v="1"/>
    <s v="$"/>
    <n v="3947712.1118929996"/>
  </r>
  <r>
    <s v="Financial Budget"/>
    <s v="Revenues"/>
    <x v="2"/>
    <x v="3"/>
    <n v="10"/>
    <s v="Profit Centre"/>
    <x v="1"/>
    <x v="1"/>
    <s v="$"/>
    <n v="3336453.7222977998"/>
  </r>
  <r>
    <s v="Financial Budget"/>
    <s v="Revenues"/>
    <x v="2"/>
    <x v="4"/>
    <n v="11"/>
    <s v="Profit Centre"/>
    <x v="1"/>
    <x v="1"/>
    <s v="$"/>
    <n v="2581238.6260960004"/>
  </r>
  <r>
    <s v="Financial Budget"/>
    <s v="Revenues"/>
    <x v="2"/>
    <x v="5"/>
    <n v="12"/>
    <s v="Profit Centre"/>
    <x v="1"/>
    <x v="1"/>
    <s v="$"/>
    <n v="3389594.0119008003"/>
  </r>
  <r>
    <s v="Financial Budget"/>
    <s v="Revenues"/>
    <x v="2"/>
    <x v="6"/>
    <n v="1"/>
    <s v="Profit Centre"/>
    <x v="1"/>
    <x v="1"/>
    <s v="$"/>
    <n v="3641782.9956648001"/>
  </r>
  <r>
    <s v="Financial Budget"/>
    <s v="Revenues"/>
    <x v="2"/>
    <x v="7"/>
    <n v="2"/>
    <s v="Profit Centre"/>
    <x v="1"/>
    <x v="1"/>
    <s v="$"/>
    <n v="3637088.2590588001"/>
  </r>
  <r>
    <s v="Financial Budget"/>
    <s v="Revenues"/>
    <x v="2"/>
    <x v="8"/>
    <n v="3"/>
    <s v="Profit Centre"/>
    <x v="1"/>
    <x v="1"/>
    <s v="$"/>
    <n v="2891368.2735684002"/>
  </r>
  <r>
    <s v="Financial Budget"/>
    <s v="Revenues"/>
    <x v="2"/>
    <x v="9"/>
    <n v="4"/>
    <s v="Profit Centre"/>
    <x v="1"/>
    <x v="1"/>
    <s v="$"/>
    <n v="3090339.0142464004"/>
  </r>
  <r>
    <s v="Financial Budget"/>
    <s v="Revenues"/>
    <x v="2"/>
    <x v="10"/>
    <n v="5"/>
    <s v="Profit Centre"/>
    <x v="1"/>
    <x v="1"/>
    <s v="$"/>
    <n v="3395668.6594643998"/>
  </r>
  <r>
    <s v="Financial Budget"/>
    <s v="Revenues"/>
    <x v="2"/>
    <x v="11"/>
    <n v="6"/>
    <s v="Profit Centre"/>
    <x v="1"/>
    <x v="1"/>
    <s v="$"/>
    <n v="3379572.3100814"/>
  </r>
  <r>
    <s v="Financial Budget"/>
    <s v="Revenues"/>
    <x v="2"/>
    <x v="0"/>
    <n v="7"/>
    <s v="Profit Centre"/>
    <x v="2"/>
    <x v="0"/>
    <s v="$"/>
    <n v="3083178.310218194"/>
  </r>
  <r>
    <s v="Financial Budget"/>
    <s v="Revenues"/>
    <x v="2"/>
    <x v="1"/>
    <n v="8"/>
    <s v="Profit Centre"/>
    <x v="2"/>
    <x v="0"/>
    <s v="$"/>
    <n v="3624627.2765830643"/>
  </r>
  <r>
    <s v="Financial Budget"/>
    <s v="Revenues"/>
    <x v="2"/>
    <x v="2"/>
    <n v="9"/>
    <s v="Profit Centre"/>
    <x v="2"/>
    <x v="0"/>
    <s v="$"/>
    <n v="3090109.4706031792"/>
  </r>
  <r>
    <s v="Financial Budget"/>
    <s v="Revenues"/>
    <x v="2"/>
    <x v="3"/>
    <n v="10"/>
    <s v="Profit Centre"/>
    <x v="2"/>
    <x v="0"/>
    <s v="$"/>
    <n v="2588932.9613108994"/>
  </r>
  <r>
    <s v="Financial Budget"/>
    <s v="Revenues"/>
    <x v="2"/>
    <x v="4"/>
    <n v="11"/>
    <s v="Profit Centre"/>
    <x v="2"/>
    <x v="0"/>
    <s v="$"/>
    <n v="2871337.5293786996"/>
  </r>
  <r>
    <s v="Financial Budget"/>
    <s v="Revenues"/>
    <x v="2"/>
    <x v="5"/>
    <n v="12"/>
    <s v="Profit Centre"/>
    <x v="2"/>
    <x v="0"/>
    <s v="$"/>
    <n v="2476353.7848823196"/>
  </r>
  <r>
    <s v="Financial Budget"/>
    <s v="Revenues"/>
    <x v="2"/>
    <x v="6"/>
    <n v="1"/>
    <s v="Profit Centre"/>
    <x v="2"/>
    <x v="0"/>
    <s v="$"/>
    <n v="3520427.5225060191"/>
  </r>
  <r>
    <s v="Financial Budget"/>
    <s v="Revenues"/>
    <x v="2"/>
    <x v="7"/>
    <n v="2"/>
    <s v="Profit Centre"/>
    <x v="2"/>
    <x v="0"/>
    <s v="$"/>
    <n v="3874818.9917811132"/>
  </r>
  <r>
    <s v="Financial Budget"/>
    <s v="Revenues"/>
    <x v="2"/>
    <x v="8"/>
    <n v="3"/>
    <s v="Profit Centre"/>
    <x v="2"/>
    <x v="0"/>
    <s v="$"/>
    <n v="3237363.8548801187"/>
  </r>
  <r>
    <s v="Financial Budget"/>
    <s v="Revenues"/>
    <x v="2"/>
    <x v="9"/>
    <n v="4"/>
    <s v="Profit Centre"/>
    <x v="2"/>
    <x v="0"/>
    <s v="$"/>
    <n v="3615453.1290214392"/>
  </r>
  <r>
    <s v="Financial Budget"/>
    <s v="Revenues"/>
    <x v="2"/>
    <x v="10"/>
    <n v="5"/>
    <s v="Profit Centre"/>
    <x v="2"/>
    <x v="0"/>
    <s v="$"/>
    <n v="2956857.0525275953"/>
  </r>
  <r>
    <s v="Financial Budget"/>
    <s v="Revenues"/>
    <x v="2"/>
    <x v="11"/>
    <n v="6"/>
    <s v="Profit Centre"/>
    <x v="2"/>
    <x v="0"/>
    <s v="$"/>
    <n v="3215096.199550285"/>
  </r>
  <r>
    <s v="Financial Budget"/>
    <s v="Expenses"/>
    <x v="0"/>
    <x v="0"/>
    <n v="7"/>
    <s v="Cost Centre"/>
    <x v="3"/>
    <x v="2"/>
    <s v="$"/>
    <n v="859050.95871603675"/>
  </r>
  <r>
    <s v="Financial Budget"/>
    <s v="Expenses"/>
    <x v="0"/>
    <x v="1"/>
    <n v="8"/>
    <s v="Cost Centre"/>
    <x v="3"/>
    <x v="2"/>
    <s v="$"/>
    <n v="1256568.663764968"/>
  </r>
  <r>
    <s v="Financial Budget"/>
    <s v="Expenses"/>
    <x v="0"/>
    <x v="2"/>
    <n v="9"/>
    <s v="Cost Centre"/>
    <x v="3"/>
    <x v="2"/>
    <s v="$"/>
    <n v="945239.11169929046"/>
  </r>
  <r>
    <s v="Financial Budget"/>
    <s v="Expenses"/>
    <x v="0"/>
    <x v="3"/>
    <n v="10"/>
    <s v="Cost Centre"/>
    <x v="3"/>
    <x v="2"/>
    <s v="$"/>
    <n v="897002.08738166792"/>
  </r>
  <r>
    <s v="Financial Budget"/>
    <s v="Expenses"/>
    <x v="0"/>
    <x v="4"/>
    <n v="11"/>
    <s v="Cost Centre"/>
    <x v="3"/>
    <x v="2"/>
    <s v="$"/>
    <n v="983029.73485591868"/>
  </r>
  <r>
    <s v="Financial Budget"/>
    <s v="Expenses"/>
    <x v="0"/>
    <x v="5"/>
    <n v="12"/>
    <s v="Cost Centre"/>
    <x v="3"/>
    <x v="2"/>
    <s v="$"/>
    <n v="938538.15127751243"/>
  </r>
  <r>
    <s v="Financial Budget"/>
    <s v="Expenses"/>
    <x v="0"/>
    <x v="6"/>
    <n v="1"/>
    <s v="Cost Centre"/>
    <x v="3"/>
    <x v="2"/>
    <s v="$"/>
    <n v="1120011.9018488396"/>
  </r>
  <r>
    <s v="Financial Budget"/>
    <s v="Expenses"/>
    <x v="0"/>
    <x v="7"/>
    <n v="2"/>
    <s v="Cost Centre"/>
    <x v="3"/>
    <x v="2"/>
    <s v="$"/>
    <n v="908869.29775302368"/>
  </r>
  <r>
    <s v="Financial Budget"/>
    <s v="Expenses"/>
    <x v="0"/>
    <x v="8"/>
    <n v="3"/>
    <s v="Cost Centre"/>
    <x v="3"/>
    <x v="2"/>
    <s v="$"/>
    <n v="962926.50469158008"/>
  </r>
  <r>
    <s v="Financial Budget"/>
    <s v="Expenses"/>
    <x v="0"/>
    <x v="9"/>
    <n v="4"/>
    <s v="Cost Centre"/>
    <x v="3"/>
    <x v="2"/>
    <s v="$"/>
    <n v="972833.26691238175"/>
  </r>
  <r>
    <s v="Financial Budget"/>
    <s v="Expenses"/>
    <x v="0"/>
    <x v="10"/>
    <n v="5"/>
    <s v="Cost Centre"/>
    <x v="3"/>
    <x v="2"/>
    <s v="$"/>
    <n v="1071765.8371174217"/>
  </r>
  <r>
    <s v="Financial Budget"/>
    <s v="Expenses"/>
    <x v="0"/>
    <x v="11"/>
    <n v="6"/>
    <s v="Cost Centre"/>
    <x v="3"/>
    <x v="2"/>
    <s v="$"/>
    <n v="1137792.8543239292"/>
  </r>
  <r>
    <s v="Financial Budget"/>
    <s v="Expenses"/>
    <x v="0"/>
    <x v="0"/>
    <n v="7"/>
    <s v="Cost Centre"/>
    <x v="4"/>
    <x v="3"/>
    <s v="$"/>
    <n v="411478.37181662378"/>
  </r>
  <r>
    <s v="Financial Budget"/>
    <s v="Expenses"/>
    <x v="0"/>
    <x v="1"/>
    <n v="8"/>
    <s v="Cost Centre"/>
    <x v="4"/>
    <x v="3"/>
    <s v="$"/>
    <n v="558286.81851324998"/>
  </r>
  <r>
    <s v="Financial Budget"/>
    <s v="Expenses"/>
    <x v="0"/>
    <x v="2"/>
    <n v="9"/>
    <s v="Cost Centre"/>
    <x v="4"/>
    <x v="3"/>
    <s v="$"/>
    <n v="449699.38278299873"/>
  </r>
  <r>
    <s v="Financial Budget"/>
    <s v="Expenses"/>
    <x v="0"/>
    <x v="3"/>
    <n v="10"/>
    <s v="Cost Centre"/>
    <x v="4"/>
    <x v="3"/>
    <s v="$"/>
    <n v="427182.91524"/>
  </r>
  <r>
    <s v="Financial Budget"/>
    <s v="Expenses"/>
    <x v="0"/>
    <x v="4"/>
    <n v="11"/>
    <s v="Cost Centre"/>
    <x v="4"/>
    <x v="3"/>
    <s v="$"/>
    <n v="415259.38098750002"/>
  </r>
  <r>
    <s v="Financial Budget"/>
    <s v="Expenses"/>
    <x v="0"/>
    <x v="5"/>
    <n v="12"/>
    <s v="Cost Centre"/>
    <x v="4"/>
    <x v="3"/>
    <s v="$"/>
    <n v="427041.03370000009"/>
  </r>
  <r>
    <s v="Financial Budget"/>
    <s v="Expenses"/>
    <x v="0"/>
    <x v="6"/>
    <n v="1"/>
    <s v="Cost Centre"/>
    <x v="4"/>
    <x v="3"/>
    <s v="$"/>
    <n v="536309.89158199995"/>
  </r>
  <r>
    <s v="Financial Budget"/>
    <s v="Expenses"/>
    <x v="0"/>
    <x v="7"/>
    <n v="2"/>
    <s v="Cost Centre"/>
    <x v="4"/>
    <x v="3"/>
    <s v="$"/>
    <n v="414358.37553974998"/>
  </r>
  <r>
    <s v="Financial Budget"/>
    <s v="Expenses"/>
    <x v="0"/>
    <x v="8"/>
    <n v="3"/>
    <s v="Cost Centre"/>
    <x v="4"/>
    <x v="3"/>
    <s v="$"/>
    <n v="484912.71240800002"/>
  </r>
  <r>
    <s v="Financial Budget"/>
    <s v="Expenses"/>
    <x v="0"/>
    <x v="9"/>
    <n v="4"/>
    <s v="Cost Centre"/>
    <x v="4"/>
    <x v="3"/>
    <s v="$"/>
    <n v="419935.11569100001"/>
  </r>
  <r>
    <s v="Financial Budget"/>
    <s v="Expenses"/>
    <x v="0"/>
    <x v="10"/>
    <n v="5"/>
    <s v="Cost Centre"/>
    <x v="4"/>
    <x v="3"/>
    <s v="$"/>
    <n v="448216.05637499999"/>
  </r>
  <r>
    <s v="Financial Budget"/>
    <s v="Expenses"/>
    <x v="0"/>
    <x v="11"/>
    <n v="6"/>
    <s v="Cost Centre"/>
    <x v="4"/>
    <x v="3"/>
    <s v="$"/>
    <n v="532127.64313450002"/>
  </r>
  <r>
    <s v="Financial Budget"/>
    <s v="Expenses"/>
    <x v="0"/>
    <x v="0"/>
    <n v="7"/>
    <s v="Cost Centre"/>
    <x v="4"/>
    <x v="4"/>
    <s v="$"/>
    <n v="610297.37310056051"/>
  </r>
  <r>
    <s v="Financial Budget"/>
    <s v="Expenses"/>
    <x v="0"/>
    <x v="1"/>
    <n v="8"/>
    <s v="Cost Centre"/>
    <x v="4"/>
    <x v="4"/>
    <s v="$"/>
    <n v="908795.20773656247"/>
  </r>
  <r>
    <s v="Financial Budget"/>
    <s v="Expenses"/>
    <x v="0"/>
    <x v="2"/>
    <n v="9"/>
    <s v="Cost Centre"/>
    <x v="4"/>
    <x v="4"/>
    <s v="$"/>
    <n v="711025.90062299802"/>
  </r>
  <r>
    <s v="Financial Budget"/>
    <s v="Expenses"/>
    <x v="0"/>
    <x v="3"/>
    <n v="10"/>
    <s v="Cost Centre"/>
    <x v="4"/>
    <x v="4"/>
    <s v="$"/>
    <n v="699813.46326262481"/>
  </r>
  <r>
    <s v="Financial Budget"/>
    <s v="Expenses"/>
    <x v="0"/>
    <x v="4"/>
    <n v="11"/>
    <s v="Cost Centre"/>
    <x v="4"/>
    <x v="4"/>
    <s v="$"/>
    <n v="619174.29107624991"/>
  </r>
  <r>
    <s v="Financial Budget"/>
    <s v="Expenses"/>
    <x v="0"/>
    <x v="5"/>
    <n v="12"/>
    <s v="Cost Centre"/>
    <x v="4"/>
    <x v="4"/>
    <s v="$"/>
    <n v="641582.36576999992"/>
  </r>
  <r>
    <s v="Financial Budget"/>
    <s v="Expenses"/>
    <x v="0"/>
    <x v="6"/>
    <n v="1"/>
    <s v="Cost Centre"/>
    <x v="4"/>
    <x v="4"/>
    <s v="$"/>
    <n v="740585.34395999974"/>
  </r>
  <r>
    <s v="Financial Budget"/>
    <s v="Expenses"/>
    <x v="0"/>
    <x v="7"/>
    <n v="2"/>
    <s v="Cost Centre"/>
    <x v="4"/>
    <x v="4"/>
    <s v="$"/>
    <n v="665533.05688012496"/>
  </r>
  <r>
    <s v="Financial Budget"/>
    <s v="Expenses"/>
    <x v="0"/>
    <x v="8"/>
    <n v="3"/>
    <s v="Cost Centre"/>
    <x v="4"/>
    <x v="4"/>
    <s v="$"/>
    <n v="608946.05938500003"/>
  </r>
  <r>
    <s v="Financial Budget"/>
    <s v="Expenses"/>
    <x v="0"/>
    <x v="9"/>
    <n v="4"/>
    <s v="Cost Centre"/>
    <x v="4"/>
    <x v="4"/>
    <s v="$"/>
    <n v="706548.92858549999"/>
  </r>
  <r>
    <s v="Financial Budget"/>
    <s v="Expenses"/>
    <x v="0"/>
    <x v="10"/>
    <n v="5"/>
    <s v="Cost Centre"/>
    <x v="4"/>
    <x v="4"/>
    <s v="$"/>
    <n v="684073.99396875"/>
  </r>
  <r>
    <s v="Financial Budget"/>
    <s v="Expenses"/>
    <x v="0"/>
    <x v="11"/>
    <n v="6"/>
    <s v="Cost Centre"/>
    <x v="4"/>
    <x v="4"/>
    <s v="$"/>
    <n v="795822.70165668742"/>
  </r>
  <r>
    <s v="Financial Budget"/>
    <s v="Expenses"/>
    <x v="0"/>
    <x v="0"/>
    <n v="7"/>
    <s v="Cost Centre"/>
    <x v="5"/>
    <x v="5"/>
    <s v="$"/>
    <n v="334574.56978850893"/>
  </r>
  <r>
    <s v="Financial Budget"/>
    <s v="Expenses"/>
    <x v="0"/>
    <x v="1"/>
    <n v="8"/>
    <s v="Cost Centre"/>
    <x v="5"/>
    <x v="5"/>
    <s v="$"/>
    <n v="492735.34629342239"/>
  </r>
  <r>
    <s v="Financial Budget"/>
    <s v="Expenses"/>
    <x v="0"/>
    <x v="2"/>
    <n v="9"/>
    <s v="Cost Centre"/>
    <x v="5"/>
    <x v="5"/>
    <s v="$"/>
    <n v="423886.13007635879"/>
  </r>
  <r>
    <s v="Financial Budget"/>
    <s v="Expenses"/>
    <x v="0"/>
    <x v="3"/>
    <n v="10"/>
    <s v="Cost Centre"/>
    <x v="5"/>
    <x v="5"/>
    <s v="$"/>
    <n v="370340.02732499992"/>
  </r>
  <r>
    <s v="Financial Budget"/>
    <s v="Expenses"/>
    <x v="0"/>
    <x v="4"/>
    <n v="11"/>
    <s v="Cost Centre"/>
    <x v="5"/>
    <x v="5"/>
    <s v="$"/>
    <n v="388537.72727419995"/>
  </r>
  <r>
    <s v="Financial Budget"/>
    <s v="Expenses"/>
    <x v="0"/>
    <x v="5"/>
    <n v="12"/>
    <s v="Cost Centre"/>
    <x v="5"/>
    <x v="5"/>
    <s v="$"/>
    <n v="338577.18673479994"/>
  </r>
  <r>
    <s v="Financial Budget"/>
    <s v="Expenses"/>
    <x v="0"/>
    <x v="6"/>
    <n v="1"/>
    <s v="Cost Centre"/>
    <x v="5"/>
    <x v="5"/>
    <s v="$"/>
    <n v="466373.20086803986"/>
  </r>
  <r>
    <s v="Financial Budget"/>
    <s v="Expenses"/>
    <x v="0"/>
    <x v="7"/>
    <n v="2"/>
    <s v="Cost Centre"/>
    <x v="5"/>
    <x v="5"/>
    <s v="$"/>
    <n v="388574.67707873997"/>
  </r>
  <r>
    <s v="Financial Budget"/>
    <s v="Expenses"/>
    <x v="0"/>
    <x v="8"/>
    <n v="3"/>
    <s v="Cost Centre"/>
    <x v="5"/>
    <x v="5"/>
    <s v="$"/>
    <n v="356192.71368815994"/>
  </r>
  <r>
    <s v="Financial Budget"/>
    <s v="Expenses"/>
    <x v="0"/>
    <x v="9"/>
    <n v="4"/>
    <s v="Cost Centre"/>
    <x v="5"/>
    <x v="5"/>
    <s v="$"/>
    <n v="381723.53905412991"/>
  </r>
  <r>
    <s v="Financial Budget"/>
    <s v="Expenses"/>
    <x v="0"/>
    <x v="10"/>
    <n v="5"/>
    <s v="Cost Centre"/>
    <x v="5"/>
    <x v="5"/>
    <s v="$"/>
    <n v="429911.03490812494"/>
  </r>
  <r>
    <s v="Financial Budget"/>
    <s v="Expenses"/>
    <x v="0"/>
    <x v="11"/>
    <n v="6"/>
    <s v="Cost Centre"/>
    <x v="5"/>
    <x v="5"/>
    <s v="$"/>
    <n v="476034.24514096242"/>
  </r>
  <r>
    <s v="Financial Budget"/>
    <s v="Expenses"/>
    <x v="0"/>
    <x v="0"/>
    <n v="7"/>
    <s v="Cost Centre"/>
    <x v="5"/>
    <x v="6"/>
    <s v="$"/>
    <n v="221632.12385716435"/>
  </r>
  <r>
    <s v="Financial Budget"/>
    <s v="Expenses"/>
    <x v="0"/>
    <x v="1"/>
    <n v="8"/>
    <s v="Cost Centre"/>
    <x v="5"/>
    <x v="6"/>
    <s v="$"/>
    <n v="298721.115169695"/>
  </r>
  <r>
    <s v="Financial Budget"/>
    <s v="Expenses"/>
    <x v="0"/>
    <x v="2"/>
    <n v="9"/>
    <s v="Cost Centre"/>
    <x v="5"/>
    <x v="6"/>
    <s v="$"/>
    <n v="263980.61528681178"/>
  </r>
  <r>
    <s v="Financial Budget"/>
    <s v="Expenses"/>
    <x v="0"/>
    <x v="3"/>
    <n v="10"/>
    <s v="Cost Centre"/>
    <x v="5"/>
    <x v="6"/>
    <s v="$"/>
    <n v="219795.94496150999"/>
  </r>
  <r>
    <s v="Financial Budget"/>
    <s v="Expenses"/>
    <x v="0"/>
    <x v="4"/>
    <n v="11"/>
    <s v="Cost Centre"/>
    <x v="5"/>
    <x v="6"/>
    <s v="$"/>
    <n v="258222.34619527502"/>
  </r>
  <r>
    <s v="Financial Budget"/>
    <s v="Expenses"/>
    <x v="0"/>
    <x v="5"/>
    <n v="12"/>
    <s v="Cost Centre"/>
    <x v="5"/>
    <x v="6"/>
    <s v="$"/>
    <n v="230372.47477350003"/>
  </r>
  <r>
    <s v="Financial Budget"/>
    <s v="Expenses"/>
    <x v="0"/>
    <x v="6"/>
    <n v="1"/>
    <s v="Cost Centre"/>
    <x v="5"/>
    <x v="6"/>
    <s v="$"/>
    <n v="269842.36896287993"/>
  </r>
  <r>
    <s v="Financial Budget"/>
    <s v="Expenses"/>
    <x v="0"/>
    <x v="7"/>
    <n v="2"/>
    <s v="Cost Centre"/>
    <x v="5"/>
    <x v="6"/>
    <s v="$"/>
    <n v="229486.43250580502"/>
  </r>
  <r>
    <s v="Financial Budget"/>
    <s v="Expenses"/>
    <x v="0"/>
    <x v="8"/>
    <n v="3"/>
    <s v="Cost Centre"/>
    <x v="5"/>
    <x v="6"/>
    <s v="$"/>
    <n v="247771.36577484003"/>
  </r>
  <r>
    <s v="Financial Budget"/>
    <s v="Expenses"/>
    <x v="0"/>
    <x v="9"/>
    <n v="4"/>
    <s v="Cost Centre"/>
    <x v="5"/>
    <x v="6"/>
    <s v="$"/>
    <n v="247653.76578579002"/>
  </r>
  <r>
    <s v="Financial Budget"/>
    <s v="Expenses"/>
    <x v="0"/>
    <x v="10"/>
    <n v="5"/>
    <s v="Cost Centre"/>
    <x v="5"/>
    <x v="6"/>
    <s v="$"/>
    <n v="257537.95336406256"/>
  </r>
  <r>
    <s v="Financial Budget"/>
    <s v="Expenses"/>
    <x v="0"/>
    <x v="11"/>
    <n v="6"/>
    <s v="Cost Centre"/>
    <x v="5"/>
    <x v="6"/>
    <s v="$"/>
    <n v="273028.52946296253"/>
  </r>
  <r>
    <s v="Financial Budget"/>
    <s v="Expenses"/>
    <x v="0"/>
    <x v="0"/>
    <n v="7"/>
    <s v="Cost Centre"/>
    <x v="5"/>
    <x v="7"/>
    <s v="$"/>
    <n v="270317.51001272164"/>
  </r>
  <r>
    <s v="Financial Budget"/>
    <s v="Expenses"/>
    <x v="0"/>
    <x v="1"/>
    <n v="8"/>
    <s v="Cost Centre"/>
    <x v="5"/>
    <x v="7"/>
    <s v="$"/>
    <n v="345609.90627034125"/>
  </r>
  <r>
    <s v="Financial Budget"/>
    <s v="Expenses"/>
    <x v="0"/>
    <x v="2"/>
    <n v="9"/>
    <s v="Cost Centre"/>
    <x v="5"/>
    <x v="7"/>
    <s v="$"/>
    <n v="281982.65504614048"/>
  </r>
  <r>
    <s v="Financial Budget"/>
    <s v="Expenses"/>
    <x v="0"/>
    <x v="3"/>
    <n v="10"/>
    <s v="Cost Centre"/>
    <x v="5"/>
    <x v="7"/>
    <s v="$"/>
    <n v="262525.43281191739"/>
  </r>
  <r>
    <s v="Financial Budget"/>
    <s v="Expenses"/>
    <x v="0"/>
    <x v="4"/>
    <n v="11"/>
    <s v="Cost Centre"/>
    <x v="5"/>
    <x v="7"/>
    <s v="$"/>
    <n v="264530.39711157506"/>
  </r>
  <r>
    <s v="Financial Budget"/>
    <s v="Expenses"/>
    <x v="0"/>
    <x v="5"/>
    <n v="12"/>
    <s v="Cost Centre"/>
    <x v="5"/>
    <x v="7"/>
    <s v="$"/>
    <n v="252866.98882554998"/>
  </r>
  <r>
    <s v="Financial Budget"/>
    <s v="Expenses"/>
    <x v="0"/>
    <x v="6"/>
    <n v="1"/>
    <s v="Cost Centre"/>
    <x v="5"/>
    <x v="7"/>
    <s v="$"/>
    <n v="306190.89609723992"/>
  </r>
  <r>
    <s v="Financial Budget"/>
    <s v="Expenses"/>
    <x v="0"/>
    <x v="7"/>
    <n v="2"/>
    <s v="Cost Centre"/>
    <x v="5"/>
    <x v="7"/>
    <s v="$"/>
    <n v="271830.070734885"/>
  </r>
  <r>
    <s v="Financial Budget"/>
    <s v="Expenses"/>
    <x v="0"/>
    <x v="8"/>
    <n v="3"/>
    <s v="Cost Centre"/>
    <x v="5"/>
    <x v="7"/>
    <s v="$"/>
    <n v="271101.39427444007"/>
  </r>
  <r>
    <s v="Financial Budget"/>
    <s v="Expenses"/>
    <x v="0"/>
    <x v="9"/>
    <n v="4"/>
    <s v="Cost Centre"/>
    <x v="5"/>
    <x v="7"/>
    <s v="$"/>
    <n v="274351.7614925587"/>
  </r>
  <r>
    <s v="Financial Budget"/>
    <s v="Expenses"/>
    <x v="0"/>
    <x v="10"/>
    <n v="5"/>
    <s v="Cost Centre"/>
    <x v="5"/>
    <x v="7"/>
    <s v="$"/>
    <n v="294826.72073953127"/>
  </r>
  <r>
    <s v="Financial Budget"/>
    <s v="Expenses"/>
    <x v="0"/>
    <x v="11"/>
    <n v="6"/>
    <s v="Cost Centre"/>
    <x v="5"/>
    <x v="7"/>
    <s v="$"/>
    <n v="340841.04228242871"/>
  </r>
  <r>
    <s v="Financial Budget"/>
    <s v="Expenses"/>
    <x v="0"/>
    <x v="0"/>
    <n v="7"/>
    <s v="Cost Centre"/>
    <x v="5"/>
    <x v="8"/>
    <s v="$"/>
    <n v="186895.31347357444"/>
  </r>
  <r>
    <s v="Financial Budget"/>
    <s v="Expenses"/>
    <x v="0"/>
    <x v="1"/>
    <n v="8"/>
    <s v="Cost Centre"/>
    <x v="5"/>
    <x v="8"/>
    <s v="$"/>
    <n v="232460.33937309752"/>
  </r>
  <r>
    <s v="Financial Budget"/>
    <s v="Expenses"/>
    <x v="0"/>
    <x v="2"/>
    <n v="9"/>
    <s v="Cost Centre"/>
    <x v="5"/>
    <x v="8"/>
    <s v="$"/>
    <n v="196800.64514333947"/>
  </r>
  <r>
    <s v="Financial Budget"/>
    <s v="Expenses"/>
    <x v="0"/>
    <x v="3"/>
    <n v="10"/>
    <s v="Cost Centre"/>
    <x v="5"/>
    <x v="8"/>
    <s v="$"/>
    <n v="175238.87213904748"/>
  </r>
  <r>
    <s v="Financial Budget"/>
    <s v="Expenses"/>
    <x v="0"/>
    <x v="4"/>
    <n v="11"/>
    <s v="Cost Centre"/>
    <x v="5"/>
    <x v="8"/>
    <s v="$"/>
    <n v="184271.68199002498"/>
  </r>
  <r>
    <s v="Financial Budget"/>
    <s v="Expenses"/>
    <x v="0"/>
    <x v="5"/>
    <n v="12"/>
    <s v="Cost Centre"/>
    <x v="5"/>
    <x v="8"/>
    <s v="$"/>
    <n v="182465.61649890002"/>
  </r>
  <r>
    <s v="Financial Budget"/>
    <s v="Expenses"/>
    <x v="0"/>
    <x v="6"/>
    <n v="1"/>
    <s v="Cost Centre"/>
    <x v="5"/>
    <x v="8"/>
    <s v="$"/>
    <n v="235865.21106119995"/>
  </r>
  <r>
    <s v="Financial Budget"/>
    <s v="Expenses"/>
    <x v="0"/>
    <x v="7"/>
    <n v="2"/>
    <s v="Cost Centre"/>
    <x v="5"/>
    <x v="8"/>
    <s v="$"/>
    <n v="184781.07299609997"/>
  </r>
  <r>
    <s v="Financial Budget"/>
    <s v="Expenses"/>
    <x v="0"/>
    <x v="8"/>
    <n v="3"/>
    <s v="Cost Centre"/>
    <x v="5"/>
    <x v="8"/>
    <s v="$"/>
    <n v="187904.12488512002"/>
  </r>
  <r>
    <s v="Financial Budget"/>
    <s v="Expenses"/>
    <x v="0"/>
    <x v="9"/>
    <n v="4"/>
    <s v="Cost Centre"/>
    <x v="5"/>
    <x v="8"/>
    <s v="$"/>
    <n v="191788.36157754"/>
  </r>
  <r>
    <s v="Financial Budget"/>
    <s v="Expenses"/>
    <x v="0"/>
    <x v="10"/>
    <n v="5"/>
    <s v="Cost Centre"/>
    <x v="5"/>
    <x v="8"/>
    <s v="$"/>
    <n v="189293.90636625001"/>
  </r>
  <r>
    <s v="Financial Budget"/>
    <s v="Expenses"/>
    <x v="0"/>
    <x v="11"/>
    <n v="6"/>
    <s v="Cost Centre"/>
    <x v="5"/>
    <x v="8"/>
    <s v="$"/>
    <n v="230880.88355771248"/>
  </r>
  <r>
    <s v="Financial Budget"/>
    <s v="Expenses"/>
    <x v="0"/>
    <x v="0"/>
    <n v="7"/>
    <s v="Cost Centre"/>
    <x v="6"/>
    <x v="9"/>
    <s v="$"/>
    <n v="1207341.5441326213"/>
  </r>
  <r>
    <s v="Financial Budget"/>
    <s v="Expenses"/>
    <x v="0"/>
    <x v="1"/>
    <n v="8"/>
    <s v="Cost Centre"/>
    <x v="6"/>
    <x v="9"/>
    <s v="$"/>
    <n v="1627559.0630120938"/>
  </r>
  <r>
    <s v="Financial Budget"/>
    <s v="Expenses"/>
    <x v="0"/>
    <x v="2"/>
    <n v="9"/>
    <s v="Cost Centre"/>
    <x v="6"/>
    <x v="9"/>
    <s v="$"/>
    <n v="1247278.3501437153"/>
  </r>
  <r>
    <s v="Financial Budget"/>
    <s v="Expenses"/>
    <x v="0"/>
    <x v="3"/>
    <n v="10"/>
    <s v="Cost Centre"/>
    <x v="6"/>
    <x v="9"/>
    <s v="$"/>
    <n v="1189437.4296213749"/>
  </r>
  <r>
    <s v="Financial Budget"/>
    <s v="Expenses"/>
    <x v="0"/>
    <x v="4"/>
    <n v="11"/>
    <s v="Cost Centre"/>
    <x v="6"/>
    <x v="9"/>
    <s v="$"/>
    <n v="1196568.3584903125"/>
  </r>
  <r>
    <s v="Financial Budget"/>
    <s v="Expenses"/>
    <x v="0"/>
    <x v="5"/>
    <n v="12"/>
    <s v="Cost Centre"/>
    <x v="6"/>
    <x v="9"/>
    <s v="$"/>
    <n v="1176117.3688343752"/>
  </r>
  <r>
    <s v="Financial Budget"/>
    <s v="Expenses"/>
    <x v="0"/>
    <x v="6"/>
    <n v="1"/>
    <s v="Cost Centre"/>
    <x v="6"/>
    <x v="9"/>
    <s v="$"/>
    <n v="1565368.1883344997"/>
  </r>
  <r>
    <s v="Financial Budget"/>
    <s v="Expenses"/>
    <x v="0"/>
    <x v="7"/>
    <n v="2"/>
    <s v="Cost Centre"/>
    <x v="6"/>
    <x v="9"/>
    <s v="$"/>
    <n v="1227442.7809998749"/>
  </r>
  <r>
    <s v="Financial Budget"/>
    <s v="Expenses"/>
    <x v="0"/>
    <x v="8"/>
    <n v="3"/>
    <s v="Cost Centre"/>
    <x v="6"/>
    <x v="9"/>
    <s v="$"/>
    <n v="1290433.7858775002"/>
  </r>
  <r>
    <s v="Financial Budget"/>
    <s v="Expenses"/>
    <x v="0"/>
    <x v="9"/>
    <n v="4"/>
    <s v="Cost Centre"/>
    <x v="6"/>
    <x v="9"/>
    <s v="$"/>
    <n v="1298308.3953839999"/>
  </r>
  <r>
    <s v="Financial Budget"/>
    <s v="Expenses"/>
    <x v="0"/>
    <x v="10"/>
    <n v="5"/>
    <s v="Cost Centre"/>
    <x v="6"/>
    <x v="9"/>
    <s v="$"/>
    <n v="1344373.5269335939"/>
  </r>
  <r>
    <s v="Financial Budget"/>
    <s v="Expenses"/>
    <x v="0"/>
    <x v="11"/>
    <n v="6"/>
    <s v="Cost Centre"/>
    <x v="6"/>
    <x v="9"/>
    <s v="$"/>
    <n v="1507227.5892764062"/>
  </r>
  <r>
    <s v="Financial Budget"/>
    <s v="Expenses"/>
    <x v="1"/>
    <x v="0"/>
    <n v="7"/>
    <s v="Cost Centre"/>
    <x v="3"/>
    <x v="2"/>
    <s v="$"/>
    <n v="4118100.0493550403"/>
  </r>
  <r>
    <s v="Financial Budget"/>
    <s v="Expenses"/>
    <x v="1"/>
    <x v="1"/>
    <n v="8"/>
    <s v="Cost Centre"/>
    <x v="3"/>
    <x v="2"/>
    <s v="$"/>
    <n v="4507082.5661568008"/>
  </r>
  <r>
    <s v="Financial Budget"/>
    <s v="Expenses"/>
    <x v="1"/>
    <x v="2"/>
    <n v="9"/>
    <s v="Cost Centre"/>
    <x v="3"/>
    <x v="2"/>
    <s v="$"/>
    <n v="4703409.2060524803"/>
  </r>
  <r>
    <s v="Financial Budget"/>
    <s v="Expenses"/>
    <x v="1"/>
    <x v="3"/>
    <n v="10"/>
    <s v="Cost Centre"/>
    <x v="3"/>
    <x v="2"/>
    <s v="$"/>
    <n v="6020479.2997298883"/>
  </r>
  <r>
    <s v="Financial Budget"/>
    <s v="Expenses"/>
    <x v="1"/>
    <x v="4"/>
    <n v="11"/>
    <s v="Cost Centre"/>
    <x v="3"/>
    <x v="2"/>
    <s v="$"/>
    <n v="6461172.5917462073"/>
  </r>
  <r>
    <s v="Financial Budget"/>
    <s v="Expenses"/>
    <x v="1"/>
    <x v="5"/>
    <n v="12"/>
    <s v="Cost Centre"/>
    <x v="3"/>
    <x v="2"/>
    <s v="$"/>
    <n v="3399470.2212770889"/>
  </r>
  <r>
    <s v="Financial Budget"/>
    <s v="Expenses"/>
    <x v="1"/>
    <x v="6"/>
    <n v="1"/>
    <s v="Cost Centre"/>
    <x v="3"/>
    <x v="2"/>
    <s v="$"/>
    <n v="3168116.576105712"/>
  </r>
  <r>
    <s v="Financial Budget"/>
    <s v="Expenses"/>
    <x v="1"/>
    <x v="7"/>
    <n v="2"/>
    <s v="Cost Centre"/>
    <x v="3"/>
    <x v="2"/>
    <s v="$"/>
    <n v="3601517.3685167041"/>
  </r>
  <r>
    <s v="Financial Budget"/>
    <s v="Expenses"/>
    <x v="1"/>
    <x v="8"/>
    <n v="3"/>
    <s v="Cost Centre"/>
    <x v="3"/>
    <x v="2"/>
    <s v="$"/>
    <n v="3449559.2207462396"/>
  </r>
  <r>
    <s v="Financial Budget"/>
    <s v="Expenses"/>
    <x v="1"/>
    <x v="9"/>
    <n v="4"/>
    <s v="Cost Centre"/>
    <x v="3"/>
    <x v="2"/>
    <s v="$"/>
    <n v="3875884.2425812325"/>
  </r>
  <r>
    <s v="Financial Budget"/>
    <s v="Expenses"/>
    <x v="1"/>
    <x v="10"/>
    <n v="5"/>
    <s v="Cost Centre"/>
    <x v="3"/>
    <x v="2"/>
    <s v="$"/>
    <n v="4224276.0222364804"/>
  </r>
  <r>
    <s v="Financial Budget"/>
    <s v="Expenses"/>
    <x v="1"/>
    <x v="11"/>
    <n v="6"/>
    <s v="Cost Centre"/>
    <x v="3"/>
    <x v="2"/>
    <s v="$"/>
    <n v="2229175.6542357123"/>
  </r>
  <r>
    <s v="Financial Budget"/>
    <s v="Expenses"/>
    <x v="1"/>
    <x v="0"/>
    <n v="7"/>
    <s v="Cost Centre"/>
    <x v="4"/>
    <x v="3"/>
    <s v="$"/>
    <n v="1958496.2303689439"/>
  </r>
  <r>
    <s v="Financial Budget"/>
    <s v="Expenses"/>
    <x v="1"/>
    <x v="1"/>
    <n v="8"/>
    <s v="Cost Centre"/>
    <x v="4"/>
    <x v="3"/>
    <s v="$"/>
    <n v="2195052.7782959999"/>
  </r>
  <r>
    <s v="Financial Budget"/>
    <s v="Expenses"/>
    <x v="1"/>
    <x v="2"/>
    <n v="9"/>
    <s v="Cost Centre"/>
    <x v="4"/>
    <x v="3"/>
    <s v="$"/>
    <n v="2264552.5099384319"/>
  </r>
  <r>
    <s v="Financial Budget"/>
    <s v="Expenses"/>
    <x v="1"/>
    <x v="3"/>
    <n v="10"/>
    <s v="Cost Centre"/>
    <x v="4"/>
    <x v="3"/>
    <s v="$"/>
    <n v="2839505.8993002246"/>
  </r>
  <r>
    <s v="Financial Budget"/>
    <s v="Expenses"/>
    <x v="1"/>
    <x v="4"/>
    <n v="11"/>
    <s v="Cost Centre"/>
    <x v="4"/>
    <x v="3"/>
    <s v="$"/>
    <n v="3159420.5430006236"/>
  </r>
  <r>
    <s v="Financial Budget"/>
    <s v="Expenses"/>
    <x v="1"/>
    <x v="5"/>
    <n v="12"/>
    <s v="Cost Centre"/>
    <x v="4"/>
    <x v="3"/>
    <s v="$"/>
    <n v="1724509.5598100165"/>
  </r>
  <r>
    <s v="Financial Budget"/>
    <s v="Expenses"/>
    <x v="1"/>
    <x v="6"/>
    <n v="1"/>
    <s v="Cost Centre"/>
    <x v="4"/>
    <x v="3"/>
    <s v="$"/>
    <n v="1542913.9169346001"/>
  </r>
  <r>
    <s v="Financial Budget"/>
    <s v="Expenses"/>
    <x v="1"/>
    <x v="7"/>
    <n v="2"/>
    <s v="Cost Centre"/>
    <x v="4"/>
    <x v="3"/>
    <s v="$"/>
    <n v="1820402.6309305201"/>
  </r>
  <r>
    <s v="Financial Budget"/>
    <s v="Expenses"/>
    <x v="1"/>
    <x v="8"/>
    <n v="3"/>
    <s v="Cost Centre"/>
    <x v="4"/>
    <x v="3"/>
    <s v="$"/>
    <n v="1771550.3477915039"/>
  </r>
  <r>
    <s v="Financial Budget"/>
    <s v="Expenses"/>
    <x v="1"/>
    <x v="9"/>
    <n v="4"/>
    <s v="Cost Centre"/>
    <x v="4"/>
    <x v="3"/>
    <s v="$"/>
    <n v="1908978.5663007363"/>
  </r>
  <r>
    <s v="Financial Budget"/>
    <s v="Expenses"/>
    <x v="1"/>
    <x v="10"/>
    <n v="5"/>
    <s v="Cost Centre"/>
    <x v="4"/>
    <x v="3"/>
    <s v="$"/>
    <n v="2224548.7175923204"/>
  </r>
  <r>
    <s v="Financial Budget"/>
    <s v="Expenses"/>
    <x v="1"/>
    <x v="11"/>
    <n v="6"/>
    <s v="Cost Centre"/>
    <x v="4"/>
    <x v="3"/>
    <s v="$"/>
    <n v="1199138.0695781759"/>
  </r>
  <r>
    <s v="Financial Budget"/>
    <s v="Expenses"/>
    <x v="1"/>
    <x v="0"/>
    <n v="7"/>
    <s v="Cost Centre"/>
    <x v="4"/>
    <x v="4"/>
    <s v="$"/>
    <n v="1652868.9853267202"/>
  </r>
  <r>
    <s v="Financial Budget"/>
    <s v="Expenses"/>
    <x v="1"/>
    <x v="1"/>
    <n v="8"/>
    <s v="Cost Centre"/>
    <x v="4"/>
    <x v="4"/>
    <s v="$"/>
    <n v="1940369.6316480001"/>
  </r>
  <r>
    <s v="Financial Budget"/>
    <s v="Expenses"/>
    <x v="1"/>
    <x v="2"/>
    <n v="9"/>
    <s v="Cost Centre"/>
    <x v="4"/>
    <x v="4"/>
    <s v="$"/>
    <n v="2031601.7410147204"/>
  </r>
  <r>
    <s v="Financial Budget"/>
    <s v="Expenses"/>
    <x v="1"/>
    <x v="3"/>
    <n v="10"/>
    <s v="Cost Centre"/>
    <x v="4"/>
    <x v="4"/>
    <s v="$"/>
    <n v="2784735.3475135607"/>
  </r>
  <r>
    <s v="Financial Budget"/>
    <s v="Expenses"/>
    <x v="1"/>
    <x v="4"/>
    <n v="11"/>
    <s v="Cost Centre"/>
    <x v="4"/>
    <x v="4"/>
    <s v="$"/>
    <n v="2777158.7847141596"/>
  </r>
  <r>
    <s v="Financial Budget"/>
    <s v="Expenses"/>
    <x v="1"/>
    <x v="5"/>
    <n v="12"/>
    <s v="Cost Centre"/>
    <x v="4"/>
    <x v="4"/>
    <s v="$"/>
    <n v="1505235.4723879206"/>
  </r>
  <r>
    <s v="Financial Budget"/>
    <s v="Expenses"/>
    <x v="1"/>
    <x v="6"/>
    <n v="1"/>
    <s v="Cost Centre"/>
    <x v="4"/>
    <x v="4"/>
    <s v="$"/>
    <n v="1375663.6681960202"/>
  </r>
  <r>
    <s v="Financial Budget"/>
    <s v="Expenses"/>
    <x v="1"/>
    <x v="7"/>
    <n v="2"/>
    <s v="Cost Centre"/>
    <x v="4"/>
    <x v="4"/>
    <s v="$"/>
    <n v="1475521.04291592"/>
  </r>
  <r>
    <s v="Financial Budget"/>
    <s v="Expenses"/>
    <x v="1"/>
    <x v="8"/>
    <n v="3"/>
    <s v="Cost Centre"/>
    <x v="4"/>
    <x v="4"/>
    <s v="$"/>
    <n v="1513094.2096040398"/>
  </r>
  <r>
    <s v="Financial Budget"/>
    <s v="Expenses"/>
    <x v="1"/>
    <x v="9"/>
    <n v="4"/>
    <s v="Cost Centre"/>
    <x v="4"/>
    <x v="4"/>
    <s v="$"/>
    <n v="1628187.8009364803"/>
  </r>
  <r>
    <s v="Financial Budget"/>
    <s v="Expenses"/>
    <x v="1"/>
    <x v="10"/>
    <n v="5"/>
    <s v="Cost Centre"/>
    <x v="4"/>
    <x v="4"/>
    <s v="$"/>
    <n v="1857077.4607560001"/>
  </r>
  <r>
    <s v="Financial Budget"/>
    <s v="Expenses"/>
    <x v="1"/>
    <x v="11"/>
    <n v="6"/>
    <s v="Cost Centre"/>
    <x v="4"/>
    <x v="4"/>
    <s v="$"/>
    <n v="981974.46025223995"/>
  </r>
  <r>
    <s v="Financial Budget"/>
    <s v="Expenses"/>
    <x v="1"/>
    <x v="0"/>
    <n v="7"/>
    <s v="Cost Centre"/>
    <x v="5"/>
    <x v="5"/>
    <s v="$"/>
    <n v="1583857.8672582491"/>
  </r>
  <r>
    <s v="Financial Budget"/>
    <s v="Expenses"/>
    <x v="1"/>
    <x v="1"/>
    <n v="8"/>
    <s v="Cost Centre"/>
    <x v="5"/>
    <x v="5"/>
    <s v="$"/>
    <n v="1861716.078207552"/>
  </r>
  <r>
    <s v="Financial Budget"/>
    <s v="Expenses"/>
    <x v="1"/>
    <x v="2"/>
    <n v="9"/>
    <s v="Cost Centre"/>
    <x v="5"/>
    <x v="5"/>
    <s v="$"/>
    <n v="1818760.5971448703"/>
  </r>
  <r>
    <s v="Financial Budget"/>
    <s v="Expenses"/>
    <x v="1"/>
    <x v="3"/>
    <n v="10"/>
    <s v="Cost Centre"/>
    <x v="5"/>
    <x v="5"/>
    <s v="$"/>
    <n v="2304966.198724838"/>
  </r>
  <r>
    <s v="Financial Budget"/>
    <s v="Expenses"/>
    <x v="1"/>
    <x v="4"/>
    <n v="11"/>
    <s v="Cost Centre"/>
    <x v="5"/>
    <x v="5"/>
    <s v="$"/>
    <n v="2440357.2575165858"/>
  </r>
  <r>
    <s v="Financial Budget"/>
    <s v="Expenses"/>
    <x v="1"/>
    <x v="5"/>
    <n v="12"/>
    <s v="Cost Centre"/>
    <x v="5"/>
    <x v="5"/>
    <s v="$"/>
    <n v="1365336.6411364649"/>
  </r>
  <r>
    <s v="Financial Budget"/>
    <s v="Expenses"/>
    <x v="1"/>
    <x v="6"/>
    <n v="1"/>
    <s v="Cost Centre"/>
    <x v="5"/>
    <x v="5"/>
    <s v="$"/>
    <n v="1211465.2302915659"/>
  </r>
  <r>
    <s v="Financial Budget"/>
    <s v="Expenses"/>
    <x v="1"/>
    <x v="7"/>
    <n v="2"/>
    <s v="Cost Centre"/>
    <x v="5"/>
    <x v="5"/>
    <s v="$"/>
    <n v="1521468.8063359074"/>
  </r>
  <r>
    <s v="Financial Budget"/>
    <s v="Expenses"/>
    <x v="1"/>
    <x v="8"/>
    <n v="3"/>
    <s v="Cost Centre"/>
    <x v="5"/>
    <x v="5"/>
    <s v="$"/>
    <n v="1400184.8970591237"/>
  </r>
  <r>
    <s v="Financial Budget"/>
    <s v="Expenses"/>
    <x v="1"/>
    <x v="9"/>
    <n v="4"/>
    <s v="Cost Centre"/>
    <x v="5"/>
    <x v="5"/>
    <s v="$"/>
    <n v="1483355.0770554726"/>
  </r>
  <r>
    <s v="Financial Budget"/>
    <s v="Expenses"/>
    <x v="1"/>
    <x v="10"/>
    <n v="5"/>
    <s v="Cost Centre"/>
    <x v="5"/>
    <x v="5"/>
    <s v="$"/>
    <n v="1790831.8374007489"/>
  </r>
  <r>
    <s v="Financial Budget"/>
    <s v="Expenses"/>
    <x v="1"/>
    <x v="11"/>
    <n v="6"/>
    <s v="Cost Centre"/>
    <x v="5"/>
    <x v="5"/>
    <s v="$"/>
    <n v="911806.4599299801"/>
  </r>
  <r>
    <s v="Financial Budget"/>
    <s v="Expenses"/>
    <x v="1"/>
    <x v="0"/>
    <n v="7"/>
    <s v="Cost Centre"/>
    <x v="5"/>
    <x v="6"/>
    <s v="$"/>
    <n v="884023.92783632269"/>
  </r>
  <r>
    <s v="Financial Budget"/>
    <s v="Expenses"/>
    <x v="1"/>
    <x v="1"/>
    <n v="8"/>
    <s v="Cost Centre"/>
    <x v="5"/>
    <x v="6"/>
    <s v="$"/>
    <n v="1052207.4304358403"/>
  </r>
  <r>
    <s v="Financial Budget"/>
    <s v="Expenses"/>
    <x v="1"/>
    <x v="2"/>
    <n v="9"/>
    <s v="Cost Centre"/>
    <x v="5"/>
    <x v="6"/>
    <s v="$"/>
    <n v="1016958.2253807157"/>
  </r>
  <r>
    <s v="Financial Budget"/>
    <s v="Expenses"/>
    <x v="1"/>
    <x v="3"/>
    <n v="10"/>
    <s v="Cost Centre"/>
    <x v="5"/>
    <x v="6"/>
    <s v="$"/>
    <n v="1488480.8550150518"/>
  </r>
  <r>
    <s v="Financial Budget"/>
    <s v="Expenses"/>
    <x v="1"/>
    <x v="4"/>
    <n v="11"/>
    <s v="Cost Centre"/>
    <x v="5"/>
    <x v="6"/>
    <s v="$"/>
    <n v="1639667.9831029386"/>
  </r>
  <r>
    <s v="Financial Budget"/>
    <s v="Expenses"/>
    <x v="1"/>
    <x v="5"/>
    <n v="12"/>
    <s v="Cost Centre"/>
    <x v="5"/>
    <x v="6"/>
    <s v="$"/>
    <n v="765598.62357103126"/>
  </r>
  <r>
    <s v="Financial Budget"/>
    <s v="Expenses"/>
    <x v="1"/>
    <x v="6"/>
    <n v="1"/>
    <s v="Cost Centre"/>
    <x v="5"/>
    <x v="6"/>
    <s v="$"/>
    <n v="742706.65420794766"/>
  </r>
  <r>
    <s v="Financial Budget"/>
    <s v="Expenses"/>
    <x v="1"/>
    <x v="7"/>
    <n v="2"/>
    <s v="Cost Centre"/>
    <x v="5"/>
    <x v="6"/>
    <s v="$"/>
    <n v="822050.21729515784"/>
  </r>
  <r>
    <s v="Financial Budget"/>
    <s v="Expenses"/>
    <x v="1"/>
    <x v="8"/>
    <n v="3"/>
    <s v="Cost Centre"/>
    <x v="5"/>
    <x v="6"/>
    <s v="$"/>
    <n v="806728.57071739517"/>
  </r>
  <r>
    <s v="Financial Budget"/>
    <s v="Expenses"/>
    <x v="1"/>
    <x v="9"/>
    <n v="4"/>
    <s v="Cost Centre"/>
    <x v="5"/>
    <x v="6"/>
    <s v="$"/>
    <n v="866589.56529720977"/>
  </r>
  <r>
    <s v="Financial Budget"/>
    <s v="Expenses"/>
    <x v="1"/>
    <x v="10"/>
    <n v="5"/>
    <s v="Cost Centre"/>
    <x v="5"/>
    <x v="6"/>
    <s v="$"/>
    <n v="987204.11778920982"/>
  </r>
  <r>
    <s v="Financial Budget"/>
    <s v="Expenses"/>
    <x v="1"/>
    <x v="11"/>
    <n v="6"/>
    <s v="Cost Centre"/>
    <x v="5"/>
    <x v="6"/>
    <s v="$"/>
    <n v="506308.79330234113"/>
  </r>
  <r>
    <s v="Financial Budget"/>
    <s v="Expenses"/>
    <x v="1"/>
    <x v="0"/>
    <n v="7"/>
    <s v="Cost Centre"/>
    <x v="5"/>
    <x v="7"/>
    <s v="$"/>
    <n v="904892.03843125247"/>
  </r>
  <r>
    <s v="Financial Budget"/>
    <s v="Expenses"/>
    <x v="1"/>
    <x v="1"/>
    <n v="8"/>
    <s v="Cost Centre"/>
    <x v="5"/>
    <x v="7"/>
    <s v="$"/>
    <n v="1067052.2598973438"/>
  </r>
  <r>
    <s v="Financial Budget"/>
    <s v="Expenses"/>
    <x v="1"/>
    <x v="2"/>
    <n v="9"/>
    <s v="Cost Centre"/>
    <x v="5"/>
    <x v="7"/>
    <s v="$"/>
    <n v="1026646.9835398964"/>
  </r>
  <r>
    <s v="Financial Budget"/>
    <s v="Expenses"/>
    <x v="1"/>
    <x v="3"/>
    <n v="10"/>
    <s v="Cost Centre"/>
    <x v="5"/>
    <x v="7"/>
    <s v="$"/>
    <n v="1557091.8051502465"/>
  </r>
  <r>
    <s v="Financial Budget"/>
    <s v="Expenses"/>
    <x v="1"/>
    <x v="4"/>
    <n v="11"/>
    <s v="Cost Centre"/>
    <x v="5"/>
    <x v="7"/>
    <s v="$"/>
    <n v="1710092.7084534448"/>
  </r>
  <r>
    <s v="Financial Budget"/>
    <s v="Expenses"/>
    <x v="1"/>
    <x v="5"/>
    <n v="12"/>
    <s v="Cost Centre"/>
    <x v="5"/>
    <x v="7"/>
    <s v="$"/>
    <n v="799573.69102222088"/>
  </r>
  <r>
    <s v="Financial Budget"/>
    <s v="Expenses"/>
    <x v="1"/>
    <x v="6"/>
    <n v="1"/>
    <s v="Cost Centre"/>
    <x v="5"/>
    <x v="7"/>
    <s v="$"/>
    <n v="793393.06373042695"/>
  </r>
  <r>
    <s v="Financial Budget"/>
    <s v="Expenses"/>
    <x v="1"/>
    <x v="7"/>
    <n v="2"/>
    <s v="Cost Centre"/>
    <x v="5"/>
    <x v="7"/>
    <s v="$"/>
    <n v="931740.99835025659"/>
  </r>
  <r>
    <s v="Financial Budget"/>
    <s v="Expenses"/>
    <x v="1"/>
    <x v="8"/>
    <n v="3"/>
    <s v="Cost Centre"/>
    <x v="5"/>
    <x v="7"/>
    <s v="$"/>
    <n v="827560.38466741249"/>
  </r>
  <r>
    <s v="Financial Budget"/>
    <s v="Expenses"/>
    <x v="1"/>
    <x v="9"/>
    <n v="4"/>
    <s v="Cost Centre"/>
    <x v="5"/>
    <x v="7"/>
    <s v="$"/>
    <n v="909762.07978018955"/>
  </r>
  <r>
    <s v="Financial Budget"/>
    <s v="Expenses"/>
    <x v="1"/>
    <x v="10"/>
    <n v="5"/>
    <s v="Cost Centre"/>
    <x v="5"/>
    <x v="7"/>
    <s v="$"/>
    <n v="1108803.4317190656"/>
  </r>
  <r>
    <s v="Financial Budget"/>
    <s v="Expenses"/>
    <x v="1"/>
    <x v="11"/>
    <n v="6"/>
    <s v="Cost Centre"/>
    <x v="5"/>
    <x v="7"/>
    <s v="$"/>
    <n v="560496.60864916991"/>
  </r>
  <r>
    <s v="Financial Budget"/>
    <s v="Expenses"/>
    <x v="1"/>
    <x v="0"/>
    <n v="7"/>
    <s v="Cost Centre"/>
    <x v="5"/>
    <x v="8"/>
    <s v="$"/>
    <n v="498631.6818381226"/>
  </r>
  <r>
    <s v="Financial Budget"/>
    <s v="Expenses"/>
    <x v="1"/>
    <x v="1"/>
    <n v="8"/>
    <s v="Cost Centre"/>
    <x v="5"/>
    <x v="8"/>
    <s v="$"/>
    <n v="616274.64932342409"/>
  </r>
  <r>
    <s v="Financial Budget"/>
    <s v="Expenses"/>
    <x v="1"/>
    <x v="2"/>
    <n v="9"/>
    <s v="Cost Centre"/>
    <x v="5"/>
    <x v="8"/>
    <s v="$"/>
    <n v="641878.67036756733"/>
  </r>
  <r>
    <s v="Financial Budget"/>
    <s v="Expenses"/>
    <x v="1"/>
    <x v="3"/>
    <n v="10"/>
    <s v="Cost Centre"/>
    <x v="5"/>
    <x v="8"/>
    <s v="$"/>
    <n v="749185.9629367278"/>
  </r>
  <r>
    <s v="Financial Budget"/>
    <s v="Expenses"/>
    <x v="1"/>
    <x v="4"/>
    <n v="11"/>
    <s v="Cost Centre"/>
    <x v="5"/>
    <x v="8"/>
    <s v="$"/>
    <n v="892113.54493715987"/>
  </r>
  <r>
    <s v="Financial Budget"/>
    <s v="Expenses"/>
    <x v="1"/>
    <x v="5"/>
    <n v="12"/>
    <s v="Cost Centre"/>
    <x v="5"/>
    <x v="8"/>
    <s v="$"/>
    <n v="432516.83808086219"/>
  </r>
  <r>
    <s v="Financial Budget"/>
    <s v="Expenses"/>
    <x v="1"/>
    <x v="6"/>
    <n v="1"/>
    <s v="Cost Centre"/>
    <x v="5"/>
    <x v="8"/>
    <s v="$"/>
    <n v="409538.75919692736"/>
  </r>
  <r>
    <s v="Financial Budget"/>
    <s v="Expenses"/>
    <x v="1"/>
    <x v="7"/>
    <n v="2"/>
    <s v="Cost Centre"/>
    <x v="5"/>
    <x v="8"/>
    <s v="$"/>
    <n v="489965.80230679538"/>
  </r>
  <r>
    <s v="Financial Budget"/>
    <s v="Expenses"/>
    <x v="1"/>
    <x v="8"/>
    <n v="3"/>
    <s v="Cost Centre"/>
    <x v="5"/>
    <x v="8"/>
    <s v="$"/>
    <n v="444871.43123762979"/>
  </r>
  <r>
    <s v="Financial Budget"/>
    <s v="Expenses"/>
    <x v="1"/>
    <x v="9"/>
    <n v="4"/>
    <s v="Cost Centre"/>
    <x v="5"/>
    <x v="8"/>
    <s v="$"/>
    <n v="472382.50156978617"/>
  </r>
  <r>
    <s v="Financial Budget"/>
    <s v="Expenses"/>
    <x v="1"/>
    <x v="10"/>
    <n v="5"/>
    <s v="Cost Centre"/>
    <x v="5"/>
    <x v="8"/>
    <s v="$"/>
    <n v="608634.95143913291"/>
  </r>
  <r>
    <s v="Financial Budget"/>
    <s v="Expenses"/>
    <x v="1"/>
    <x v="11"/>
    <n v="6"/>
    <s v="Cost Centre"/>
    <x v="5"/>
    <x v="8"/>
    <s v="$"/>
    <n v="272324.41448756552"/>
  </r>
  <r>
    <s v="Financial Budget"/>
    <s v="Expenses"/>
    <x v="1"/>
    <x v="0"/>
    <n v="7"/>
    <s v="Cost Centre"/>
    <x v="6"/>
    <x v="9"/>
    <s v="$"/>
    <n v="3105845.72687844"/>
  </r>
  <r>
    <s v="Financial Budget"/>
    <s v="Expenses"/>
    <x v="1"/>
    <x v="1"/>
    <n v="8"/>
    <s v="Cost Centre"/>
    <x v="6"/>
    <x v="9"/>
    <s v="$"/>
    <n v="4010585.2851120001"/>
  </r>
  <r>
    <s v="Financial Budget"/>
    <s v="Expenses"/>
    <x v="1"/>
    <x v="2"/>
    <n v="9"/>
    <s v="Cost Centre"/>
    <x v="6"/>
    <x v="9"/>
    <s v="$"/>
    <n v="3923012.4475718406"/>
  </r>
  <r>
    <s v="Financial Budget"/>
    <s v="Expenses"/>
    <x v="1"/>
    <x v="3"/>
    <n v="10"/>
    <s v="Cost Centre"/>
    <x v="6"/>
    <x v="9"/>
    <s v="$"/>
    <n v="5304755.0634176014"/>
  </r>
  <r>
    <s v="Financial Budget"/>
    <s v="Expenses"/>
    <x v="1"/>
    <x v="4"/>
    <n v="11"/>
    <s v="Cost Centre"/>
    <x v="6"/>
    <x v="9"/>
    <s v="$"/>
    <n v="5796055.2061697599"/>
  </r>
  <r>
    <s v="Financial Budget"/>
    <s v="Expenses"/>
    <x v="1"/>
    <x v="5"/>
    <n v="12"/>
    <s v="Cost Centre"/>
    <x v="6"/>
    <x v="9"/>
    <s v="$"/>
    <n v="2778318.7637284808"/>
  </r>
  <r>
    <s v="Financial Budget"/>
    <s v="Expenses"/>
    <x v="1"/>
    <x v="6"/>
    <n v="1"/>
    <s v="Cost Centre"/>
    <x v="6"/>
    <x v="9"/>
    <s v="$"/>
    <n v="2890095.0972502003"/>
  </r>
  <r>
    <s v="Financial Budget"/>
    <s v="Expenses"/>
    <x v="1"/>
    <x v="7"/>
    <n v="2"/>
    <s v="Cost Centre"/>
    <x v="6"/>
    <x v="9"/>
    <s v="$"/>
    <n v="3360449.90644272"/>
  </r>
  <r>
    <s v="Financial Budget"/>
    <s v="Expenses"/>
    <x v="1"/>
    <x v="8"/>
    <n v="3"/>
    <s v="Cost Centre"/>
    <x v="6"/>
    <x v="9"/>
    <s v="$"/>
    <n v="2808562.4972675201"/>
  </r>
  <r>
    <s v="Financial Budget"/>
    <s v="Expenses"/>
    <x v="1"/>
    <x v="9"/>
    <n v="4"/>
    <s v="Cost Centre"/>
    <x v="6"/>
    <x v="9"/>
    <s v="$"/>
    <n v="3278176.1271341606"/>
  </r>
  <r>
    <s v="Financial Budget"/>
    <s v="Expenses"/>
    <x v="1"/>
    <x v="10"/>
    <n v="5"/>
    <s v="Cost Centre"/>
    <x v="6"/>
    <x v="9"/>
    <s v="$"/>
    <n v="3653895.7708680006"/>
  </r>
  <r>
    <s v="Financial Budget"/>
    <s v="Expenses"/>
    <x v="1"/>
    <x v="11"/>
    <n v="6"/>
    <s v="Cost Centre"/>
    <x v="6"/>
    <x v="9"/>
    <s v="$"/>
    <n v="1788228.1705142399"/>
  </r>
  <r>
    <s v="Financial Budget"/>
    <s v="Expenses"/>
    <x v="2"/>
    <x v="0"/>
    <n v="7"/>
    <s v="Cost Centre"/>
    <x v="3"/>
    <x v="2"/>
    <s v="$"/>
    <n v="2433222.1515178396"/>
  </r>
  <r>
    <s v="Financial Budget"/>
    <s v="Expenses"/>
    <x v="2"/>
    <x v="1"/>
    <n v="8"/>
    <s v="Cost Centre"/>
    <x v="3"/>
    <x v="2"/>
    <s v="$"/>
    <n v="2086825.2357197695"/>
  </r>
  <r>
    <s v="Financial Budget"/>
    <s v="Expenses"/>
    <x v="2"/>
    <x v="2"/>
    <n v="9"/>
    <s v="Cost Centre"/>
    <x v="3"/>
    <x v="2"/>
    <s v="$"/>
    <n v="2578988.7463329984"/>
  </r>
  <r>
    <s v="Financial Budget"/>
    <s v="Expenses"/>
    <x v="2"/>
    <x v="3"/>
    <n v="10"/>
    <s v="Cost Centre"/>
    <x v="3"/>
    <x v="2"/>
    <s v="$"/>
    <n v="2227535.3634992633"/>
  </r>
  <r>
    <s v="Financial Budget"/>
    <s v="Expenses"/>
    <x v="2"/>
    <x v="4"/>
    <n v="11"/>
    <s v="Cost Centre"/>
    <x v="3"/>
    <x v="2"/>
    <s v="$"/>
    <n v="1957986.2244688198"/>
  </r>
  <r>
    <s v="Financial Budget"/>
    <s v="Expenses"/>
    <x v="2"/>
    <x v="5"/>
    <n v="12"/>
    <s v="Cost Centre"/>
    <x v="3"/>
    <x v="2"/>
    <s v="$"/>
    <n v="1319140.1133043088"/>
  </r>
  <r>
    <s v="Financial Budget"/>
    <s v="Expenses"/>
    <x v="2"/>
    <x v="6"/>
    <n v="1"/>
    <s v="Cost Centre"/>
    <x v="3"/>
    <x v="2"/>
    <s v="$"/>
    <n v="1419201.629526681"/>
  </r>
  <r>
    <s v="Financial Budget"/>
    <s v="Expenses"/>
    <x v="2"/>
    <x v="7"/>
    <n v="2"/>
    <s v="Cost Centre"/>
    <x v="3"/>
    <x v="2"/>
    <s v="$"/>
    <n v="1260368.462282202"/>
  </r>
  <r>
    <s v="Financial Budget"/>
    <s v="Expenses"/>
    <x v="2"/>
    <x v="8"/>
    <n v="3"/>
    <s v="Cost Centre"/>
    <x v="3"/>
    <x v="2"/>
    <s v="$"/>
    <n v="1788457.9462718377"/>
  </r>
  <r>
    <s v="Financial Budget"/>
    <s v="Expenses"/>
    <x v="2"/>
    <x v="9"/>
    <n v="4"/>
    <s v="Cost Centre"/>
    <x v="3"/>
    <x v="2"/>
    <s v="$"/>
    <n v="1016783.8012342919"/>
  </r>
  <r>
    <s v="Financial Budget"/>
    <s v="Expenses"/>
    <x v="2"/>
    <x v="10"/>
    <n v="5"/>
    <s v="Cost Centre"/>
    <x v="3"/>
    <x v="2"/>
    <s v="$"/>
    <n v="1240420.7591332828"/>
  </r>
  <r>
    <s v="Financial Budget"/>
    <s v="Expenses"/>
    <x v="2"/>
    <x v="11"/>
    <n v="6"/>
    <s v="Cost Centre"/>
    <x v="3"/>
    <x v="2"/>
    <s v="$"/>
    <n v="2103059.7980945962"/>
  </r>
  <r>
    <s v="Financial Budget"/>
    <s v="Expenses"/>
    <x v="2"/>
    <x v="0"/>
    <n v="7"/>
    <s v="Cost Centre"/>
    <x v="4"/>
    <x v="3"/>
    <s v="$"/>
    <n v="1332883.4370402915"/>
  </r>
  <r>
    <s v="Financial Budget"/>
    <s v="Expenses"/>
    <x v="2"/>
    <x v="1"/>
    <n v="8"/>
    <s v="Cost Centre"/>
    <x v="4"/>
    <x v="3"/>
    <s v="$"/>
    <n v="1151288.886269808"/>
  </r>
  <r>
    <s v="Financial Budget"/>
    <s v="Expenses"/>
    <x v="2"/>
    <x v="2"/>
    <n v="9"/>
    <s v="Cost Centre"/>
    <x v="4"/>
    <x v="3"/>
    <s v="$"/>
    <n v="1434960.2579417818"/>
  </r>
  <r>
    <s v="Financial Budget"/>
    <s v="Expenses"/>
    <x v="2"/>
    <x v="3"/>
    <n v="10"/>
    <s v="Cost Centre"/>
    <x v="4"/>
    <x v="3"/>
    <s v="$"/>
    <n v="1261225.5178525469"/>
  </r>
  <r>
    <s v="Financial Budget"/>
    <s v="Expenses"/>
    <x v="2"/>
    <x v="4"/>
    <n v="11"/>
    <s v="Cost Centre"/>
    <x v="4"/>
    <x v="3"/>
    <s v="$"/>
    <n v="1020345.9299794802"/>
  </r>
  <r>
    <s v="Financial Budget"/>
    <s v="Expenses"/>
    <x v="2"/>
    <x v="5"/>
    <n v="12"/>
    <s v="Cost Centre"/>
    <x v="4"/>
    <x v="3"/>
    <s v="$"/>
    <n v="756329.43025765126"/>
  </r>
  <r>
    <s v="Financial Budget"/>
    <s v="Expenses"/>
    <x v="2"/>
    <x v="6"/>
    <n v="1"/>
    <s v="Cost Centre"/>
    <x v="4"/>
    <x v="3"/>
    <s v="$"/>
    <n v="835307.17053299106"/>
  </r>
  <r>
    <s v="Financial Budget"/>
    <s v="Expenses"/>
    <x v="2"/>
    <x v="7"/>
    <n v="2"/>
    <s v="Cost Centre"/>
    <x v="4"/>
    <x v="3"/>
    <s v="$"/>
    <n v="708560.45670208498"/>
  </r>
  <r>
    <s v="Financial Budget"/>
    <s v="Expenses"/>
    <x v="2"/>
    <x v="8"/>
    <n v="3"/>
    <s v="Cost Centre"/>
    <x v="4"/>
    <x v="3"/>
    <s v="$"/>
    <n v="961197.10847725498"/>
  </r>
  <r>
    <s v="Financial Budget"/>
    <s v="Expenses"/>
    <x v="2"/>
    <x v="9"/>
    <n v="4"/>
    <s v="Cost Centre"/>
    <x v="4"/>
    <x v="3"/>
    <s v="$"/>
    <n v="570279.25121684396"/>
  </r>
  <r>
    <s v="Financial Budget"/>
    <s v="Expenses"/>
    <x v="2"/>
    <x v="10"/>
    <n v="5"/>
    <s v="Cost Centre"/>
    <x v="4"/>
    <x v="3"/>
    <s v="$"/>
    <n v="712090.36311285582"/>
  </r>
  <r>
    <s v="Financial Budget"/>
    <s v="Expenses"/>
    <x v="2"/>
    <x v="11"/>
    <n v="6"/>
    <s v="Cost Centre"/>
    <x v="4"/>
    <x v="3"/>
    <s v="$"/>
    <n v="1333561.9610866704"/>
  </r>
  <r>
    <s v="Financial Budget"/>
    <s v="Expenses"/>
    <x v="2"/>
    <x v="0"/>
    <n v="7"/>
    <s v="Cost Centre"/>
    <x v="4"/>
    <x v="4"/>
    <s v="$"/>
    <n v="1205625.4827113249"/>
  </r>
  <r>
    <s v="Financial Budget"/>
    <s v="Expenses"/>
    <x v="2"/>
    <x v="1"/>
    <n v="8"/>
    <s v="Cost Centre"/>
    <x v="4"/>
    <x v="4"/>
    <s v="$"/>
    <n v="1061002.5545301"/>
  </r>
  <r>
    <s v="Financial Budget"/>
    <s v="Expenses"/>
    <x v="2"/>
    <x v="2"/>
    <n v="9"/>
    <s v="Cost Centre"/>
    <x v="4"/>
    <x v="4"/>
    <s v="$"/>
    <n v="1277106.2932592249"/>
  </r>
  <r>
    <s v="Financial Budget"/>
    <s v="Expenses"/>
    <x v="2"/>
    <x v="3"/>
    <n v="10"/>
    <s v="Cost Centre"/>
    <x v="4"/>
    <x v="4"/>
    <s v="$"/>
    <n v="1116349.389116325"/>
  </r>
  <r>
    <s v="Financial Budget"/>
    <s v="Expenses"/>
    <x v="2"/>
    <x v="4"/>
    <n v="11"/>
    <s v="Cost Centre"/>
    <x v="4"/>
    <x v="4"/>
    <s v="$"/>
    <n v="932858.39093923138"/>
  </r>
  <r>
    <s v="Financial Budget"/>
    <s v="Expenses"/>
    <x v="2"/>
    <x v="5"/>
    <n v="12"/>
    <s v="Cost Centre"/>
    <x v="4"/>
    <x v="4"/>
    <s v="$"/>
    <n v="739422.19930556254"/>
  </r>
  <r>
    <s v="Financial Budget"/>
    <s v="Expenses"/>
    <x v="2"/>
    <x v="6"/>
    <n v="1"/>
    <s v="Cost Centre"/>
    <x v="4"/>
    <x v="4"/>
    <s v="$"/>
    <n v="739944.9965933999"/>
  </r>
  <r>
    <s v="Financial Budget"/>
    <s v="Expenses"/>
    <x v="2"/>
    <x v="7"/>
    <n v="2"/>
    <s v="Cost Centre"/>
    <x v="4"/>
    <x v="4"/>
    <s v="$"/>
    <n v="666405.86063951231"/>
  </r>
  <r>
    <s v="Financial Budget"/>
    <s v="Expenses"/>
    <x v="2"/>
    <x v="8"/>
    <n v="3"/>
    <s v="Cost Centre"/>
    <x v="4"/>
    <x v="4"/>
    <s v="$"/>
    <n v="964934.72717118752"/>
  </r>
  <r>
    <s v="Financial Budget"/>
    <s v="Expenses"/>
    <x v="2"/>
    <x v="9"/>
    <n v="4"/>
    <s v="Cost Centre"/>
    <x v="4"/>
    <x v="4"/>
    <s v="$"/>
    <n v="541033.23140099994"/>
  </r>
  <r>
    <s v="Financial Budget"/>
    <s v="Expenses"/>
    <x v="2"/>
    <x v="10"/>
    <n v="5"/>
    <s v="Cost Centre"/>
    <x v="4"/>
    <x v="4"/>
    <s v="$"/>
    <n v="654984.60439717479"/>
  </r>
  <r>
    <s v="Financial Budget"/>
    <s v="Expenses"/>
    <x v="2"/>
    <x v="11"/>
    <n v="6"/>
    <s v="Cost Centre"/>
    <x v="4"/>
    <x v="4"/>
    <s v="$"/>
    <n v="1109316.9805072877"/>
  </r>
  <r>
    <s v="Financial Budget"/>
    <s v="Expenses"/>
    <x v="2"/>
    <x v="0"/>
    <n v="7"/>
    <s v="Cost Centre"/>
    <x v="5"/>
    <x v="5"/>
    <s v="$"/>
    <n v="1134491.3172698508"/>
  </r>
  <r>
    <s v="Financial Budget"/>
    <s v="Expenses"/>
    <x v="2"/>
    <x v="1"/>
    <n v="8"/>
    <s v="Cost Centre"/>
    <x v="5"/>
    <x v="5"/>
    <s v="$"/>
    <n v="806940.19684530701"/>
  </r>
  <r>
    <s v="Financial Budget"/>
    <s v="Expenses"/>
    <x v="2"/>
    <x v="2"/>
    <n v="9"/>
    <s v="Cost Centre"/>
    <x v="5"/>
    <x v="5"/>
    <s v="$"/>
    <n v="1151592.8767951606"/>
  </r>
  <r>
    <s v="Financial Budget"/>
    <s v="Expenses"/>
    <x v="2"/>
    <x v="3"/>
    <n v="10"/>
    <s v="Cost Centre"/>
    <x v="5"/>
    <x v="5"/>
    <s v="$"/>
    <n v="953018.83364781574"/>
  </r>
  <r>
    <s v="Financial Budget"/>
    <s v="Expenses"/>
    <x v="2"/>
    <x v="4"/>
    <n v="11"/>
    <s v="Cost Centre"/>
    <x v="5"/>
    <x v="5"/>
    <s v="$"/>
    <n v="850734.32784846472"/>
  </r>
  <r>
    <s v="Financial Budget"/>
    <s v="Expenses"/>
    <x v="2"/>
    <x v="5"/>
    <n v="12"/>
    <s v="Cost Centre"/>
    <x v="5"/>
    <x v="5"/>
    <s v="$"/>
    <n v="590304.384267507"/>
  </r>
  <r>
    <s v="Financial Budget"/>
    <s v="Expenses"/>
    <x v="2"/>
    <x v="6"/>
    <n v="1"/>
    <s v="Cost Centre"/>
    <x v="5"/>
    <x v="5"/>
    <s v="$"/>
    <n v="639047.64173065918"/>
  </r>
  <r>
    <s v="Financial Budget"/>
    <s v="Expenses"/>
    <x v="2"/>
    <x v="7"/>
    <n v="2"/>
    <s v="Cost Centre"/>
    <x v="5"/>
    <x v="5"/>
    <s v="$"/>
    <n v="600791.0408000747"/>
  </r>
  <r>
    <s v="Financial Budget"/>
    <s v="Expenses"/>
    <x v="2"/>
    <x v="8"/>
    <n v="3"/>
    <s v="Cost Centre"/>
    <x v="5"/>
    <x v="5"/>
    <s v="$"/>
    <n v="765760.35752283596"/>
  </r>
  <r>
    <s v="Financial Budget"/>
    <s v="Expenses"/>
    <x v="2"/>
    <x v="9"/>
    <n v="4"/>
    <s v="Cost Centre"/>
    <x v="5"/>
    <x v="5"/>
    <s v="$"/>
    <n v="429847.5775628736"/>
  </r>
  <r>
    <s v="Financial Budget"/>
    <s v="Expenses"/>
    <x v="2"/>
    <x v="10"/>
    <n v="5"/>
    <s v="Cost Centre"/>
    <x v="5"/>
    <x v="5"/>
    <s v="$"/>
    <n v="575910.80906214949"/>
  </r>
  <r>
    <s v="Financial Budget"/>
    <s v="Expenses"/>
    <x v="2"/>
    <x v="11"/>
    <n v="6"/>
    <s v="Cost Centre"/>
    <x v="5"/>
    <x v="5"/>
    <s v="$"/>
    <n v="978906.42835815961"/>
  </r>
  <r>
    <s v="Financial Budget"/>
    <s v="Expenses"/>
    <x v="2"/>
    <x v="0"/>
    <n v="7"/>
    <s v="Cost Centre"/>
    <x v="5"/>
    <x v="6"/>
    <s v="$"/>
    <n v="255350.32112459998"/>
  </r>
  <r>
    <s v="Financial Budget"/>
    <s v="Expenses"/>
    <x v="2"/>
    <x v="1"/>
    <n v="8"/>
    <s v="Cost Centre"/>
    <x v="5"/>
    <x v="6"/>
    <s v="$"/>
    <n v="189875.20710716999"/>
  </r>
  <r>
    <s v="Financial Budget"/>
    <s v="Expenses"/>
    <x v="2"/>
    <x v="2"/>
    <n v="9"/>
    <s v="Cost Centre"/>
    <x v="5"/>
    <x v="6"/>
    <s v="$"/>
    <n v="252931.19233882497"/>
  </r>
  <r>
    <s v="Financial Budget"/>
    <s v="Expenses"/>
    <x v="2"/>
    <x v="3"/>
    <n v="10"/>
    <s v="Cost Centre"/>
    <x v="5"/>
    <x v="6"/>
    <s v="$"/>
    <n v="214527.58832758496"/>
  </r>
  <r>
    <s v="Financial Budget"/>
    <s v="Expenses"/>
    <x v="2"/>
    <x v="4"/>
    <n v="11"/>
    <s v="Cost Centre"/>
    <x v="5"/>
    <x v="6"/>
    <s v="$"/>
    <n v="192844.29660985127"/>
  </r>
  <r>
    <s v="Financial Budget"/>
    <s v="Expenses"/>
    <x v="2"/>
    <x v="5"/>
    <n v="12"/>
    <s v="Cost Centre"/>
    <x v="5"/>
    <x v="6"/>
    <s v="$"/>
    <n v="142400.85841800002"/>
  </r>
  <r>
    <s v="Financial Budget"/>
    <s v="Expenses"/>
    <x v="2"/>
    <x v="6"/>
    <n v="1"/>
    <s v="Cost Centre"/>
    <x v="5"/>
    <x v="6"/>
    <s v="$"/>
    <n v="142333.66162723501"/>
  </r>
  <r>
    <s v="Financial Budget"/>
    <s v="Expenses"/>
    <x v="2"/>
    <x v="7"/>
    <n v="2"/>
    <s v="Cost Centre"/>
    <x v="5"/>
    <x v="6"/>
    <s v="$"/>
    <n v="133057.43558932497"/>
  </r>
  <r>
    <s v="Financial Budget"/>
    <s v="Expenses"/>
    <x v="2"/>
    <x v="8"/>
    <n v="3"/>
    <s v="Cost Centre"/>
    <x v="5"/>
    <x v="6"/>
    <s v="$"/>
    <n v="182458.70267756627"/>
  </r>
  <r>
    <s v="Financial Budget"/>
    <s v="Expenses"/>
    <x v="2"/>
    <x v="9"/>
    <n v="4"/>
    <s v="Cost Centre"/>
    <x v="5"/>
    <x v="6"/>
    <s v="$"/>
    <n v="104660.20871123999"/>
  </r>
  <r>
    <s v="Financial Budget"/>
    <s v="Expenses"/>
    <x v="2"/>
    <x v="10"/>
    <n v="5"/>
    <s v="Cost Centre"/>
    <x v="5"/>
    <x v="6"/>
    <s v="$"/>
    <n v="126430.43769056996"/>
  </r>
  <r>
    <s v="Financial Budget"/>
    <s v="Expenses"/>
    <x v="2"/>
    <x v="11"/>
    <n v="6"/>
    <s v="Cost Centre"/>
    <x v="5"/>
    <x v="6"/>
    <s v="$"/>
    <n v="230359.10681218505"/>
  </r>
  <r>
    <s v="Financial Budget"/>
    <s v="Expenses"/>
    <x v="2"/>
    <x v="0"/>
    <n v="7"/>
    <s v="Cost Centre"/>
    <x v="5"/>
    <x v="7"/>
    <s v="$"/>
    <n v="660756.15261022374"/>
  </r>
  <r>
    <s v="Financial Budget"/>
    <s v="Expenses"/>
    <x v="2"/>
    <x v="1"/>
    <n v="8"/>
    <s v="Cost Centre"/>
    <x v="5"/>
    <x v="7"/>
    <s v="$"/>
    <n v="529683.55044249841"/>
  </r>
  <r>
    <s v="Financial Budget"/>
    <s v="Expenses"/>
    <x v="2"/>
    <x v="2"/>
    <n v="9"/>
    <s v="Cost Centre"/>
    <x v="5"/>
    <x v="7"/>
    <s v="$"/>
    <n v="672443.49046857841"/>
  </r>
  <r>
    <s v="Financial Budget"/>
    <s v="Expenses"/>
    <x v="2"/>
    <x v="3"/>
    <n v="10"/>
    <s v="Cost Centre"/>
    <x v="5"/>
    <x v="7"/>
    <s v="$"/>
    <n v="585948.31082732871"/>
  </r>
  <r>
    <s v="Financial Budget"/>
    <s v="Expenses"/>
    <x v="2"/>
    <x v="4"/>
    <n v="11"/>
    <s v="Cost Centre"/>
    <x v="5"/>
    <x v="7"/>
    <s v="$"/>
    <n v="504468.75421239575"/>
  </r>
  <r>
    <s v="Financial Budget"/>
    <s v="Expenses"/>
    <x v="2"/>
    <x v="5"/>
    <n v="12"/>
    <s v="Cost Centre"/>
    <x v="5"/>
    <x v="7"/>
    <s v="$"/>
    <n v="378359.08081662602"/>
  </r>
  <r>
    <s v="Financial Budget"/>
    <s v="Expenses"/>
    <x v="2"/>
    <x v="6"/>
    <n v="1"/>
    <s v="Cost Centre"/>
    <x v="5"/>
    <x v="7"/>
    <s v="$"/>
    <n v="395823.36873278162"/>
  </r>
  <r>
    <s v="Financial Budget"/>
    <s v="Expenses"/>
    <x v="2"/>
    <x v="7"/>
    <n v="2"/>
    <s v="Cost Centre"/>
    <x v="5"/>
    <x v="7"/>
    <s v="$"/>
    <n v="329884.52262346615"/>
  </r>
  <r>
    <s v="Financial Budget"/>
    <s v="Expenses"/>
    <x v="2"/>
    <x v="8"/>
    <n v="3"/>
    <s v="Cost Centre"/>
    <x v="5"/>
    <x v="7"/>
    <s v="$"/>
    <n v="446578.08277619159"/>
  </r>
  <r>
    <s v="Financial Budget"/>
    <s v="Expenses"/>
    <x v="2"/>
    <x v="9"/>
    <n v="4"/>
    <s v="Cost Centre"/>
    <x v="5"/>
    <x v="7"/>
    <s v="$"/>
    <n v="255084.77622429357"/>
  </r>
  <r>
    <s v="Financial Budget"/>
    <s v="Expenses"/>
    <x v="2"/>
    <x v="10"/>
    <n v="5"/>
    <s v="Cost Centre"/>
    <x v="5"/>
    <x v="7"/>
    <s v="$"/>
    <n v="307417.20946522552"/>
  </r>
  <r>
    <s v="Financial Budget"/>
    <s v="Expenses"/>
    <x v="2"/>
    <x v="11"/>
    <n v="6"/>
    <s v="Cost Centre"/>
    <x v="5"/>
    <x v="7"/>
    <s v="$"/>
    <n v="612277.97873185331"/>
  </r>
  <r>
    <s v="Financial Budget"/>
    <s v="Expenses"/>
    <x v="2"/>
    <x v="0"/>
    <n v="7"/>
    <s v="Cost Centre"/>
    <x v="5"/>
    <x v="8"/>
    <s v="$"/>
    <n v="204001.78430538269"/>
  </r>
  <r>
    <s v="Financial Budget"/>
    <s v="Expenses"/>
    <x v="2"/>
    <x v="1"/>
    <n v="8"/>
    <s v="Cost Centre"/>
    <x v="5"/>
    <x v="8"/>
    <s v="$"/>
    <n v="156736.8476459604"/>
  </r>
  <r>
    <s v="Financial Budget"/>
    <s v="Expenses"/>
    <x v="2"/>
    <x v="2"/>
    <n v="9"/>
    <s v="Cost Centre"/>
    <x v="5"/>
    <x v="8"/>
    <s v="$"/>
    <n v="244769.18801975637"/>
  </r>
  <r>
    <s v="Financial Budget"/>
    <s v="Expenses"/>
    <x v="2"/>
    <x v="3"/>
    <n v="10"/>
    <s v="Cost Centre"/>
    <x v="5"/>
    <x v="8"/>
    <s v="$"/>
    <n v="198504.61086128399"/>
  </r>
  <r>
    <s v="Financial Budget"/>
    <s v="Expenses"/>
    <x v="2"/>
    <x v="4"/>
    <n v="11"/>
    <s v="Cost Centre"/>
    <x v="5"/>
    <x v="8"/>
    <s v="$"/>
    <n v="174673.83751677407"/>
  </r>
  <r>
    <s v="Financial Budget"/>
    <s v="Expenses"/>
    <x v="2"/>
    <x v="5"/>
    <n v="12"/>
    <s v="Cost Centre"/>
    <x v="5"/>
    <x v="8"/>
    <s v="$"/>
    <n v="117398.02382544601"/>
  </r>
  <r>
    <s v="Financial Budget"/>
    <s v="Expenses"/>
    <x v="2"/>
    <x v="6"/>
    <n v="1"/>
    <s v="Cost Centre"/>
    <x v="5"/>
    <x v="8"/>
    <s v="$"/>
    <n v="122856.00426868859"/>
  </r>
  <r>
    <s v="Financial Budget"/>
    <s v="Expenses"/>
    <x v="2"/>
    <x v="7"/>
    <n v="2"/>
    <s v="Cost Centre"/>
    <x v="5"/>
    <x v="8"/>
    <s v="$"/>
    <n v="115969.228431147"/>
  </r>
  <r>
    <s v="Financial Budget"/>
    <s v="Expenses"/>
    <x v="2"/>
    <x v="8"/>
    <n v="3"/>
    <s v="Cost Centre"/>
    <x v="5"/>
    <x v="8"/>
    <s v="$"/>
    <n v="156435.99509763226"/>
  </r>
  <r>
    <s v="Financial Budget"/>
    <s v="Expenses"/>
    <x v="2"/>
    <x v="9"/>
    <n v="4"/>
    <s v="Cost Centre"/>
    <x v="5"/>
    <x v="8"/>
    <s v="$"/>
    <n v="85299.480614602799"/>
  </r>
  <r>
    <s v="Financial Budget"/>
    <s v="Expenses"/>
    <x v="2"/>
    <x v="10"/>
    <n v="5"/>
    <s v="Cost Centre"/>
    <x v="5"/>
    <x v="8"/>
    <s v="$"/>
    <n v="115184.65971776398"/>
  </r>
  <r>
    <s v="Financial Budget"/>
    <s v="Expenses"/>
    <x v="2"/>
    <x v="11"/>
    <n v="6"/>
    <s v="Cost Centre"/>
    <x v="5"/>
    <x v="8"/>
    <s v="$"/>
    <n v="191142.34907568261"/>
  </r>
  <r>
    <s v="Financial Budget"/>
    <s v="Expenses"/>
    <x v="2"/>
    <x v="0"/>
    <n v="7"/>
    <s v="Cost Centre"/>
    <x v="6"/>
    <x v="9"/>
    <s v="$"/>
    <n v="3067822.9919048399"/>
  </r>
  <r>
    <s v="Financial Budget"/>
    <s v="Expenses"/>
    <x v="2"/>
    <x v="1"/>
    <n v="8"/>
    <s v="Cost Centre"/>
    <x v="6"/>
    <x v="9"/>
    <s v="$"/>
    <n v="2455342.9186057192"/>
  </r>
  <r>
    <s v="Financial Budget"/>
    <s v="Expenses"/>
    <x v="2"/>
    <x v="2"/>
    <n v="9"/>
    <s v="Cost Centre"/>
    <x v="6"/>
    <x v="9"/>
    <s v="$"/>
    <n v="3390820.7358167996"/>
  </r>
  <r>
    <s v="Financial Budget"/>
    <s v="Expenses"/>
    <x v="2"/>
    <x v="3"/>
    <n v="10"/>
    <s v="Cost Centre"/>
    <x v="6"/>
    <x v="9"/>
    <s v="$"/>
    <n v="2725135.5537314997"/>
  </r>
  <r>
    <s v="Financial Budget"/>
    <s v="Expenses"/>
    <x v="2"/>
    <x v="4"/>
    <n v="11"/>
    <s v="Cost Centre"/>
    <x v="6"/>
    <x v="9"/>
    <s v="$"/>
    <n v="2517178.5408305251"/>
  </r>
  <r>
    <s v="Financial Budget"/>
    <s v="Expenses"/>
    <x v="2"/>
    <x v="5"/>
    <n v="12"/>
    <s v="Cost Centre"/>
    <x v="6"/>
    <x v="9"/>
    <s v="$"/>
    <n v="1767206.136907575"/>
  </r>
  <r>
    <s v="Financial Budget"/>
    <s v="Expenses"/>
    <x v="2"/>
    <x v="6"/>
    <n v="1"/>
    <s v="Cost Centre"/>
    <x v="6"/>
    <x v="9"/>
    <s v="$"/>
    <n v="1961436.6334718997"/>
  </r>
  <r>
    <s v="Financial Budget"/>
    <s v="Expenses"/>
    <x v="2"/>
    <x v="7"/>
    <n v="2"/>
    <s v="Cost Centre"/>
    <x v="6"/>
    <x v="9"/>
    <s v="$"/>
    <n v="1593530.5935860998"/>
  </r>
  <r>
    <s v="Financial Budget"/>
    <s v="Expenses"/>
    <x v="2"/>
    <x v="8"/>
    <n v="3"/>
    <s v="Cost Centre"/>
    <x v="6"/>
    <x v="9"/>
    <s v="$"/>
    <n v="2258113.7891461495"/>
  </r>
  <r>
    <s v="Financial Budget"/>
    <s v="Expenses"/>
    <x v="2"/>
    <x v="9"/>
    <n v="4"/>
    <s v="Cost Centre"/>
    <x v="6"/>
    <x v="9"/>
    <s v="$"/>
    <n v="1190031.30652068"/>
  </r>
  <r>
    <s v="Financial Budget"/>
    <s v="Expenses"/>
    <x v="2"/>
    <x v="10"/>
    <n v="5"/>
    <s v="Cost Centre"/>
    <x v="6"/>
    <x v="9"/>
    <s v="$"/>
    <n v="1572119.1696365993"/>
  </r>
  <r>
    <s v="Financial Budget"/>
    <s v="Expenses"/>
    <x v="2"/>
    <x v="11"/>
    <n v="6"/>
    <s v="Cost Centre"/>
    <x v="6"/>
    <x v="9"/>
    <s v="$"/>
    <n v="2829210.9406183348"/>
  </r>
  <r>
    <s v="Water Production Actuals"/>
    <s v="None"/>
    <x v="0"/>
    <x v="0"/>
    <n v="6"/>
    <s v="None"/>
    <x v="7"/>
    <x v="10"/>
    <s v="Giga-Litre"/>
    <n v="181.933291"/>
  </r>
  <r>
    <s v="Water Production Actuals"/>
    <s v="None"/>
    <x v="0"/>
    <x v="1"/>
    <n v="6"/>
    <s v="None"/>
    <x v="7"/>
    <x v="10"/>
    <s v="Giga-Litre"/>
    <n v="187.44394299999999"/>
  </r>
  <r>
    <s v="Water Production Actuals"/>
    <s v="None"/>
    <x v="0"/>
    <x v="2"/>
    <n v="6"/>
    <s v="None"/>
    <x v="7"/>
    <x v="10"/>
    <s v="Giga-Litre"/>
    <n v="184.77365699999999"/>
  </r>
  <r>
    <s v="Water Production Actuals"/>
    <s v="None"/>
    <x v="0"/>
    <x v="3"/>
    <n v="6"/>
    <s v="None"/>
    <x v="7"/>
    <x v="10"/>
    <s v="Giga-Litre"/>
    <n v="191.54109299999999"/>
  </r>
  <r>
    <s v="Water Production Actuals"/>
    <s v="None"/>
    <x v="0"/>
    <x v="4"/>
    <n v="6"/>
    <s v="None"/>
    <x v="7"/>
    <x v="10"/>
    <s v="Giga-Litre"/>
    <n v="98.096062000000003"/>
  </r>
  <r>
    <s v="Water Production Actuals"/>
    <s v="None"/>
    <x v="0"/>
    <x v="5"/>
    <n v="6"/>
    <s v="None"/>
    <x v="7"/>
    <x v="10"/>
    <s v="Giga-Litre"/>
    <n v="185.30685299999999"/>
  </r>
  <r>
    <s v="Water Production Actuals"/>
    <s v="None"/>
    <x v="0"/>
    <x v="6"/>
    <n v="6"/>
    <s v="None"/>
    <x v="7"/>
    <x v="10"/>
    <s v="Giga-Litre"/>
    <n v="186.90143900000001"/>
  </r>
  <r>
    <s v="Water Production Actuals"/>
    <s v="None"/>
    <x v="0"/>
    <x v="7"/>
    <n v="6"/>
    <s v="None"/>
    <x v="7"/>
    <x v="10"/>
    <s v="Giga-Litre"/>
    <n v="158.58676500000001"/>
  </r>
  <r>
    <s v="Water Production Actuals"/>
    <s v="None"/>
    <x v="0"/>
    <x v="8"/>
    <n v="6"/>
    <s v="None"/>
    <x v="7"/>
    <x v="10"/>
    <s v="Giga-Litre"/>
    <n v="191.40367599999999"/>
  </r>
  <r>
    <s v="Water Production Actuals"/>
    <s v="None"/>
    <x v="0"/>
    <x v="9"/>
    <n v="6"/>
    <s v="None"/>
    <x v="7"/>
    <x v="10"/>
    <s v="Giga-Litre"/>
    <n v="171.057864"/>
  </r>
  <r>
    <s v="Water Production Actuals"/>
    <s v="None"/>
    <x v="0"/>
    <x v="10"/>
    <n v="6"/>
    <s v="None"/>
    <x v="7"/>
    <x v="10"/>
    <s v="Giga-Litre"/>
    <n v="169.28699900000001"/>
  </r>
  <r>
    <s v="Water Production Actuals"/>
    <s v="None"/>
    <x v="0"/>
    <x v="11"/>
    <n v="6"/>
    <s v="None"/>
    <x v="7"/>
    <x v="10"/>
    <s v="Giga-Litre"/>
    <n v="142.50871699999999"/>
  </r>
  <r>
    <s v="Water Production Actuals"/>
    <s v="None"/>
    <x v="1"/>
    <x v="0"/>
    <n v="6"/>
    <s v="None"/>
    <x v="7"/>
    <x v="10"/>
    <s v="Giga-Litre"/>
    <n v="214.968999"/>
  </r>
  <r>
    <s v="Water Production Actuals"/>
    <s v="None"/>
    <x v="1"/>
    <x v="1"/>
    <n v="6"/>
    <s v="None"/>
    <x v="7"/>
    <x v="10"/>
    <s v="Giga-Litre"/>
    <n v="228.199051"/>
  </r>
  <r>
    <s v="Water Production Actuals"/>
    <s v="None"/>
    <x v="1"/>
    <x v="2"/>
    <n v="6"/>
    <s v="None"/>
    <x v="7"/>
    <x v="10"/>
    <s v="Giga-Litre"/>
    <n v="216.53646700000002"/>
  </r>
  <r>
    <s v="Water Production Actuals"/>
    <s v="None"/>
    <x v="1"/>
    <x v="3"/>
    <n v="6"/>
    <s v="None"/>
    <x v="7"/>
    <x v="10"/>
    <s v="Giga-Litre"/>
    <n v="236.760276"/>
  </r>
  <r>
    <s v="Water Production Actuals"/>
    <s v="None"/>
    <x v="1"/>
    <x v="4"/>
    <n v="6"/>
    <s v="None"/>
    <x v="7"/>
    <x v="10"/>
    <s v="Giga-Litre"/>
    <n v="232.052864"/>
  </r>
  <r>
    <s v="Water Production Actuals"/>
    <s v="None"/>
    <x v="1"/>
    <x v="5"/>
    <n v="6"/>
    <s v="None"/>
    <x v="7"/>
    <x v="10"/>
    <s v="Giga-Litre"/>
    <n v="240.21016"/>
  </r>
  <r>
    <s v="Water Production Actuals"/>
    <s v="None"/>
    <x v="1"/>
    <x v="6"/>
    <n v="6"/>
    <s v="None"/>
    <x v="7"/>
    <x v="10"/>
    <s v="Giga-Litre"/>
    <n v="288.160549"/>
  </r>
  <r>
    <s v="Water Production Actuals"/>
    <s v="None"/>
    <x v="1"/>
    <x v="7"/>
    <n v="6"/>
    <s v="None"/>
    <x v="7"/>
    <x v="10"/>
    <s v="Giga-Litre"/>
    <n v="306.884524"/>
  </r>
  <r>
    <s v="Water Production Actuals"/>
    <s v="None"/>
    <x v="1"/>
    <x v="8"/>
    <n v="6"/>
    <s v="None"/>
    <x v="7"/>
    <x v="10"/>
    <s v="Giga-Litre"/>
    <n v="367.65100600000005"/>
  </r>
  <r>
    <s v="Water Production Actuals"/>
    <s v="None"/>
    <x v="1"/>
    <x v="9"/>
    <n v="6"/>
    <s v="None"/>
    <x v="7"/>
    <x v="10"/>
    <s v="Giga-Litre"/>
    <n v="351.99016599999999"/>
  </r>
  <r>
    <s v="Water Production Actuals"/>
    <s v="None"/>
    <x v="1"/>
    <x v="10"/>
    <n v="6"/>
    <s v="None"/>
    <x v="7"/>
    <x v="10"/>
    <s v="Giga-Litre"/>
    <n v="362.822"/>
  </r>
  <r>
    <s v="Water Production Actuals"/>
    <s v="None"/>
    <x v="1"/>
    <x v="11"/>
    <n v="6"/>
    <s v="None"/>
    <x v="7"/>
    <x v="10"/>
    <s v="Giga-Litre"/>
    <n v="260.31229999999999"/>
  </r>
  <r>
    <s v="Water Production Actuals"/>
    <s v="None"/>
    <x v="2"/>
    <x v="0"/>
    <n v="6"/>
    <s v="None"/>
    <x v="7"/>
    <x v="10"/>
    <s v="Giga-Litre"/>
    <n v="250.24199099999998"/>
  </r>
  <r>
    <s v="Water Production Actuals"/>
    <s v="None"/>
    <x v="2"/>
    <x v="1"/>
    <n v="6"/>
    <s v="None"/>
    <x v="7"/>
    <x v="10"/>
    <s v="Giga-Litre"/>
    <n v="206.740703"/>
  </r>
  <r>
    <s v="Water Production Actuals"/>
    <s v="None"/>
    <x v="2"/>
    <x v="2"/>
    <n v="6"/>
    <s v="None"/>
    <x v="7"/>
    <x v="10"/>
    <s v="Giga-Litre"/>
    <n v="201.23546099999996"/>
  </r>
  <r>
    <s v="Water Production Actuals"/>
    <s v="None"/>
    <x v="2"/>
    <x v="3"/>
    <n v="6"/>
    <s v="None"/>
    <x v="7"/>
    <x v="10"/>
    <s v="Giga-Litre"/>
    <n v="174.36956599999999"/>
  </r>
  <r>
    <s v="Water Production Actuals"/>
    <s v="None"/>
    <x v="2"/>
    <x v="4"/>
    <n v="6"/>
    <s v="None"/>
    <x v="7"/>
    <x v="10"/>
    <s v="Giga-Litre"/>
    <n v="204.09105"/>
  </r>
  <r>
    <s v="Water Production Actuals"/>
    <s v="None"/>
    <x v="2"/>
    <x v="5"/>
    <n v="6"/>
    <s v="None"/>
    <x v="7"/>
    <x v="10"/>
    <s v="Giga-Litre"/>
    <n v="146.35666599999999"/>
  </r>
  <r>
    <s v="Water Production Actuals"/>
    <s v="None"/>
    <x v="2"/>
    <x v="6"/>
    <n v="6"/>
    <s v="None"/>
    <x v="7"/>
    <x v="10"/>
    <s v="Giga-Litre"/>
    <n v="204.20249700000002"/>
  </r>
  <r>
    <s v="Water Production Actuals"/>
    <s v="None"/>
    <x v="2"/>
    <x v="7"/>
    <n v="6"/>
    <s v="None"/>
    <x v="7"/>
    <x v="10"/>
    <s v="Giga-Litre"/>
    <n v="217.43019900000002"/>
  </r>
  <r>
    <s v="Water Production Actuals"/>
    <s v="None"/>
    <x v="2"/>
    <x v="8"/>
    <n v="6"/>
    <s v="None"/>
    <x v="7"/>
    <x v="10"/>
    <s v="Giga-Litre"/>
    <n v="230.98220000000001"/>
  </r>
  <r>
    <s v="Water Production Actuals"/>
    <s v="None"/>
    <x v="2"/>
    <x v="9"/>
    <n v="6"/>
    <s v="None"/>
    <x v="7"/>
    <x v="10"/>
    <s v="Giga-Litre"/>
    <n v="236.441136"/>
  </r>
  <r>
    <s v="Water Production Actuals"/>
    <s v="None"/>
    <x v="2"/>
    <x v="10"/>
    <n v="6"/>
    <s v="None"/>
    <x v="7"/>
    <x v="10"/>
    <s v="Giga-Litre"/>
    <n v="241.40736899999999"/>
  </r>
  <r>
    <s v="Water Production Actuals"/>
    <s v="None"/>
    <x v="2"/>
    <x v="11"/>
    <n v="6"/>
    <s v="None"/>
    <x v="7"/>
    <x v="10"/>
    <s v="Giga-Litre"/>
    <n v="220.380334"/>
  </r>
  <r>
    <s v="Water Production Budget"/>
    <s v="None"/>
    <x v="0"/>
    <x v="0"/>
    <n v="6"/>
    <s v="None"/>
    <x v="7"/>
    <x v="10"/>
    <s v="Giga-Litre"/>
    <n v="171.933291"/>
  </r>
  <r>
    <s v="Water Production Budget"/>
    <s v="None"/>
    <x v="0"/>
    <x v="1"/>
    <n v="6"/>
    <s v="None"/>
    <x v="7"/>
    <x v="10"/>
    <s v="Giga-Litre"/>
    <n v="185.44394299999999"/>
  </r>
  <r>
    <s v="Water Production Budget"/>
    <s v="None"/>
    <x v="0"/>
    <x v="2"/>
    <n v="6"/>
    <s v="None"/>
    <x v="7"/>
    <x v="10"/>
    <s v="Giga-Litre"/>
    <n v="186.77365699999999"/>
  </r>
  <r>
    <s v="Water Production Budget"/>
    <s v="None"/>
    <x v="0"/>
    <x v="3"/>
    <n v="6"/>
    <s v="None"/>
    <x v="7"/>
    <x v="10"/>
    <s v="Giga-Litre"/>
    <n v="190.54109299999999"/>
  </r>
  <r>
    <s v="Water Production Budget"/>
    <s v="None"/>
    <x v="0"/>
    <x v="4"/>
    <n v="6"/>
    <s v="None"/>
    <x v="7"/>
    <x v="10"/>
    <s v="Giga-Litre"/>
    <n v="95.096062000000003"/>
  </r>
  <r>
    <s v="Water Production Budget"/>
    <s v="None"/>
    <x v="0"/>
    <x v="5"/>
    <n v="6"/>
    <s v="None"/>
    <x v="7"/>
    <x v="10"/>
    <s v="Giga-Litre"/>
    <n v="184.30685299999999"/>
  </r>
  <r>
    <s v="Water Production Budget"/>
    <s v="None"/>
    <x v="0"/>
    <x v="6"/>
    <n v="6"/>
    <s v="None"/>
    <x v="7"/>
    <x v="10"/>
    <s v="Giga-Litre"/>
    <n v="181.90143900000001"/>
  </r>
  <r>
    <s v="Water Production Budget"/>
    <s v="None"/>
    <x v="0"/>
    <x v="7"/>
    <n v="6"/>
    <s v="None"/>
    <x v="7"/>
    <x v="10"/>
    <s v="Giga-Litre"/>
    <n v="149.58676500000001"/>
  </r>
  <r>
    <s v="Water Production Budget"/>
    <s v="None"/>
    <x v="0"/>
    <x v="8"/>
    <n v="6"/>
    <s v="None"/>
    <x v="7"/>
    <x v="10"/>
    <s v="Giga-Litre"/>
    <n v="181.40367599999999"/>
  </r>
  <r>
    <s v="Water Production Budget"/>
    <s v="None"/>
    <x v="0"/>
    <x v="9"/>
    <n v="6"/>
    <s v="None"/>
    <x v="7"/>
    <x v="10"/>
    <s v="Giga-Litre"/>
    <n v="171.057864"/>
  </r>
  <r>
    <s v="Water Production Budget"/>
    <s v="None"/>
    <x v="0"/>
    <x v="10"/>
    <n v="6"/>
    <s v="None"/>
    <x v="7"/>
    <x v="10"/>
    <s v="Giga-Litre"/>
    <n v="165.28699900000001"/>
  </r>
  <r>
    <s v="Water Production Budget"/>
    <s v="None"/>
    <x v="0"/>
    <x v="11"/>
    <n v="6"/>
    <s v="None"/>
    <x v="7"/>
    <x v="10"/>
    <s v="Giga-Litre"/>
    <n v="149.50871699999999"/>
  </r>
  <r>
    <s v="Water Production Budget"/>
    <s v="None"/>
    <x v="1"/>
    <x v="0"/>
    <n v="6"/>
    <s v="None"/>
    <x v="7"/>
    <x v="10"/>
    <s v="Giga-Litre"/>
    <n v="211.968999"/>
  </r>
  <r>
    <s v="Water Production Budget"/>
    <s v="None"/>
    <x v="1"/>
    <x v="1"/>
    <n v="6"/>
    <s v="None"/>
    <x v="7"/>
    <x v="10"/>
    <s v="Giga-Litre"/>
    <n v="224.199051"/>
  </r>
  <r>
    <s v="Water Production Budget"/>
    <s v="None"/>
    <x v="1"/>
    <x v="2"/>
    <n v="6"/>
    <s v="None"/>
    <x v="7"/>
    <x v="10"/>
    <s v="Giga-Litre"/>
    <n v="220.53646699999999"/>
  </r>
  <r>
    <s v="Water Production Budget"/>
    <s v="None"/>
    <x v="1"/>
    <x v="3"/>
    <n v="6"/>
    <s v="None"/>
    <x v="7"/>
    <x v="10"/>
    <s v="Giga-Litre"/>
    <n v="306.76027599999998"/>
  </r>
  <r>
    <s v="Water Production Budget"/>
    <s v="None"/>
    <x v="1"/>
    <x v="4"/>
    <n v="6"/>
    <s v="None"/>
    <x v="7"/>
    <x v="10"/>
    <s v="Giga-Litre"/>
    <n v="260.052864"/>
  </r>
  <r>
    <s v="Water Production Budget"/>
    <s v="None"/>
    <x v="1"/>
    <x v="5"/>
    <n v="6"/>
    <s v="None"/>
    <x v="7"/>
    <x v="10"/>
    <s v="Giga-Litre"/>
    <n v="240.21016"/>
  </r>
  <r>
    <s v="Water Production Budget"/>
    <s v="None"/>
    <x v="1"/>
    <x v="6"/>
    <n v="6"/>
    <s v="None"/>
    <x v="7"/>
    <x v="10"/>
    <s v="Giga-Litre"/>
    <n v="258.160549"/>
  </r>
  <r>
    <s v="Water Production Budget"/>
    <s v="None"/>
    <x v="1"/>
    <x v="7"/>
    <n v="6"/>
    <s v="None"/>
    <x v="7"/>
    <x v="10"/>
    <s v="Giga-Litre"/>
    <n v="310.884524"/>
  </r>
  <r>
    <s v="Water Production Budget"/>
    <s v="None"/>
    <x v="1"/>
    <x v="8"/>
    <n v="6"/>
    <s v="None"/>
    <x v="7"/>
    <x v="10"/>
    <s v="Giga-Litre"/>
    <n v="347.651006"/>
  </r>
  <r>
    <s v="Water Production Budget"/>
    <s v="None"/>
    <x v="1"/>
    <x v="9"/>
    <n v="6"/>
    <s v="None"/>
    <x v="7"/>
    <x v="10"/>
    <s v="Giga-Litre"/>
    <n v="341.99016599999999"/>
  </r>
  <r>
    <s v="Water Production Budget"/>
    <s v="None"/>
    <x v="1"/>
    <x v="10"/>
    <n v="6"/>
    <s v="None"/>
    <x v="7"/>
    <x v="10"/>
    <s v="Giga-Litre"/>
    <n v="301.18512999999996"/>
  </r>
  <r>
    <s v="Water Production Budget"/>
    <s v="None"/>
    <x v="1"/>
    <x v="11"/>
    <n v="6"/>
    <s v="None"/>
    <x v="7"/>
    <x v="10"/>
    <s v="Giga-Litre"/>
    <n v="260.92"/>
  </r>
  <r>
    <s v="Water Production Budget"/>
    <s v="None"/>
    <x v="2"/>
    <x v="0"/>
    <n v="6"/>
    <s v="None"/>
    <x v="7"/>
    <x v="10"/>
    <s v="Giga-Litre"/>
    <n v="234.24199100000001"/>
  </r>
  <r>
    <s v="Water Production Budget"/>
    <s v="None"/>
    <x v="2"/>
    <x v="1"/>
    <n v="6"/>
    <s v="None"/>
    <x v="7"/>
    <x v="10"/>
    <s v="Giga-Litre"/>
    <n v="203.740703"/>
  </r>
  <r>
    <s v="Water Production Budget"/>
    <s v="None"/>
    <x v="2"/>
    <x v="2"/>
    <n v="6"/>
    <s v="None"/>
    <x v="7"/>
    <x v="10"/>
    <s v="Giga-Litre"/>
    <n v="192.23546099999999"/>
  </r>
  <r>
    <s v="Water Production Budget"/>
    <s v="None"/>
    <x v="2"/>
    <x v="3"/>
    <n v="6"/>
    <s v="None"/>
    <x v="7"/>
    <x v="10"/>
    <s v="Giga-Litre"/>
    <n v="176.36956599999999"/>
  </r>
  <r>
    <s v="Water Production Budget"/>
    <s v="None"/>
    <x v="2"/>
    <x v="4"/>
    <n v="6"/>
    <s v="None"/>
    <x v="7"/>
    <x v="10"/>
    <s v="Giga-Litre"/>
    <n v="206.09105"/>
  </r>
  <r>
    <s v="Water Production Budget"/>
    <s v="None"/>
    <x v="2"/>
    <x v="5"/>
    <n v="6"/>
    <s v="None"/>
    <x v="7"/>
    <x v="10"/>
    <s v="Giga-Litre"/>
    <n v="141.32156660000001"/>
  </r>
  <r>
    <s v="Water Production Budget"/>
    <s v="None"/>
    <x v="2"/>
    <x v="6"/>
    <n v="6"/>
    <s v="None"/>
    <x v="7"/>
    <x v="10"/>
    <s v="Giga-Litre"/>
    <n v="214.20249699999999"/>
  </r>
  <r>
    <s v="Water Production Budget"/>
    <s v="None"/>
    <x v="2"/>
    <x v="7"/>
    <n v="6"/>
    <s v="None"/>
    <x v="7"/>
    <x v="10"/>
    <s v="Giga-Litre"/>
    <n v="211.43019899999999"/>
  </r>
  <r>
    <s v="Water Production Budget"/>
    <s v="None"/>
    <x v="2"/>
    <x v="8"/>
    <n v="6"/>
    <s v="None"/>
    <x v="7"/>
    <x v="10"/>
    <s v="Giga-Litre"/>
    <n v="141.81421700000001"/>
  </r>
  <r>
    <s v="Water Production Budget"/>
    <s v="None"/>
    <x v="2"/>
    <x v="9"/>
    <n v="6"/>
    <s v="None"/>
    <x v="7"/>
    <x v="10"/>
    <s v="Giga-Litre"/>
    <n v="118.441136"/>
  </r>
  <r>
    <s v="Water Production Budget"/>
    <s v="None"/>
    <x v="2"/>
    <x v="10"/>
    <n v="6"/>
    <s v="None"/>
    <x v="7"/>
    <x v="10"/>
    <s v="Giga-Litre"/>
    <n v="116.407369"/>
  </r>
  <r>
    <s v="Water Production Budget"/>
    <s v="None"/>
    <x v="2"/>
    <x v="11"/>
    <n v="6"/>
    <s v="None"/>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BA8AD-4270-0545-83AF-B3A713B397C8}"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0" firstHeaderRow="1" firstDataRow="5" firstDataCol="1"/>
  <pivotFields count="12">
    <pivotField showAll="0"/>
    <pivotField showAll="0"/>
    <pivotField axis="axisCol" showAll="0">
      <items count="4">
        <item x="2"/>
        <item x="0"/>
        <item x="1"/>
        <item t="default"/>
      </items>
    </pivotField>
    <pivotField axis="axisCol" numFmtId="17" showAll="0">
      <items count="15">
        <item x="0"/>
        <item x="1"/>
        <item x="2"/>
        <item x="3"/>
        <item x="4"/>
        <item x="5"/>
        <item x="6"/>
        <item x="7"/>
        <item x="8"/>
        <item x="9"/>
        <item x="10"/>
        <item x="11"/>
        <item x="12"/>
        <item x="13"/>
        <item t="default"/>
      </items>
    </pivotField>
    <pivotField showAll="0"/>
    <pivotField showAll="0"/>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pivotField dataField="1" numFmtId="4" showAll="0"/>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2">
    <field x="6"/>
    <field x="7"/>
  </rowFields>
  <rowItems count="23">
    <i>
      <x/>
    </i>
    <i r="1">
      <x v="9"/>
    </i>
    <i r="1">
      <x v="10"/>
    </i>
    <i>
      <x v="1"/>
    </i>
    <i r="1">
      <x v="9"/>
    </i>
    <i r="1">
      <x v="10"/>
    </i>
    <i>
      <x v="2"/>
    </i>
    <i r="1">
      <x v="9"/>
    </i>
    <i>
      <x v="3"/>
    </i>
    <i r="1">
      <x/>
    </i>
    <i>
      <x v="4"/>
    </i>
    <i r="1">
      <x v="7"/>
    </i>
    <i r="1">
      <x v="8"/>
    </i>
    <i>
      <x v="5"/>
    </i>
    <i r="1">
      <x v="1"/>
    </i>
    <i>
      <x v="6"/>
    </i>
    <i r="1">
      <x v="2"/>
    </i>
    <i>
      <x v="7"/>
    </i>
    <i r="1">
      <x v="3"/>
    </i>
    <i r="1">
      <x v="4"/>
    </i>
    <i r="1">
      <x v="5"/>
    </i>
    <i r="1">
      <x v="6"/>
    </i>
    <i t="grand">
      <x/>
    </i>
  </rowItems>
  <colFields count="4">
    <field x="11"/>
    <field x="10"/>
    <field x="3"/>
    <field x="2"/>
  </colFields>
  <colItems count="3">
    <i>
      <x v="1"/>
    </i>
    <i>
      <x v="2"/>
    </i>
    <i t="grand">
      <x/>
    </i>
  </colItem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3" zoomScale="80" zoomScaleNormal="80" workbookViewId="0">
      <selection activeCell="A11" sqref="A11"/>
    </sheetView>
  </sheetViews>
  <sheetFormatPr baseColWidth="10" defaultColWidth="8.6640625" defaultRowHeight="13"/>
  <cols>
    <col min="1" max="1" width="8.6640625" style="21" customWidth="1"/>
    <col min="2" max="16384" width="8.6640625" style="21"/>
  </cols>
  <sheetData>
    <row r="1" spans="1:31" s="148" customFormat="1" ht="18">
      <c r="A1" s="147" t="s">
        <v>0</v>
      </c>
    </row>
    <row r="3" spans="1:31" ht="14">
      <c r="A3" s="177" t="s">
        <v>1</v>
      </c>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30"/>
      <c r="AD3" s="130"/>
      <c r="AE3" s="130"/>
    </row>
    <row r="4" spans="1:31" ht="42" customHeight="1">
      <c r="A4" s="194" t="s">
        <v>2</v>
      </c>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30"/>
      <c r="AD4" s="130"/>
      <c r="AE4" s="130"/>
    </row>
    <row r="5" spans="1:31" ht="32.5" customHeight="1">
      <c r="A5" s="194" t="s">
        <v>3</v>
      </c>
      <c r="B5" s="200"/>
      <c r="C5" s="200"/>
      <c r="D5" s="200"/>
      <c r="E5" s="200"/>
      <c r="F5" s="200"/>
      <c r="G5" s="200"/>
      <c r="H5" s="200"/>
      <c r="I5" s="200"/>
      <c r="J5" s="200"/>
      <c r="K5" s="200"/>
      <c r="L5" s="200"/>
      <c r="M5" s="200"/>
      <c r="N5" s="200"/>
      <c r="O5" s="200"/>
      <c r="P5" s="200"/>
      <c r="Q5" s="200"/>
      <c r="R5" s="200"/>
      <c r="S5" s="200"/>
      <c r="T5" s="200"/>
      <c r="U5" s="200"/>
      <c r="V5" s="200"/>
      <c r="W5" s="200"/>
      <c r="X5" s="200"/>
      <c r="Y5" s="200"/>
      <c r="Z5" s="200"/>
      <c r="AA5" s="200"/>
      <c r="AB5" s="200"/>
      <c r="AC5" s="130"/>
      <c r="AD5" s="130"/>
      <c r="AE5" s="130"/>
    </row>
    <row r="6" spans="1:31" ht="25.5" customHeight="1">
      <c r="A6" s="177" t="s">
        <v>4</v>
      </c>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30"/>
      <c r="AD6" s="130"/>
      <c r="AE6" s="130"/>
    </row>
    <row r="7" spans="1:31" ht="25.5" customHeight="1">
      <c r="A7" s="22" t="s">
        <v>5</v>
      </c>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row>
    <row r="8" spans="1:31" ht="12.75" customHeight="1">
      <c r="A8" s="22"/>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row>
    <row r="9" spans="1:31" s="148" customFormat="1" ht="25.5" customHeight="1">
      <c r="A9" s="150" t="s">
        <v>6</v>
      </c>
    </row>
    <row r="10" spans="1:31" s="25" customFormat="1" ht="90.5" customHeight="1">
      <c r="A10" s="198" t="s">
        <v>7</v>
      </c>
      <c r="B10" s="199"/>
      <c r="C10" s="199"/>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c r="AE10" s="199"/>
    </row>
    <row r="11" spans="1:31" s="149" customFormat="1" ht="28" customHeight="1">
      <c r="A11" s="150" t="s">
        <v>8</v>
      </c>
    </row>
    <row r="12" spans="1:31" s="151" customFormat="1" ht="68" customHeight="1">
      <c r="A12" s="196" t="s">
        <v>9</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row>
    <row r="13" spans="1:31" ht="89" customHeight="1">
      <c r="A13" s="201" t="s">
        <v>10</v>
      </c>
      <c r="B13" s="195"/>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30"/>
      <c r="AD13" s="130"/>
      <c r="AE13" s="130"/>
    </row>
    <row r="14" spans="1:31" s="130" customFormat="1" ht="68.5" customHeight="1">
      <c r="A14" s="194" t="s">
        <v>11</v>
      </c>
      <c r="B14" s="195"/>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81"/>
    </row>
    <row r="15" spans="1:31">
      <c r="A15" s="22" t="s">
        <v>12</v>
      </c>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cols>
    <col min="1" max="1" width="28.33203125" customWidth="1"/>
    <col min="2" max="2" width="16.1640625" customWidth="1"/>
    <col min="3" max="14" width="15.1640625" customWidth="1"/>
    <col min="15" max="26" width="8.6640625" customWidth="1"/>
  </cols>
  <sheetData>
    <row r="1" spans="1:20" s="61" customFormat="1" ht="148" customHeight="1">
      <c r="A1" s="222" t="s">
        <v>194</v>
      </c>
      <c r="B1" s="217"/>
      <c r="C1" s="217"/>
      <c r="D1" s="217"/>
      <c r="E1" s="217"/>
      <c r="F1" s="217"/>
      <c r="G1" s="217"/>
      <c r="H1" s="217"/>
      <c r="I1" s="217"/>
      <c r="J1" s="217"/>
      <c r="K1" s="217"/>
      <c r="L1" s="217"/>
      <c r="M1" s="217"/>
      <c r="N1" s="217"/>
      <c r="O1" s="217"/>
      <c r="P1" s="217"/>
      <c r="Q1" s="217"/>
      <c r="R1" s="217"/>
      <c r="S1" s="217"/>
      <c r="T1" s="217"/>
    </row>
    <row r="2" spans="1:20" s="61" customFormat="1" ht="41.25" customHeight="1">
      <c r="A2" s="60" t="s">
        <v>195</v>
      </c>
    </row>
    <row r="3" spans="1:20" s="61" customFormat="1" ht="20.25" customHeight="1">
      <c r="A3" s="60"/>
    </row>
    <row r="4" spans="1:20" s="61" customFormat="1" ht="21" customHeight="1">
      <c r="A4" s="60" t="s">
        <v>196</v>
      </c>
    </row>
    <row r="5" spans="1:20" s="61" customFormat="1" ht="22" customHeight="1">
      <c r="A5" s="60" t="s">
        <v>63</v>
      </c>
    </row>
    <row r="6" spans="1:20" s="32" customFormat="1" ht="14.25" customHeight="1">
      <c r="A6" s="33" t="s">
        <v>197</v>
      </c>
      <c r="B6" s="33" t="s">
        <v>181</v>
      </c>
      <c r="C6" s="34" t="s">
        <v>138</v>
      </c>
      <c r="D6" s="34" t="s">
        <v>139</v>
      </c>
      <c r="E6" s="34" t="s">
        <v>140</v>
      </c>
      <c r="F6" s="34" t="s">
        <v>141</v>
      </c>
      <c r="G6" s="34" t="s">
        <v>142</v>
      </c>
      <c r="H6" s="34" t="s">
        <v>143</v>
      </c>
      <c r="I6" s="34" t="s">
        <v>144</v>
      </c>
      <c r="J6" s="34" t="s">
        <v>145</v>
      </c>
      <c r="K6" s="34" t="s">
        <v>146</v>
      </c>
      <c r="L6" s="34" t="s">
        <v>147</v>
      </c>
      <c r="M6" s="34" t="s">
        <v>148</v>
      </c>
      <c r="N6" s="34" t="s">
        <v>149</v>
      </c>
    </row>
    <row r="7" spans="1:20" s="28" customFormat="1" ht="14.25" customHeight="1">
      <c r="A7" s="69" t="s">
        <v>198</v>
      </c>
      <c r="B7" s="69" t="s">
        <v>65</v>
      </c>
      <c r="C7" s="70" t="e">
        <f>SUMIFS('Variance Analysis'!C$30:C$45,'Variance Analysis'!$B$30:$B$45,'Variance Analysis'!$B$33,'Variance Analysis'!$A$30:$A$45,'Variance Analysis'!$A$33)</f>
        <v>#REF!</v>
      </c>
      <c r="D7" s="70" t="e">
        <f>SUMIFS('Variance Analysis'!D$30:D$45,'Variance Analysis'!$B$30:$B$45,'Variance Analysis'!$B$33,'Variance Analysis'!$A$30:$A$45,'Variance Analysis'!$A$33)</f>
        <v>#REF!</v>
      </c>
      <c r="E7" s="70" t="e">
        <f>SUMIFS('Variance Analysis'!E$30:E$45,'Variance Analysis'!$B$30:$B$45,'Variance Analysis'!$B$33,'Variance Analysis'!$A$30:$A$45,'Variance Analysis'!$A$33)</f>
        <v>#REF!</v>
      </c>
      <c r="F7" s="70" t="e">
        <f>SUMIFS('Variance Analysis'!F$30:F$45,'Variance Analysis'!$B$30:$B$45,'Variance Analysis'!$B$33,'Variance Analysis'!$A$30:$A$45,'Variance Analysis'!$A$33)</f>
        <v>#REF!</v>
      </c>
      <c r="G7" s="70" t="e">
        <f>SUMIFS('Variance Analysis'!G$30:G$45,'Variance Analysis'!$B$30:$B$45,'Variance Analysis'!$B$33,'Variance Analysis'!$A$30:$A$45,'Variance Analysis'!$A$33)</f>
        <v>#REF!</v>
      </c>
      <c r="H7" s="70" t="e">
        <f>SUMIFS('Variance Analysis'!H$30:H$45,'Variance Analysis'!$B$30:$B$45,'Variance Analysis'!$B$33,'Variance Analysis'!$A$30:$A$45,'Variance Analysis'!$A$33)</f>
        <v>#REF!</v>
      </c>
      <c r="I7" s="70" t="e">
        <f>SUMIFS('Variance Analysis'!I$30:I$45,'Variance Analysis'!$B$30:$B$45,'Variance Analysis'!$B$33,'Variance Analysis'!$A$30:$A$45,'Variance Analysis'!$A$33)</f>
        <v>#REF!</v>
      </c>
      <c r="J7" s="70" t="e">
        <f>SUMIFS('Variance Analysis'!J$30:J$45,'Variance Analysis'!$B$30:$B$45,'Variance Analysis'!$B$33,'Variance Analysis'!$A$30:$A$45,'Variance Analysis'!$A$33)</f>
        <v>#REF!</v>
      </c>
      <c r="K7" s="70" t="e">
        <f>SUMIFS('Variance Analysis'!K$30:K$45,'Variance Analysis'!$B$30:$B$45,'Variance Analysis'!$B$33,'Variance Analysis'!$A$30:$A$45,'Variance Analysis'!$A$33)</f>
        <v>#REF!</v>
      </c>
      <c r="L7" s="70" t="e">
        <f>SUMIFS('Variance Analysis'!L$30:L$45,'Variance Analysis'!$B$30:$B$45,'Variance Analysis'!$B$33,'Variance Analysis'!$A$30:$A$45,'Variance Analysis'!$A$33)</f>
        <v>#REF!</v>
      </c>
      <c r="M7" s="70" t="e">
        <f>SUMIFS('Variance Analysis'!M$30:M$45,'Variance Analysis'!$B$30:$B$45,'Variance Analysis'!$B$33,'Variance Analysis'!$A$30:$A$45,'Variance Analysis'!$A$33)</f>
        <v>#REF!</v>
      </c>
      <c r="N7" s="70" t="e">
        <f>SUMIFS('Variance Analysis'!N$30:N$45,'Variance Analysis'!$B$30:$B$45,'Variance Analysis'!$B$33,'Variance Analysis'!$A$30:$A$45,'Variance Analysis'!$A$33)</f>
        <v>#REF!</v>
      </c>
    </row>
    <row r="8" spans="1:20" s="28" customFormat="1" ht="14.25" customHeight="1">
      <c r="A8" s="69" t="s">
        <v>199</v>
      </c>
      <c r="B8" s="69" t="s">
        <v>65</v>
      </c>
      <c r="C8" s="70" t="e">
        <f>SUMIFS('Variance Analysis'!C$30:C$45,'Variance Analysis'!$B$30:$B$45,'Variance Analysis'!$B$31,'Variance Analysis'!$A$30:$A$45,'Variance Analysis'!$A$33)</f>
        <v>#REF!</v>
      </c>
      <c r="D8" s="70" t="e">
        <f>SUMIFS('Variance Analysis'!D$30:D$45,'Variance Analysis'!$B$30:$B$45,'Variance Analysis'!$B$31,'Variance Analysis'!$A$30:$A$45,'Variance Analysis'!$A$33)</f>
        <v>#REF!</v>
      </c>
      <c r="E8" s="70" t="e">
        <f>SUMIFS('Variance Analysis'!E$30:E$45,'Variance Analysis'!$B$30:$B$45,'Variance Analysis'!$B$31,'Variance Analysis'!$A$30:$A$45,'Variance Analysis'!$A$33)</f>
        <v>#REF!</v>
      </c>
      <c r="F8" s="70" t="e">
        <f>SUMIFS('Variance Analysis'!F$30:F$45,'Variance Analysis'!$B$30:$B$45,'Variance Analysis'!$B$31,'Variance Analysis'!$A$30:$A$45,'Variance Analysis'!$A$33)</f>
        <v>#REF!</v>
      </c>
      <c r="G8" s="70" t="e">
        <f>SUMIFS('Variance Analysis'!G$30:G$45,'Variance Analysis'!$B$30:$B$45,'Variance Analysis'!$B$31,'Variance Analysis'!$A$30:$A$45,'Variance Analysis'!$A$33)</f>
        <v>#REF!</v>
      </c>
      <c r="H8" s="70" t="e">
        <f>SUMIFS('Variance Analysis'!H$30:H$45,'Variance Analysis'!$B$30:$B$45,'Variance Analysis'!$B$31,'Variance Analysis'!$A$30:$A$45,'Variance Analysis'!$A$33)</f>
        <v>#REF!</v>
      </c>
      <c r="I8" s="70" t="e">
        <f>SUMIFS('Variance Analysis'!I$30:I$45,'Variance Analysis'!$B$30:$B$45,'Variance Analysis'!$B$31,'Variance Analysis'!$A$30:$A$45,'Variance Analysis'!$A$33)</f>
        <v>#REF!</v>
      </c>
      <c r="J8" s="70" t="e">
        <f>SUMIFS('Variance Analysis'!J$30:J$45,'Variance Analysis'!$B$30:$B$45,'Variance Analysis'!$B$31,'Variance Analysis'!$A$30:$A$45,'Variance Analysis'!$A$33)</f>
        <v>#REF!</v>
      </c>
      <c r="K8" s="70" t="e">
        <f>SUMIFS('Variance Analysis'!K$30:K$45,'Variance Analysis'!$B$30:$B$45,'Variance Analysis'!$B$31,'Variance Analysis'!$A$30:$A$45,'Variance Analysis'!$A$33)</f>
        <v>#REF!</v>
      </c>
      <c r="L8" s="70" t="e">
        <f>SUMIFS('Variance Analysis'!L$30:L$45,'Variance Analysis'!$B$30:$B$45,'Variance Analysis'!$B$31,'Variance Analysis'!$A$30:$A$45,'Variance Analysis'!$A$33)</f>
        <v>#REF!</v>
      </c>
      <c r="M8" s="70" t="e">
        <f>SUMIFS('Variance Analysis'!M$30:M$45,'Variance Analysis'!$B$30:$B$45,'Variance Analysis'!$B$31,'Variance Analysis'!$A$30:$A$45,'Variance Analysis'!$A$33)</f>
        <v>#REF!</v>
      </c>
      <c r="N8" s="70" t="e">
        <f>SUMIFS('Variance Analysis'!N$30:N$45,'Variance Analysis'!$B$30:$B$45,'Variance Analysis'!$B$31,'Variance Analysis'!$A$30:$A$45,'Variance Analysis'!$A$33)</f>
        <v>#REF!</v>
      </c>
    </row>
    <row r="9" spans="1:20" s="28" customFormat="1" ht="14.25" customHeight="1">
      <c r="A9" s="69" t="s">
        <v>200</v>
      </c>
      <c r="B9" s="69" t="s">
        <v>65</v>
      </c>
      <c r="C9" s="70" t="e">
        <f>SUMIFS('Variance Analysis'!C$30:C$45,'Variance Analysis'!$B$30:$B$45,'Variance Analysis'!$B$32,'Variance Analysis'!$A$30:$A$45,'Variance Analysis'!$A$33)</f>
        <v>#REF!</v>
      </c>
      <c r="D9" s="70" t="e">
        <f>SUMIFS('Variance Analysis'!D$30:D$45,'Variance Analysis'!$B$30:$B$45,'Variance Analysis'!$B$32,'Variance Analysis'!$A$30:$A$45,'Variance Analysis'!$A$33)</f>
        <v>#REF!</v>
      </c>
      <c r="E9" s="70" t="e">
        <f>SUMIFS('Variance Analysis'!E$30:E$45,'Variance Analysis'!$B$30:$B$45,'Variance Analysis'!$B$32,'Variance Analysis'!$A$30:$A$45,'Variance Analysis'!$A$33)</f>
        <v>#REF!</v>
      </c>
      <c r="F9" s="70" t="e">
        <f>SUMIFS('Variance Analysis'!F$30:F$45,'Variance Analysis'!$B$30:$B$45,'Variance Analysis'!$B$32,'Variance Analysis'!$A$30:$A$45,'Variance Analysis'!$A$33)</f>
        <v>#REF!</v>
      </c>
      <c r="G9" s="70" t="e">
        <f>SUMIFS('Variance Analysis'!G$30:G$45,'Variance Analysis'!$B$30:$B$45,'Variance Analysis'!$B$32,'Variance Analysis'!$A$30:$A$45,'Variance Analysis'!$A$33)</f>
        <v>#REF!</v>
      </c>
      <c r="H9" s="70" t="e">
        <f>SUMIFS('Variance Analysis'!H$30:H$45,'Variance Analysis'!$B$30:$B$45,'Variance Analysis'!$B$32,'Variance Analysis'!$A$30:$A$45,'Variance Analysis'!$A$33)</f>
        <v>#REF!</v>
      </c>
      <c r="I9" s="70" t="e">
        <f>SUMIFS('Variance Analysis'!I$30:I$45,'Variance Analysis'!$B$30:$B$45,'Variance Analysis'!$B$32,'Variance Analysis'!$A$30:$A$45,'Variance Analysis'!$A$33)</f>
        <v>#REF!</v>
      </c>
      <c r="J9" s="70" t="e">
        <f>SUMIFS('Variance Analysis'!J$30:J$45,'Variance Analysis'!$B$30:$B$45,'Variance Analysis'!$B$32,'Variance Analysis'!$A$30:$A$45,'Variance Analysis'!$A$33)</f>
        <v>#REF!</v>
      </c>
      <c r="K9" s="70" t="e">
        <f>SUMIFS('Variance Analysis'!K$30:K$45,'Variance Analysis'!$B$30:$B$45,'Variance Analysis'!$B$32,'Variance Analysis'!$A$30:$A$45,'Variance Analysis'!$A$33)</f>
        <v>#REF!</v>
      </c>
      <c r="L9" s="70" t="e">
        <f>SUMIFS('Variance Analysis'!L$30:L$45,'Variance Analysis'!$B$30:$B$45,'Variance Analysis'!$B$32,'Variance Analysis'!$A$30:$A$45,'Variance Analysis'!$A$33)</f>
        <v>#REF!</v>
      </c>
      <c r="M9" s="70" t="e">
        <f>SUMIFS('Variance Analysis'!M$30:M$45,'Variance Analysis'!$B$30:$B$45,'Variance Analysis'!$B$32,'Variance Analysis'!$A$30:$A$45,'Variance Analysis'!$A$33)</f>
        <v>#REF!</v>
      </c>
      <c r="N9" s="70" t="e">
        <f>SUMIFS('Variance Analysis'!N$30:N$45,'Variance Analysis'!$B$30:$B$45,'Variance Analysis'!$B$32,'Variance Analysis'!$A$30:$A$45,'Variance Analysis'!$A$33)</f>
        <v>#REF!</v>
      </c>
    </row>
    <row r="10" spans="1:20" s="28" customFormat="1" ht="14.25" customHeight="1" thickBot="1">
      <c r="A10" s="35" t="s">
        <v>86</v>
      </c>
      <c r="B10" s="35" t="s">
        <v>65</v>
      </c>
      <c r="C10" s="70" t="e">
        <f>SUMIFS('Variance Analysis'!C$30:C$45,'Variance Analysis'!$B$30:$B$45,'Variance Analysis'!$B$30,'Variance Analysis'!$A$30:$A$45,'Variance Analysis'!$A$33)</f>
        <v>#REF!</v>
      </c>
      <c r="D10" s="70" t="e">
        <f>SUMIFS('Variance Analysis'!D$30:D$45,'Variance Analysis'!$B$30:$B$45,'Variance Analysis'!$B$30,'Variance Analysis'!$A$30:$A$45,'Variance Analysis'!$A$33)</f>
        <v>#REF!</v>
      </c>
      <c r="E10" s="70" t="e">
        <f>SUMIFS('Variance Analysis'!E$30:E$45,'Variance Analysis'!$B$30:$B$45,'Variance Analysis'!$B$30,'Variance Analysis'!$A$30:$A$45,'Variance Analysis'!$A$33)</f>
        <v>#REF!</v>
      </c>
      <c r="F10" s="70" t="e">
        <f>SUMIFS('Variance Analysis'!F$30:F$45,'Variance Analysis'!$B$30:$B$45,'Variance Analysis'!$B$30,'Variance Analysis'!$A$30:$A$45,'Variance Analysis'!$A$33)</f>
        <v>#REF!</v>
      </c>
      <c r="G10" s="70" t="e">
        <f>SUMIFS('Variance Analysis'!G$30:G$45,'Variance Analysis'!$B$30:$B$45,'Variance Analysis'!$B$30,'Variance Analysis'!$A$30:$A$45,'Variance Analysis'!$A$33)</f>
        <v>#REF!</v>
      </c>
      <c r="H10" s="70" t="e">
        <f>SUMIFS('Variance Analysis'!H$30:H$45,'Variance Analysis'!$B$30:$B$45,'Variance Analysis'!$B$30,'Variance Analysis'!$A$30:$A$45,'Variance Analysis'!$A$33)</f>
        <v>#REF!</v>
      </c>
      <c r="I10" s="70" t="e">
        <f>SUMIFS('Variance Analysis'!I$30:I$45,'Variance Analysis'!$B$30:$B$45,'Variance Analysis'!$B$30,'Variance Analysis'!$A$30:$A$45,'Variance Analysis'!$A$33)</f>
        <v>#REF!</v>
      </c>
      <c r="J10" s="70" t="e">
        <f>SUMIFS('Variance Analysis'!J$30:J$45,'Variance Analysis'!$B$30:$B$45,'Variance Analysis'!$B$30,'Variance Analysis'!$A$30:$A$45,'Variance Analysis'!$A$33)</f>
        <v>#REF!</v>
      </c>
      <c r="K10" s="70" t="e">
        <f>SUMIFS('Variance Analysis'!K$30:K$45,'Variance Analysis'!$B$30:$B$45,'Variance Analysis'!$B$30,'Variance Analysis'!$A$30:$A$45,'Variance Analysis'!$A$33)</f>
        <v>#REF!</v>
      </c>
      <c r="L10" s="70" t="e">
        <f>SUMIFS('Variance Analysis'!L$30:L$45,'Variance Analysis'!$B$30:$B$45,'Variance Analysis'!$B$30,'Variance Analysis'!$A$30:$A$45,'Variance Analysis'!$A$33)</f>
        <v>#REF!</v>
      </c>
      <c r="M10" s="70" t="e">
        <f>SUMIFS('Variance Analysis'!M$30:M$45,'Variance Analysis'!$B$30:$B$45,'Variance Analysis'!$B$30,'Variance Analysis'!$A$30:$A$45,'Variance Analysis'!$A$33)</f>
        <v>#REF!</v>
      </c>
      <c r="N10" s="70" t="e">
        <f>SUMIFS('Variance Analysis'!N$30:N$45,'Variance Analysis'!$B$30:$B$45,'Variance Analysis'!$B$30,'Variance Analysis'!$A$30:$A$45,'Variance Analysis'!$A$33)</f>
        <v>#REF!</v>
      </c>
    </row>
    <row r="11" spans="1:20" ht="14.25" customHeight="1" thickTop="1" thickBot="1">
      <c r="A11" s="13" t="s">
        <v>127</v>
      </c>
      <c r="B11" s="14" t="s">
        <v>65</v>
      </c>
      <c r="C11" s="15" t="e">
        <f>ABS(C10)-SUM(C7:C9)</f>
        <v>#REF!</v>
      </c>
      <c r="D11" s="15" t="e">
        <f t="shared" ref="D11:N11" si="0">ABS(D10)-SUM(D7:D9)</f>
        <v>#REF!</v>
      </c>
      <c r="E11" s="15" t="e">
        <f t="shared" si="0"/>
        <v>#REF!</v>
      </c>
      <c r="F11" s="15" t="e">
        <f t="shared" si="0"/>
        <v>#REF!</v>
      </c>
      <c r="G11" s="15" t="e">
        <f t="shared" si="0"/>
        <v>#REF!</v>
      </c>
      <c r="H11" s="15" t="e">
        <f t="shared" si="0"/>
        <v>#REF!</v>
      </c>
      <c r="I11" s="15" t="e">
        <f t="shared" si="0"/>
        <v>#REF!</v>
      </c>
      <c r="J11" s="15" t="e">
        <f t="shared" si="0"/>
        <v>#REF!</v>
      </c>
      <c r="K11" s="15" t="e">
        <f t="shared" si="0"/>
        <v>#REF!</v>
      </c>
      <c r="L11" s="15" t="e">
        <f t="shared" si="0"/>
        <v>#REF!</v>
      </c>
      <c r="M11" s="15" t="e">
        <f t="shared" si="0"/>
        <v>#REF!</v>
      </c>
      <c r="N11" s="15" t="e">
        <f t="shared" si="0"/>
        <v>#REF!</v>
      </c>
      <c r="O11" s="175"/>
      <c r="P11" s="175"/>
      <c r="Q11" s="175"/>
      <c r="R11" s="175"/>
      <c r="S11" s="175"/>
      <c r="T11" s="175"/>
    </row>
    <row r="12" spans="1:20" s="42" customFormat="1" ht="26.5" customHeight="1">
      <c r="A12" s="68" t="s">
        <v>66</v>
      </c>
      <c r="B12" s="66"/>
      <c r="C12" s="67"/>
      <c r="D12" s="67"/>
      <c r="E12" s="67"/>
      <c r="F12" s="67"/>
      <c r="G12" s="67"/>
      <c r="H12" s="67"/>
      <c r="I12" s="67"/>
      <c r="J12" s="67"/>
      <c r="K12" s="67"/>
      <c r="L12" s="67"/>
      <c r="M12" s="67"/>
      <c r="N12" s="67"/>
      <c r="O12" s="178"/>
      <c r="P12" s="178"/>
      <c r="Q12" s="178"/>
      <c r="R12" s="178"/>
      <c r="S12" s="178"/>
      <c r="T12" s="178"/>
    </row>
    <row r="13" spans="1:20" s="41" customFormat="1" ht="14.25" customHeight="1">
      <c r="A13" s="33" t="s">
        <v>197</v>
      </c>
      <c r="B13" s="33" t="s">
        <v>181</v>
      </c>
      <c r="C13" s="73" t="s">
        <v>138</v>
      </c>
      <c r="D13" s="73" t="s">
        <v>139</v>
      </c>
      <c r="E13" s="73" t="s">
        <v>140</v>
      </c>
      <c r="F13" s="73" t="s">
        <v>141</v>
      </c>
      <c r="G13" s="73" t="s">
        <v>142</v>
      </c>
      <c r="H13" s="73" t="s">
        <v>143</v>
      </c>
      <c r="I13" s="73" t="s">
        <v>144</v>
      </c>
      <c r="J13" s="73" t="s">
        <v>145</v>
      </c>
      <c r="K13" s="73" t="s">
        <v>146</v>
      </c>
      <c r="L13" s="73" t="s">
        <v>147</v>
      </c>
      <c r="M13" s="73" t="s">
        <v>148</v>
      </c>
      <c r="N13" s="73" t="s">
        <v>149</v>
      </c>
    </row>
    <row r="14" spans="1:20" s="28" customFormat="1" ht="14.25" customHeight="1">
      <c r="A14" s="69" t="s">
        <v>198</v>
      </c>
      <c r="B14" s="69" t="s">
        <v>65</v>
      </c>
      <c r="C14" s="70" t="e">
        <f>SUMIFS('Variance Analysis'!C$30:C$45,'Variance Analysis'!$B$30:$B$45,'Variance Analysis'!$B$33,'Variance Analysis'!$A$30:$A$45,'Variance Analysis'!$A$34)</f>
        <v>#REF!</v>
      </c>
      <c r="D14" s="70" t="e">
        <f>SUMIFS('Variance Analysis'!D$30:D$45,'Variance Analysis'!$B$30:$B$45,'Variance Analysis'!$B$33,'Variance Analysis'!$A$30:$A$45,'Variance Analysis'!$A$34)</f>
        <v>#REF!</v>
      </c>
      <c r="E14" s="70" t="e">
        <f>SUMIFS('Variance Analysis'!E$30:E$45,'Variance Analysis'!$B$30:$B$45,'Variance Analysis'!$B$33,'Variance Analysis'!$A$30:$A$45,'Variance Analysis'!$A$34)</f>
        <v>#REF!</v>
      </c>
      <c r="F14" s="70" t="e">
        <f>SUMIFS('Variance Analysis'!F$30:F$45,'Variance Analysis'!$B$30:$B$45,'Variance Analysis'!$B$33,'Variance Analysis'!$A$30:$A$45,'Variance Analysis'!$A$34)</f>
        <v>#REF!</v>
      </c>
      <c r="G14" s="70" t="e">
        <f>SUMIFS('Variance Analysis'!G$30:G$45,'Variance Analysis'!$B$30:$B$45,'Variance Analysis'!$B$33,'Variance Analysis'!$A$30:$A$45,'Variance Analysis'!$A$34)</f>
        <v>#REF!</v>
      </c>
      <c r="H14" s="70" t="e">
        <f>SUMIFS('Variance Analysis'!H$30:H$45,'Variance Analysis'!$B$30:$B$45,'Variance Analysis'!$B$33,'Variance Analysis'!$A$30:$A$45,'Variance Analysis'!$A$34)</f>
        <v>#REF!</v>
      </c>
      <c r="I14" s="70" t="e">
        <f>SUMIFS('Variance Analysis'!I$30:I$45,'Variance Analysis'!$B$30:$B$45,'Variance Analysis'!$B$33,'Variance Analysis'!$A$30:$A$45,'Variance Analysis'!$A$34)</f>
        <v>#REF!</v>
      </c>
      <c r="J14" s="70" t="e">
        <f>SUMIFS('Variance Analysis'!J$30:J$45,'Variance Analysis'!$B$30:$B$45,'Variance Analysis'!$B$33,'Variance Analysis'!$A$30:$A$45,'Variance Analysis'!$A$34)</f>
        <v>#REF!</v>
      </c>
      <c r="K14" s="70" t="e">
        <f>SUMIFS('Variance Analysis'!K$30:K$45,'Variance Analysis'!$B$30:$B$45,'Variance Analysis'!$B$33,'Variance Analysis'!$A$30:$A$45,'Variance Analysis'!$A$34)</f>
        <v>#REF!</v>
      </c>
      <c r="L14" s="70" t="e">
        <f>SUMIFS('Variance Analysis'!L$30:L$45,'Variance Analysis'!$B$30:$B$45,'Variance Analysis'!$B$33,'Variance Analysis'!$A$30:$A$45,'Variance Analysis'!$A$34)</f>
        <v>#REF!</v>
      </c>
      <c r="M14" s="70" t="e">
        <f>SUMIFS('Variance Analysis'!M$30:M$45,'Variance Analysis'!$B$30:$B$45,'Variance Analysis'!$B$33,'Variance Analysis'!$A$30:$A$45,'Variance Analysis'!$A$34)</f>
        <v>#REF!</v>
      </c>
      <c r="N14" s="70" t="e">
        <f>SUMIFS('Variance Analysis'!N$30:N$45,'Variance Analysis'!$B$30:$B$45,'Variance Analysis'!$B$33,'Variance Analysis'!$A$30:$A$45,'Variance Analysis'!$A$34)</f>
        <v>#REF!</v>
      </c>
    </row>
    <row r="15" spans="1:20" s="28" customFormat="1" ht="14.25" customHeight="1">
      <c r="A15" s="69" t="s">
        <v>199</v>
      </c>
      <c r="B15" s="69" t="s">
        <v>65</v>
      </c>
      <c r="C15" s="70" t="e">
        <f>SUMIFS('Variance Analysis'!C$30:C$45,'Variance Analysis'!$B$30:$B$45,'Variance Analysis'!$B$31,'Variance Analysis'!$A$30:$A$45,'Variance Analysis'!$A$34)</f>
        <v>#REF!</v>
      </c>
      <c r="D15" s="70" t="e">
        <f>SUMIFS('Variance Analysis'!D$30:D$45,'Variance Analysis'!$B$30:$B$45,'Variance Analysis'!$B$31,'Variance Analysis'!$A$30:$A$45,'Variance Analysis'!$A$34)</f>
        <v>#REF!</v>
      </c>
      <c r="E15" s="70" t="e">
        <f>SUMIFS('Variance Analysis'!E$30:E$45,'Variance Analysis'!$B$30:$B$45,'Variance Analysis'!$B$31,'Variance Analysis'!$A$30:$A$45,'Variance Analysis'!$A$34)</f>
        <v>#REF!</v>
      </c>
      <c r="F15" s="70" t="e">
        <f>SUMIFS('Variance Analysis'!F$30:F$45,'Variance Analysis'!$B$30:$B$45,'Variance Analysis'!$B$31,'Variance Analysis'!$A$30:$A$45,'Variance Analysis'!$A$34)</f>
        <v>#REF!</v>
      </c>
      <c r="G15" s="70" t="e">
        <f>SUMIFS('Variance Analysis'!G$30:G$45,'Variance Analysis'!$B$30:$B$45,'Variance Analysis'!$B$31,'Variance Analysis'!$A$30:$A$45,'Variance Analysis'!$A$34)</f>
        <v>#REF!</v>
      </c>
      <c r="H15" s="70" t="e">
        <f>SUMIFS('Variance Analysis'!H$30:H$45,'Variance Analysis'!$B$30:$B$45,'Variance Analysis'!$B$31,'Variance Analysis'!$A$30:$A$45,'Variance Analysis'!$A$34)</f>
        <v>#REF!</v>
      </c>
      <c r="I15" s="70" t="e">
        <f>SUMIFS('Variance Analysis'!I$30:I$45,'Variance Analysis'!$B$30:$B$45,'Variance Analysis'!$B$31,'Variance Analysis'!$A$30:$A$45,'Variance Analysis'!$A$34)</f>
        <v>#REF!</v>
      </c>
      <c r="J15" s="70" t="e">
        <f>SUMIFS('Variance Analysis'!J$30:J$45,'Variance Analysis'!$B$30:$B$45,'Variance Analysis'!$B$31,'Variance Analysis'!$A$30:$A$45,'Variance Analysis'!$A$34)</f>
        <v>#REF!</v>
      </c>
      <c r="K15" s="70" t="e">
        <f>SUMIFS('Variance Analysis'!K$30:K$45,'Variance Analysis'!$B$30:$B$45,'Variance Analysis'!$B$31,'Variance Analysis'!$A$30:$A$45,'Variance Analysis'!$A$34)</f>
        <v>#REF!</v>
      </c>
      <c r="L15" s="70" t="e">
        <f>SUMIFS('Variance Analysis'!L$30:L$45,'Variance Analysis'!$B$30:$B$45,'Variance Analysis'!$B$31,'Variance Analysis'!$A$30:$A$45,'Variance Analysis'!$A$34)</f>
        <v>#REF!</v>
      </c>
      <c r="M15" s="70" t="e">
        <f>SUMIFS('Variance Analysis'!M$30:M$45,'Variance Analysis'!$B$30:$B$45,'Variance Analysis'!$B$31,'Variance Analysis'!$A$30:$A$45,'Variance Analysis'!$A$34)</f>
        <v>#REF!</v>
      </c>
      <c r="N15" s="70" t="e">
        <f>SUMIFS('Variance Analysis'!N$30:N$45,'Variance Analysis'!$B$30:$B$45,'Variance Analysis'!$B$31,'Variance Analysis'!$A$30:$A$45,'Variance Analysis'!$A$34)</f>
        <v>#REF!</v>
      </c>
    </row>
    <row r="16" spans="1:20" s="28" customFormat="1" ht="14.25" customHeight="1">
      <c r="A16" s="69" t="s">
        <v>200</v>
      </c>
      <c r="B16" s="69" t="s">
        <v>65</v>
      </c>
      <c r="C16" s="70" t="e">
        <f>SUMIFS('Variance Analysis'!C$30:C$45,'Variance Analysis'!$B$30:$B$45,'Variance Analysis'!$B$32,'Variance Analysis'!$A$30:$A$45,'Variance Analysis'!$A$34)</f>
        <v>#REF!</v>
      </c>
      <c r="D16" s="70" t="e">
        <f>SUMIFS('Variance Analysis'!D$30:D$45,'Variance Analysis'!$B$30:$B$45,'Variance Analysis'!$B$32,'Variance Analysis'!$A$30:$A$45,'Variance Analysis'!$A$34)</f>
        <v>#REF!</v>
      </c>
      <c r="E16" s="70" t="e">
        <f>SUMIFS('Variance Analysis'!E$30:E$45,'Variance Analysis'!$B$30:$B$45,'Variance Analysis'!$B$32,'Variance Analysis'!$A$30:$A$45,'Variance Analysis'!$A$34)</f>
        <v>#REF!</v>
      </c>
      <c r="F16" s="70" t="e">
        <f>SUMIFS('Variance Analysis'!F$30:F$45,'Variance Analysis'!$B$30:$B$45,'Variance Analysis'!$B$32,'Variance Analysis'!$A$30:$A$45,'Variance Analysis'!$A$34)</f>
        <v>#REF!</v>
      </c>
      <c r="G16" s="70" t="e">
        <f>SUMIFS('Variance Analysis'!G$30:G$45,'Variance Analysis'!$B$30:$B$45,'Variance Analysis'!$B$32,'Variance Analysis'!$A$30:$A$45,'Variance Analysis'!$A$34)</f>
        <v>#REF!</v>
      </c>
      <c r="H16" s="70" t="e">
        <f>SUMIFS('Variance Analysis'!H$30:H$45,'Variance Analysis'!$B$30:$B$45,'Variance Analysis'!$B$32,'Variance Analysis'!$A$30:$A$45,'Variance Analysis'!$A$34)</f>
        <v>#REF!</v>
      </c>
      <c r="I16" s="70" t="e">
        <f>SUMIFS('Variance Analysis'!I$30:I$45,'Variance Analysis'!$B$30:$B$45,'Variance Analysis'!$B$32,'Variance Analysis'!$A$30:$A$45,'Variance Analysis'!$A$34)</f>
        <v>#REF!</v>
      </c>
      <c r="J16" s="70" t="e">
        <f>SUMIFS('Variance Analysis'!J$30:J$45,'Variance Analysis'!$B$30:$B$45,'Variance Analysis'!$B$32,'Variance Analysis'!$A$30:$A$45,'Variance Analysis'!$A$34)</f>
        <v>#REF!</v>
      </c>
      <c r="K16" s="70" t="e">
        <f>SUMIFS('Variance Analysis'!K$30:K$45,'Variance Analysis'!$B$30:$B$45,'Variance Analysis'!$B$32,'Variance Analysis'!$A$30:$A$45,'Variance Analysis'!$A$34)</f>
        <v>#REF!</v>
      </c>
      <c r="L16" s="70" t="e">
        <f>SUMIFS('Variance Analysis'!L$30:L$45,'Variance Analysis'!$B$30:$B$45,'Variance Analysis'!$B$32,'Variance Analysis'!$A$30:$A$45,'Variance Analysis'!$A$34)</f>
        <v>#REF!</v>
      </c>
      <c r="M16" s="70" t="e">
        <f>SUMIFS('Variance Analysis'!M$30:M$45,'Variance Analysis'!$B$30:$B$45,'Variance Analysis'!$B$32,'Variance Analysis'!$A$30:$A$45,'Variance Analysis'!$A$34)</f>
        <v>#REF!</v>
      </c>
      <c r="N16" s="70" t="e">
        <f>SUMIFS('Variance Analysis'!N$30:N$45,'Variance Analysis'!$B$30:$B$45,'Variance Analysis'!$B$32,'Variance Analysis'!$A$30:$A$45,'Variance Analysis'!$A$34)</f>
        <v>#REF!</v>
      </c>
    </row>
    <row r="17" spans="1:14" s="28" customFormat="1" ht="14.25" customHeight="1" thickBot="1">
      <c r="A17" s="35" t="s">
        <v>86</v>
      </c>
      <c r="B17" s="35" t="s">
        <v>65</v>
      </c>
      <c r="C17" s="70" t="e">
        <f>SUMIFS('Variance Analysis'!C$30:C$45,'Variance Analysis'!$B$30:$B$45,'Variance Analysis'!$B$30,'Variance Analysis'!$A$30:$A$45,'Variance Analysis'!$A$34)</f>
        <v>#REF!</v>
      </c>
      <c r="D17" s="70" t="e">
        <f>SUMIFS('Variance Analysis'!D$30:D$45,'Variance Analysis'!$B$30:$B$45,'Variance Analysis'!$B$30,'Variance Analysis'!$A$30:$A$45,'Variance Analysis'!$A$34)</f>
        <v>#REF!</v>
      </c>
      <c r="E17" s="70" t="e">
        <f>SUMIFS('Variance Analysis'!E$30:E$45,'Variance Analysis'!$B$30:$B$45,'Variance Analysis'!$B$30,'Variance Analysis'!$A$30:$A$45,'Variance Analysis'!$A$34)</f>
        <v>#REF!</v>
      </c>
      <c r="F17" s="70" t="e">
        <f>SUMIFS('Variance Analysis'!F$30:F$45,'Variance Analysis'!$B$30:$B$45,'Variance Analysis'!$B$30,'Variance Analysis'!$A$30:$A$45,'Variance Analysis'!$A$34)</f>
        <v>#REF!</v>
      </c>
      <c r="G17" s="70" t="e">
        <f>SUMIFS('Variance Analysis'!G$30:G$45,'Variance Analysis'!$B$30:$B$45,'Variance Analysis'!$B$30,'Variance Analysis'!$A$30:$A$45,'Variance Analysis'!$A$34)</f>
        <v>#REF!</v>
      </c>
      <c r="H17" s="70" t="e">
        <f>SUMIFS('Variance Analysis'!H$30:H$45,'Variance Analysis'!$B$30:$B$45,'Variance Analysis'!$B$30,'Variance Analysis'!$A$30:$A$45,'Variance Analysis'!$A$34)</f>
        <v>#REF!</v>
      </c>
      <c r="I17" s="70" t="e">
        <f>SUMIFS('Variance Analysis'!I$30:I$45,'Variance Analysis'!$B$30:$B$45,'Variance Analysis'!$B$30,'Variance Analysis'!$A$30:$A$45,'Variance Analysis'!$A$34)</f>
        <v>#REF!</v>
      </c>
      <c r="J17" s="70" t="e">
        <f>SUMIFS('Variance Analysis'!J$30:J$45,'Variance Analysis'!$B$30:$B$45,'Variance Analysis'!$B$30,'Variance Analysis'!$A$30:$A$45,'Variance Analysis'!$A$34)</f>
        <v>#REF!</v>
      </c>
      <c r="K17" s="70" t="e">
        <f>SUMIFS('Variance Analysis'!K$30:K$45,'Variance Analysis'!$B$30:$B$45,'Variance Analysis'!$B$30,'Variance Analysis'!$A$30:$A$45,'Variance Analysis'!$A$34)</f>
        <v>#REF!</v>
      </c>
      <c r="L17" s="70" t="e">
        <f>SUMIFS('Variance Analysis'!L$30:L$45,'Variance Analysis'!$B$30:$B$45,'Variance Analysis'!$B$30,'Variance Analysis'!$A$30:$A$45,'Variance Analysis'!$A$34)</f>
        <v>#REF!</v>
      </c>
      <c r="M17" s="70" t="e">
        <f>SUMIFS('Variance Analysis'!M$30:M$45,'Variance Analysis'!$B$30:$B$45,'Variance Analysis'!$B$30,'Variance Analysis'!$A$30:$A$45,'Variance Analysis'!$A$34)</f>
        <v>#REF!</v>
      </c>
      <c r="N17" s="70" t="e">
        <f>SUMIFS('Variance Analysis'!N$30:N$45,'Variance Analysis'!$B$30:$B$45,'Variance Analysis'!$B$30,'Variance Analysis'!$A$30:$A$45,'Variance Analysis'!$A$34)</f>
        <v>#REF!</v>
      </c>
    </row>
    <row r="18" spans="1:14" ht="14.25" customHeight="1" thickTop="1" thickBot="1">
      <c r="A18" s="13" t="s">
        <v>127</v>
      </c>
      <c r="B18" s="14" t="s">
        <v>65</v>
      </c>
      <c r="C18" s="15" t="e">
        <f>ABS(C17)-SUM(C14:C16)</f>
        <v>#REF!</v>
      </c>
      <c r="D18" s="15" t="e">
        <f t="shared" ref="D18:N18" si="1">ABS(D17)-SUM(D14:D16)</f>
        <v>#REF!</v>
      </c>
      <c r="E18" s="15" t="e">
        <f t="shared" si="1"/>
        <v>#REF!</v>
      </c>
      <c r="F18" s="15" t="e">
        <f t="shared" si="1"/>
        <v>#REF!</v>
      </c>
      <c r="G18" s="15" t="e">
        <f t="shared" si="1"/>
        <v>#REF!</v>
      </c>
      <c r="H18" s="15" t="e">
        <f t="shared" si="1"/>
        <v>#REF!</v>
      </c>
      <c r="I18" s="15" t="e">
        <f t="shared" si="1"/>
        <v>#REF!</v>
      </c>
      <c r="J18" s="15" t="e">
        <f t="shared" si="1"/>
        <v>#REF!</v>
      </c>
      <c r="K18" s="15" t="e">
        <f t="shared" si="1"/>
        <v>#REF!</v>
      </c>
      <c r="L18" s="15" t="e">
        <f t="shared" si="1"/>
        <v>#REF!</v>
      </c>
      <c r="M18" s="15" t="e">
        <f t="shared" si="1"/>
        <v>#REF!</v>
      </c>
      <c r="N18" s="15" t="e">
        <f t="shared" si="1"/>
        <v>#REF!</v>
      </c>
    </row>
    <row r="19" spans="1:14" s="42" customFormat="1" ht="26.5" customHeight="1">
      <c r="A19" s="68" t="s">
        <v>67</v>
      </c>
      <c r="B19" s="66"/>
      <c r="C19" s="67"/>
      <c r="D19" s="67"/>
      <c r="E19" s="67"/>
      <c r="F19" s="67"/>
      <c r="G19" s="67"/>
      <c r="H19" s="67"/>
      <c r="I19" s="67"/>
      <c r="J19" s="67"/>
      <c r="K19" s="67"/>
      <c r="L19" s="67"/>
      <c r="M19" s="67"/>
      <c r="N19" s="67"/>
    </row>
    <row r="20" spans="1:14" s="41" customFormat="1" ht="14.25" customHeight="1">
      <c r="A20" s="33" t="s">
        <v>197</v>
      </c>
      <c r="B20" s="33" t="s">
        <v>181</v>
      </c>
      <c r="C20" s="73" t="s">
        <v>138</v>
      </c>
      <c r="D20" s="73" t="s">
        <v>139</v>
      </c>
      <c r="E20" s="73" t="s">
        <v>140</v>
      </c>
      <c r="F20" s="73" t="s">
        <v>141</v>
      </c>
      <c r="G20" s="73" t="s">
        <v>142</v>
      </c>
      <c r="H20" s="73" t="s">
        <v>143</v>
      </c>
      <c r="I20" s="73" t="s">
        <v>144</v>
      </c>
      <c r="J20" s="73" t="s">
        <v>145</v>
      </c>
      <c r="K20" s="73" t="s">
        <v>146</v>
      </c>
      <c r="L20" s="73" t="s">
        <v>147</v>
      </c>
      <c r="M20" s="73" t="s">
        <v>148</v>
      </c>
      <c r="N20" s="73" t="s">
        <v>149</v>
      </c>
    </row>
    <row r="21" spans="1:14" s="28" customFormat="1" ht="14.25" customHeight="1">
      <c r="A21" s="69" t="s">
        <v>198</v>
      </c>
      <c r="B21" s="69" t="s">
        <v>65</v>
      </c>
      <c r="C21" s="70" t="e">
        <f>SUMIFS('Variance Analysis'!C$30:C$45,'Variance Analysis'!$B$30:$B$45,'Variance Analysis'!$B$33,'Variance Analysis'!$A$30:$A$45,'Variance Analysis'!$A$38)</f>
        <v>#REF!</v>
      </c>
      <c r="D21" s="70" t="e">
        <f>SUMIFS('Variance Analysis'!D$30:D$45,'Variance Analysis'!$B$30:$B$45,'Variance Analysis'!$B$33,'Variance Analysis'!$A$30:$A$45,'Variance Analysis'!$A$38)</f>
        <v>#REF!</v>
      </c>
      <c r="E21" s="70" t="e">
        <f>SUMIFS('Variance Analysis'!E$30:E$45,'Variance Analysis'!$B$30:$B$45,'Variance Analysis'!$B$33,'Variance Analysis'!$A$30:$A$45,'Variance Analysis'!$A$38)</f>
        <v>#REF!</v>
      </c>
      <c r="F21" s="70" t="e">
        <f>SUMIFS('Variance Analysis'!F$30:F$45,'Variance Analysis'!$B$30:$B$45,'Variance Analysis'!$B$33,'Variance Analysis'!$A$30:$A$45,'Variance Analysis'!$A$38)</f>
        <v>#REF!</v>
      </c>
      <c r="G21" s="70" t="e">
        <f>SUMIFS('Variance Analysis'!G$30:G$45,'Variance Analysis'!$B$30:$B$45,'Variance Analysis'!$B$33,'Variance Analysis'!$A$30:$A$45,'Variance Analysis'!$A$38)</f>
        <v>#REF!</v>
      </c>
      <c r="H21" s="70" t="e">
        <f>SUMIFS('Variance Analysis'!H$30:H$45,'Variance Analysis'!$B$30:$B$45,'Variance Analysis'!$B$33,'Variance Analysis'!$A$30:$A$45,'Variance Analysis'!$A$38)</f>
        <v>#REF!</v>
      </c>
      <c r="I21" s="70" t="e">
        <f>SUMIFS('Variance Analysis'!I$30:I$45,'Variance Analysis'!$B$30:$B$45,'Variance Analysis'!$B$33,'Variance Analysis'!$A$30:$A$45,'Variance Analysis'!$A$38)</f>
        <v>#REF!</v>
      </c>
      <c r="J21" s="70" t="e">
        <f>SUMIFS('Variance Analysis'!J$30:J$45,'Variance Analysis'!$B$30:$B$45,'Variance Analysis'!$B$33,'Variance Analysis'!$A$30:$A$45,'Variance Analysis'!$A$38)</f>
        <v>#REF!</v>
      </c>
      <c r="K21" s="70" t="e">
        <f>SUMIFS('Variance Analysis'!K$30:K$45,'Variance Analysis'!$B$30:$B$45,'Variance Analysis'!$B$33,'Variance Analysis'!$A$30:$A$45,'Variance Analysis'!$A$38)</f>
        <v>#REF!</v>
      </c>
      <c r="L21" s="70" t="e">
        <f>SUMIFS('Variance Analysis'!L$30:L$45,'Variance Analysis'!$B$30:$B$45,'Variance Analysis'!$B$33,'Variance Analysis'!$A$30:$A$45,'Variance Analysis'!$A$38)</f>
        <v>#REF!</v>
      </c>
      <c r="M21" s="70" t="e">
        <f>SUMIFS('Variance Analysis'!M$30:M$45,'Variance Analysis'!$B$30:$B$45,'Variance Analysis'!$B$33,'Variance Analysis'!$A$30:$A$45,'Variance Analysis'!$A$38)</f>
        <v>#REF!</v>
      </c>
      <c r="N21" s="70" t="e">
        <f>SUMIFS('Variance Analysis'!N$30:N$45,'Variance Analysis'!$B$30:$B$45,'Variance Analysis'!$B$33,'Variance Analysis'!$A$30:$A$45,'Variance Analysis'!$A$38)</f>
        <v>#REF!</v>
      </c>
    </row>
    <row r="22" spans="1:14" s="28" customFormat="1" ht="14.25" customHeight="1">
      <c r="A22" s="69" t="s">
        <v>199</v>
      </c>
      <c r="B22" s="69" t="s">
        <v>65</v>
      </c>
      <c r="C22" s="70" t="e">
        <f>SUMIFS('Variance Analysis'!C$30:C$45,'Variance Analysis'!$B$30:$B$45,'Variance Analysis'!$B$31,'Variance Analysis'!$A$30:$A$45,'Variance Analysis'!$A$38)</f>
        <v>#REF!</v>
      </c>
      <c r="D22" s="70" t="e">
        <f>SUMIFS('Variance Analysis'!D$30:D$45,'Variance Analysis'!$B$30:$B$45,'Variance Analysis'!$B$31,'Variance Analysis'!$A$30:$A$45,'Variance Analysis'!$A$38)</f>
        <v>#REF!</v>
      </c>
      <c r="E22" s="70" t="e">
        <f>SUMIFS('Variance Analysis'!E$30:E$45,'Variance Analysis'!$B$30:$B$45,'Variance Analysis'!$B$31,'Variance Analysis'!$A$30:$A$45,'Variance Analysis'!$A$38)</f>
        <v>#REF!</v>
      </c>
      <c r="F22" s="70" t="e">
        <f>SUMIFS('Variance Analysis'!F$30:F$45,'Variance Analysis'!$B$30:$B$45,'Variance Analysis'!$B$31,'Variance Analysis'!$A$30:$A$45,'Variance Analysis'!$A$38)</f>
        <v>#REF!</v>
      </c>
      <c r="G22" s="70" t="e">
        <f>SUMIFS('Variance Analysis'!G$30:G$45,'Variance Analysis'!$B$30:$B$45,'Variance Analysis'!$B$31,'Variance Analysis'!$A$30:$A$45,'Variance Analysis'!$A$38)</f>
        <v>#REF!</v>
      </c>
      <c r="H22" s="70" t="e">
        <f>SUMIFS('Variance Analysis'!H$30:H$45,'Variance Analysis'!$B$30:$B$45,'Variance Analysis'!$B$31,'Variance Analysis'!$A$30:$A$45,'Variance Analysis'!$A$38)</f>
        <v>#REF!</v>
      </c>
      <c r="I22" s="70" t="e">
        <f>SUMIFS('Variance Analysis'!I$30:I$45,'Variance Analysis'!$B$30:$B$45,'Variance Analysis'!$B$31,'Variance Analysis'!$A$30:$A$45,'Variance Analysis'!$A$38)</f>
        <v>#REF!</v>
      </c>
      <c r="J22" s="70" t="e">
        <f>SUMIFS('Variance Analysis'!J$30:J$45,'Variance Analysis'!$B$30:$B$45,'Variance Analysis'!$B$31,'Variance Analysis'!$A$30:$A$45,'Variance Analysis'!$A$38)</f>
        <v>#REF!</v>
      </c>
      <c r="K22" s="70" t="e">
        <f>SUMIFS('Variance Analysis'!K$30:K$45,'Variance Analysis'!$B$30:$B$45,'Variance Analysis'!$B$31,'Variance Analysis'!$A$30:$A$45,'Variance Analysis'!$A$38)</f>
        <v>#REF!</v>
      </c>
      <c r="L22" s="70" t="e">
        <f>SUMIFS('Variance Analysis'!L$30:L$45,'Variance Analysis'!$B$30:$B$45,'Variance Analysis'!$B$31,'Variance Analysis'!$A$30:$A$45,'Variance Analysis'!$A$38)</f>
        <v>#REF!</v>
      </c>
      <c r="M22" s="70" t="e">
        <f>SUMIFS('Variance Analysis'!M$30:M$45,'Variance Analysis'!$B$30:$B$45,'Variance Analysis'!$B$31,'Variance Analysis'!$A$30:$A$45,'Variance Analysis'!$A$38)</f>
        <v>#REF!</v>
      </c>
      <c r="N22" s="70" t="e">
        <f>SUMIFS('Variance Analysis'!N$30:N$45,'Variance Analysis'!$B$30:$B$45,'Variance Analysis'!$B$31,'Variance Analysis'!$A$30:$A$45,'Variance Analysis'!$A$38)</f>
        <v>#REF!</v>
      </c>
    </row>
    <row r="23" spans="1:14" s="28" customFormat="1" ht="14.25" customHeight="1">
      <c r="A23" s="69" t="s">
        <v>200</v>
      </c>
      <c r="B23" s="69" t="s">
        <v>65</v>
      </c>
      <c r="C23" s="70" t="e">
        <f>SUMIFS('Variance Analysis'!C$30:C$45,'Variance Analysis'!$B$30:$B$45,'Variance Analysis'!$B$32,'Variance Analysis'!$A$30:$A$45,'Variance Analysis'!$A$38)</f>
        <v>#REF!</v>
      </c>
      <c r="D23" s="70" t="e">
        <f>SUMIFS('Variance Analysis'!D$30:D$45,'Variance Analysis'!$B$30:$B$45,'Variance Analysis'!$B$32,'Variance Analysis'!$A$30:$A$45,'Variance Analysis'!$A$38)</f>
        <v>#REF!</v>
      </c>
      <c r="E23" s="70" t="e">
        <f>SUMIFS('Variance Analysis'!E$30:E$45,'Variance Analysis'!$B$30:$B$45,'Variance Analysis'!$B$32,'Variance Analysis'!$A$30:$A$45,'Variance Analysis'!$A$38)</f>
        <v>#REF!</v>
      </c>
      <c r="F23" s="70" t="e">
        <f>SUMIFS('Variance Analysis'!F$30:F$45,'Variance Analysis'!$B$30:$B$45,'Variance Analysis'!$B$32,'Variance Analysis'!$A$30:$A$45,'Variance Analysis'!$A$38)</f>
        <v>#REF!</v>
      </c>
      <c r="G23" s="70" t="e">
        <f>SUMIFS('Variance Analysis'!G$30:G$45,'Variance Analysis'!$B$30:$B$45,'Variance Analysis'!$B$32,'Variance Analysis'!$A$30:$A$45,'Variance Analysis'!$A$38)</f>
        <v>#REF!</v>
      </c>
      <c r="H23" s="70" t="e">
        <f>SUMIFS('Variance Analysis'!H$30:H$45,'Variance Analysis'!$B$30:$B$45,'Variance Analysis'!$B$32,'Variance Analysis'!$A$30:$A$45,'Variance Analysis'!$A$38)</f>
        <v>#REF!</v>
      </c>
      <c r="I23" s="70" t="e">
        <f>SUMIFS('Variance Analysis'!I$30:I$45,'Variance Analysis'!$B$30:$B$45,'Variance Analysis'!$B$32,'Variance Analysis'!$A$30:$A$45,'Variance Analysis'!$A$38)</f>
        <v>#REF!</v>
      </c>
      <c r="J23" s="70" t="e">
        <f>SUMIFS('Variance Analysis'!J$30:J$45,'Variance Analysis'!$B$30:$B$45,'Variance Analysis'!$B$32,'Variance Analysis'!$A$30:$A$45,'Variance Analysis'!$A$38)</f>
        <v>#REF!</v>
      </c>
      <c r="K23" s="70" t="e">
        <f>SUMIFS('Variance Analysis'!K$30:K$45,'Variance Analysis'!$B$30:$B$45,'Variance Analysis'!$B$32,'Variance Analysis'!$A$30:$A$45,'Variance Analysis'!$A$38)</f>
        <v>#REF!</v>
      </c>
      <c r="L23" s="70" t="e">
        <f>SUMIFS('Variance Analysis'!L$30:L$45,'Variance Analysis'!$B$30:$B$45,'Variance Analysis'!$B$32,'Variance Analysis'!$A$30:$A$45,'Variance Analysis'!$A$38)</f>
        <v>#REF!</v>
      </c>
      <c r="M23" s="70" t="e">
        <f>SUMIFS('Variance Analysis'!M$30:M$45,'Variance Analysis'!$B$30:$B$45,'Variance Analysis'!$B$32,'Variance Analysis'!$A$30:$A$45,'Variance Analysis'!$A$38)</f>
        <v>#REF!</v>
      </c>
      <c r="N23" s="70" t="e">
        <f>SUMIFS('Variance Analysis'!N$30:N$45,'Variance Analysis'!$B$30:$B$45,'Variance Analysis'!$B$32,'Variance Analysis'!$A$30:$A$45,'Variance Analysis'!$A$38)</f>
        <v>#REF!</v>
      </c>
    </row>
    <row r="24" spans="1:14" s="28" customFormat="1" ht="14.25" customHeight="1" thickBot="1">
      <c r="A24" s="35" t="s">
        <v>86</v>
      </c>
      <c r="B24" s="35" t="s">
        <v>65</v>
      </c>
      <c r="C24" s="70" t="e">
        <f>SUMIFS('Variance Analysis'!C$30:C$45,'Variance Analysis'!$B$30:$B$45,'Variance Analysis'!$B$30,'Variance Analysis'!$A$30:$A$45,'Variance Analysis'!$A$38)</f>
        <v>#REF!</v>
      </c>
      <c r="D24" s="70" t="e">
        <f>SUMIFS('Variance Analysis'!D$30:D$45,'Variance Analysis'!$B$30:$B$45,'Variance Analysis'!$B$30,'Variance Analysis'!$A$30:$A$45,'Variance Analysis'!$A$38)</f>
        <v>#REF!</v>
      </c>
      <c r="E24" s="70" t="e">
        <f>SUMIFS('Variance Analysis'!E$30:E$45,'Variance Analysis'!$B$30:$B$45,'Variance Analysis'!$B$30,'Variance Analysis'!$A$30:$A$45,'Variance Analysis'!$A$38)</f>
        <v>#REF!</v>
      </c>
      <c r="F24" s="70" t="e">
        <f>SUMIFS('Variance Analysis'!F$30:F$45,'Variance Analysis'!$B$30:$B$45,'Variance Analysis'!$B$30,'Variance Analysis'!$A$30:$A$45,'Variance Analysis'!$A$38)</f>
        <v>#REF!</v>
      </c>
      <c r="G24" s="70" t="e">
        <f>SUMIFS('Variance Analysis'!G$30:G$45,'Variance Analysis'!$B$30:$B$45,'Variance Analysis'!$B$30,'Variance Analysis'!$A$30:$A$45,'Variance Analysis'!$A$38)</f>
        <v>#REF!</v>
      </c>
      <c r="H24" s="70" t="e">
        <f>SUMIFS('Variance Analysis'!H$30:H$45,'Variance Analysis'!$B$30:$B$45,'Variance Analysis'!$B$30,'Variance Analysis'!$A$30:$A$45,'Variance Analysis'!$A$38)</f>
        <v>#REF!</v>
      </c>
      <c r="I24" s="70" t="e">
        <f>SUMIFS('Variance Analysis'!I$30:I$45,'Variance Analysis'!$B$30:$B$45,'Variance Analysis'!$B$30,'Variance Analysis'!$A$30:$A$45,'Variance Analysis'!$A$38)</f>
        <v>#REF!</v>
      </c>
      <c r="J24" s="70" t="e">
        <f>SUMIFS('Variance Analysis'!J$30:J$45,'Variance Analysis'!$B$30:$B$45,'Variance Analysis'!$B$30,'Variance Analysis'!$A$30:$A$45,'Variance Analysis'!$A$38)</f>
        <v>#REF!</v>
      </c>
      <c r="K24" s="70" t="e">
        <f>SUMIFS('Variance Analysis'!K$30:K$45,'Variance Analysis'!$B$30:$B$45,'Variance Analysis'!$B$30,'Variance Analysis'!$A$30:$A$45,'Variance Analysis'!$A$38)</f>
        <v>#REF!</v>
      </c>
      <c r="L24" s="70" t="e">
        <f>SUMIFS('Variance Analysis'!L$30:L$45,'Variance Analysis'!$B$30:$B$45,'Variance Analysis'!$B$30,'Variance Analysis'!$A$30:$A$45,'Variance Analysis'!$A$38)</f>
        <v>#REF!</v>
      </c>
      <c r="M24" s="70" t="e">
        <f>SUMIFS('Variance Analysis'!M$30:M$45,'Variance Analysis'!$B$30:$B$45,'Variance Analysis'!$B$30,'Variance Analysis'!$A$30:$A$45,'Variance Analysis'!$A$38)</f>
        <v>#REF!</v>
      </c>
      <c r="N24" s="70" t="e">
        <f>SUMIFS('Variance Analysis'!N$30:N$45,'Variance Analysis'!$B$30:$B$45,'Variance Analysis'!$B$30,'Variance Analysis'!$A$30:$A$45,'Variance Analysis'!$A$38)</f>
        <v>#REF!</v>
      </c>
    </row>
    <row r="25" spans="1:14" s="28" customFormat="1" ht="14.25" customHeight="1" thickTop="1" thickBot="1">
      <c r="A25" s="13" t="s">
        <v>127</v>
      </c>
      <c r="B25" s="14" t="s">
        <v>65</v>
      </c>
      <c r="C25" s="74" t="e">
        <f>ABS(C24)-SUM(C21:C23)</f>
        <v>#REF!</v>
      </c>
      <c r="D25" s="74" t="e">
        <f t="shared" ref="D25:N25" si="2">ABS(D24)-SUM(D21:D23)</f>
        <v>#REF!</v>
      </c>
      <c r="E25" s="74" t="e">
        <f t="shared" si="2"/>
        <v>#REF!</v>
      </c>
      <c r="F25" s="74" t="e">
        <f t="shared" si="2"/>
        <v>#REF!</v>
      </c>
      <c r="G25" s="74" t="e">
        <f t="shared" si="2"/>
        <v>#REF!</v>
      </c>
      <c r="H25" s="74" t="e">
        <f t="shared" si="2"/>
        <v>#REF!</v>
      </c>
      <c r="I25" s="74" t="e">
        <f t="shared" si="2"/>
        <v>#REF!</v>
      </c>
      <c r="J25" s="74" t="e">
        <f t="shared" si="2"/>
        <v>#REF!</v>
      </c>
      <c r="K25" s="74" t="e">
        <f t="shared" si="2"/>
        <v>#REF!</v>
      </c>
      <c r="L25" s="74" t="e">
        <f t="shared" si="2"/>
        <v>#REF!</v>
      </c>
      <c r="M25" s="74" t="e">
        <f t="shared" si="2"/>
        <v>#REF!</v>
      </c>
      <c r="N25" s="74" t="e">
        <f t="shared" si="2"/>
        <v>#REF!</v>
      </c>
    </row>
    <row r="26" spans="1:14" s="42" customFormat="1" ht="26.5" customHeight="1">
      <c r="A26" s="68" t="s">
        <v>201</v>
      </c>
      <c r="B26" s="66"/>
      <c r="C26" s="67"/>
      <c r="D26" s="67"/>
      <c r="E26" s="67"/>
      <c r="F26" s="67"/>
      <c r="G26" s="67"/>
      <c r="H26" s="67"/>
      <c r="I26" s="67"/>
      <c r="J26" s="67"/>
      <c r="K26" s="67"/>
      <c r="L26" s="67"/>
      <c r="M26" s="67"/>
      <c r="N26" s="67"/>
    </row>
    <row r="27" spans="1:14" s="41" customFormat="1" ht="14.25" customHeight="1">
      <c r="A27" s="33" t="s">
        <v>197</v>
      </c>
      <c r="B27" s="33" t="s">
        <v>181</v>
      </c>
      <c r="C27" s="73" t="s">
        <v>138</v>
      </c>
      <c r="D27" s="73" t="s">
        <v>139</v>
      </c>
      <c r="E27" s="73" t="s">
        <v>140</v>
      </c>
      <c r="F27" s="73" t="s">
        <v>141</v>
      </c>
      <c r="G27" s="73" t="s">
        <v>142</v>
      </c>
      <c r="H27" s="73" t="s">
        <v>143</v>
      </c>
      <c r="I27" s="73" t="s">
        <v>144</v>
      </c>
      <c r="J27" s="73" t="s">
        <v>145</v>
      </c>
      <c r="K27" s="73" t="s">
        <v>146</v>
      </c>
      <c r="L27" s="73" t="s">
        <v>147</v>
      </c>
      <c r="M27" s="73" t="s">
        <v>148</v>
      </c>
      <c r="N27" s="73" t="s">
        <v>149</v>
      </c>
    </row>
    <row r="28" spans="1:14" s="28" customFormat="1" ht="14.25" customHeight="1">
      <c r="A28" s="69" t="s">
        <v>198</v>
      </c>
      <c r="B28" s="69" t="s">
        <v>65</v>
      </c>
      <c r="C28" s="70" t="e">
        <f>SUMIFS('Variance Analysis'!C$30:C$45,'Variance Analysis'!$B$30:$B$45,'Variance Analysis'!$B$33,'Variance Analysis'!$A$30:$A$45,'Variance Analysis'!$A$42)</f>
        <v>#REF!</v>
      </c>
      <c r="D28" s="70" t="e">
        <f>SUMIFS('Variance Analysis'!D$30:D$45,'Variance Analysis'!$B$30:$B$45,'Variance Analysis'!$B$33,'Variance Analysis'!$A$30:$A$45,'Variance Analysis'!$A$42)</f>
        <v>#REF!</v>
      </c>
      <c r="E28" s="70" t="e">
        <f>SUMIFS('Variance Analysis'!E$30:E$45,'Variance Analysis'!$B$30:$B$45,'Variance Analysis'!$B$33,'Variance Analysis'!$A$30:$A$45,'Variance Analysis'!$A$42)</f>
        <v>#REF!</v>
      </c>
      <c r="F28" s="70" t="e">
        <f>SUMIFS('Variance Analysis'!F$30:F$45,'Variance Analysis'!$B$30:$B$45,'Variance Analysis'!$B$33,'Variance Analysis'!$A$30:$A$45,'Variance Analysis'!$A$42)</f>
        <v>#REF!</v>
      </c>
      <c r="G28" s="70" t="e">
        <f>SUMIFS('Variance Analysis'!G$30:G$45,'Variance Analysis'!$B$30:$B$45,'Variance Analysis'!$B$33,'Variance Analysis'!$A$30:$A$45,'Variance Analysis'!$A$42)</f>
        <v>#REF!</v>
      </c>
      <c r="H28" s="70" t="e">
        <f>SUMIFS('Variance Analysis'!H$30:H$45,'Variance Analysis'!$B$30:$B$45,'Variance Analysis'!$B$33,'Variance Analysis'!$A$30:$A$45,'Variance Analysis'!$A$42)</f>
        <v>#REF!</v>
      </c>
      <c r="I28" s="70" t="e">
        <f>SUMIFS('Variance Analysis'!I$30:I$45,'Variance Analysis'!$B$30:$B$45,'Variance Analysis'!$B$33,'Variance Analysis'!$A$30:$A$45,'Variance Analysis'!$A$42)</f>
        <v>#REF!</v>
      </c>
      <c r="J28" s="70" t="e">
        <f>SUMIFS('Variance Analysis'!J$30:J$45,'Variance Analysis'!$B$30:$B$45,'Variance Analysis'!$B$33,'Variance Analysis'!$A$30:$A$45,'Variance Analysis'!$A$42)</f>
        <v>#REF!</v>
      </c>
      <c r="K28" s="70" t="e">
        <f>SUMIFS('Variance Analysis'!K$30:K$45,'Variance Analysis'!$B$30:$B$45,'Variance Analysis'!$B$33,'Variance Analysis'!$A$30:$A$45,'Variance Analysis'!$A$42)</f>
        <v>#REF!</v>
      </c>
      <c r="L28" s="70" t="e">
        <f>SUMIFS('Variance Analysis'!L$30:L$45,'Variance Analysis'!$B$30:$B$45,'Variance Analysis'!$B$33,'Variance Analysis'!$A$30:$A$45,'Variance Analysis'!$A$42)</f>
        <v>#REF!</v>
      </c>
      <c r="M28" s="70" t="e">
        <f>SUMIFS('Variance Analysis'!M$30:M$45,'Variance Analysis'!$B$30:$B$45,'Variance Analysis'!$B$33,'Variance Analysis'!$A$30:$A$45,'Variance Analysis'!$A$42)</f>
        <v>#REF!</v>
      </c>
      <c r="N28" s="70" t="e">
        <f>SUMIFS('Variance Analysis'!N$30:N$45,'Variance Analysis'!$B$30:$B$45,'Variance Analysis'!$B$33,'Variance Analysis'!$A$30:$A$45,'Variance Analysis'!$A$42)</f>
        <v>#REF!</v>
      </c>
    </row>
    <row r="29" spans="1:14" s="28" customFormat="1" ht="14.25" customHeight="1">
      <c r="A29" s="69" t="s">
        <v>199</v>
      </c>
      <c r="B29" s="69" t="s">
        <v>65</v>
      </c>
      <c r="C29" s="70" t="e">
        <f>SUMIFS('Variance Analysis'!C$30:C$45,'Variance Analysis'!$B$30:$B$45,'Variance Analysis'!$B$31,'Variance Analysis'!$A$30:$A$45,'Variance Analysis'!$A$42)</f>
        <v>#REF!</v>
      </c>
      <c r="D29" s="70" t="e">
        <f>SUMIFS('Variance Analysis'!D$30:D$45,'Variance Analysis'!$B$30:$B$45,'Variance Analysis'!$B$31,'Variance Analysis'!$A$30:$A$45,'Variance Analysis'!$A$42)</f>
        <v>#REF!</v>
      </c>
      <c r="E29" s="70" t="e">
        <f>SUMIFS('Variance Analysis'!E$30:E$45,'Variance Analysis'!$B$30:$B$45,'Variance Analysis'!$B$31,'Variance Analysis'!$A$30:$A$45,'Variance Analysis'!$A$42)</f>
        <v>#REF!</v>
      </c>
      <c r="F29" s="70" t="e">
        <f>SUMIFS('Variance Analysis'!F$30:F$45,'Variance Analysis'!$B$30:$B$45,'Variance Analysis'!$B$31,'Variance Analysis'!$A$30:$A$45,'Variance Analysis'!$A$42)</f>
        <v>#REF!</v>
      </c>
      <c r="G29" s="70" t="e">
        <f>SUMIFS('Variance Analysis'!G$30:G$45,'Variance Analysis'!$B$30:$B$45,'Variance Analysis'!$B$31,'Variance Analysis'!$A$30:$A$45,'Variance Analysis'!$A$42)</f>
        <v>#REF!</v>
      </c>
      <c r="H29" s="70" t="e">
        <f>SUMIFS('Variance Analysis'!H$30:H$45,'Variance Analysis'!$B$30:$B$45,'Variance Analysis'!$B$31,'Variance Analysis'!$A$30:$A$45,'Variance Analysis'!$A$42)</f>
        <v>#REF!</v>
      </c>
      <c r="I29" s="70" t="e">
        <f>SUMIFS('Variance Analysis'!I$30:I$45,'Variance Analysis'!$B$30:$B$45,'Variance Analysis'!$B$31,'Variance Analysis'!$A$30:$A$45,'Variance Analysis'!$A$42)</f>
        <v>#REF!</v>
      </c>
      <c r="J29" s="70" t="e">
        <f>SUMIFS('Variance Analysis'!J$30:J$45,'Variance Analysis'!$B$30:$B$45,'Variance Analysis'!$B$31,'Variance Analysis'!$A$30:$A$45,'Variance Analysis'!$A$42)</f>
        <v>#REF!</v>
      </c>
      <c r="K29" s="70" t="e">
        <f>SUMIFS('Variance Analysis'!K$30:K$45,'Variance Analysis'!$B$30:$B$45,'Variance Analysis'!$B$31,'Variance Analysis'!$A$30:$A$45,'Variance Analysis'!$A$42)</f>
        <v>#REF!</v>
      </c>
      <c r="L29" s="70" t="e">
        <f>SUMIFS('Variance Analysis'!L$30:L$45,'Variance Analysis'!$B$30:$B$45,'Variance Analysis'!$B$31,'Variance Analysis'!$A$30:$A$45,'Variance Analysis'!$A$42)</f>
        <v>#REF!</v>
      </c>
      <c r="M29" s="70" t="e">
        <f>SUMIFS('Variance Analysis'!M$30:M$45,'Variance Analysis'!$B$30:$B$45,'Variance Analysis'!$B$31,'Variance Analysis'!$A$30:$A$45,'Variance Analysis'!$A$42)</f>
        <v>#REF!</v>
      </c>
      <c r="N29" s="70" t="e">
        <f>SUMIFS('Variance Analysis'!N$30:N$45,'Variance Analysis'!$B$30:$B$45,'Variance Analysis'!$B$31,'Variance Analysis'!$A$30:$A$45,'Variance Analysis'!$A$42)</f>
        <v>#REF!</v>
      </c>
    </row>
    <row r="30" spans="1:14" s="28" customFormat="1" ht="14.25" customHeight="1">
      <c r="A30" s="69" t="s">
        <v>200</v>
      </c>
      <c r="B30" s="69" t="s">
        <v>65</v>
      </c>
      <c r="C30" s="70" t="e">
        <f>SUMIFS('Variance Analysis'!C$30:C$45,'Variance Analysis'!$B$30:$B$45,'Variance Analysis'!$B$32,'Variance Analysis'!$A$30:$A$45,'Variance Analysis'!$A$42)</f>
        <v>#REF!</v>
      </c>
      <c r="D30" s="70" t="e">
        <f>SUMIFS('Variance Analysis'!D$30:D$45,'Variance Analysis'!$B$30:$B$45,'Variance Analysis'!$B$32,'Variance Analysis'!$A$30:$A$45,'Variance Analysis'!$A$42)</f>
        <v>#REF!</v>
      </c>
      <c r="E30" s="70" t="e">
        <f>SUMIFS('Variance Analysis'!E$30:E$45,'Variance Analysis'!$B$30:$B$45,'Variance Analysis'!$B$32,'Variance Analysis'!$A$30:$A$45,'Variance Analysis'!$A$42)</f>
        <v>#REF!</v>
      </c>
      <c r="F30" s="70" t="e">
        <f>SUMIFS('Variance Analysis'!F$30:F$45,'Variance Analysis'!$B$30:$B$45,'Variance Analysis'!$B$32,'Variance Analysis'!$A$30:$A$45,'Variance Analysis'!$A$42)</f>
        <v>#REF!</v>
      </c>
      <c r="G30" s="70" t="e">
        <f>SUMIFS('Variance Analysis'!G$30:G$45,'Variance Analysis'!$B$30:$B$45,'Variance Analysis'!$B$32,'Variance Analysis'!$A$30:$A$45,'Variance Analysis'!$A$42)</f>
        <v>#REF!</v>
      </c>
      <c r="H30" s="70" t="e">
        <f>SUMIFS('Variance Analysis'!H$30:H$45,'Variance Analysis'!$B$30:$B$45,'Variance Analysis'!$B$32,'Variance Analysis'!$A$30:$A$45,'Variance Analysis'!$A$42)</f>
        <v>#REF!</v>
      </c>
      <c r="I30" s="70" t="e">
        <f>SUMIFS('Variance Analysis'!I$30:I$45,'Variance Analysis'!$B$30:$B$45,'Variance Analysis'!$B$32,'Variance Analysis'!$A$30:$A$45,'Variance Analysis'!$A$42)</f>
        <v>#REF!</v>
      </c>
      <c r="J30" s="70" t="e">
        <f>SUMIFS('Variance Analysis'!J$30:J$45,'Variance Analysis'!$B$30:$B$45,'Variance Analysis'!$B$32,'Variance Analysis'!$A$30:$A$45,'Variance Analysis'!$A$42)</f>
        <v>#REF!</v>
      </c>
      <c r="K30" s="70" t="e">
        <f>SUMIFS('Variance Analysis'!K$30:K$45,'Variance Analysis'!$B$30:$B$45,'Variance Analysis'!$B$32,'Variance Analysis'!$A$30:$A$45,'Variance Analysis'!$A$42)</f>
        <v>#REF!</v>
      </c>
      <c r="L30" s="70" t="e">
        <f>SUMIFS('Variance Analysis'!L$30:L$45,'Variance Analysis'!$B$30:$B$45,'Variance Analysis'!$B$32,'Variance Analysis'!$A$30:$A$45,'Variance Analysis'!$A$42)</f>
        <v>#REF!</v>
      </c>
      <c r="M30" s="70" t="e">
        <f>SUMIFS('Variance Analysis'!M$30:M$45,'Variance Analysis'!$B$30:$B$45,'Variance Analysis'!$B$32,'Variance Analysis'!$A$30:$A$45,'Variance Analysis'!$A$42)</f>
        <v>#REF!</v>
      </c>
      <c r="N30" s="70" t="e">
        <f>SUMIFS('Variance Analysis'!N$30:N$45,'Variance Analysis'!$B$30:$B$45,'Variance Analysis'!$B$32,'Variance Analysis'!$A$30:$A$45,'Variance Analysis'!$A$42)</f>
        <v>#REF!</v>
      </c>
    </row>
    <row r="31" spans="1:14" s="28" customFormat="1" ht="14.25" customHeight="1" thickBot="1">
      <c r="A31" s="35" t="s">
        <v>86</v>
      </c>
      <c r="B31" s="35" t="s">
        <v>65</v>
      </c>
      <c r="C31" s="70" t="e">
        <f>SUMIFS('Variance Analysis'!C$30:C$45,'Variance Analysis'!$B$30:$B$45,'Variance Analysis'!$B$30,'Variance Analysis'!$A$30:$A$45,'Variance Analysis'!$A$42)</f>
        <v>#REF!</v>
      </c>
      <c r="D31" s="70" t="e">
        <f>SUMIFS('Variance Analysis'!D$30:D$45,'Variance Analysis'!$B$30:$B$45,'Variance Analysis'!$B$30,'Variance Analysis'!$A$30:$A$45,'Variance Analysis'!$A$42)</f>
        <v>#REF!</v>
      </c>
      <c r="E31" s="70" t="e">
        <f>SUMIFS('Variance Analysis'!E$30:E$45,'Variance Analysis'!$B$30:$B$45,'Variance Analysis'!$B$30,'Variance Analysis'!$A$30:$A$45,'Variance Analysis'!$A$42)</f>
        <v>#REF!</v>
      </c>
      <c r="F31" s="70" t="e">
        <f>SUMIFS('Variance Analysis'!F$30:F$45,'Variance Analysis'!$B$30:$B$45,'Variance Analysis'!$B$30,'Variance Analysis'!$A$30:$A$45,'Variance Analysis'!$A$42)</f>
        <v>#REF!</v>
      </c>
      <c r="G31" s="70" t="e">
        <f>SUMIFS('Variance Analysis'!G$30:G$45,'Variance Analysis'!$B$30:$B$45,'Variance Analysis'!$B$30,'Variance Analysis'!$A$30:$A$45,'Variance Analysis'!$A$42)</f>
        <v>#REF!</v>
      </c>
      <c r="H31" s="70" t="e">
        <f>SUMIFS('Variance Analysis'!H$30:H$45,'Variance Analysis'!$B$30:$B$45,'Variance Analysis'!$B$30,'Variance Analysis'!$A$30:$A$45,'Variance Analysis'!$A$42)</f>
        <v>#REF!</v>
      </c>
      <c r="I31" s="70" t="e">
        <f>SUMIFS('Variance Analysis'!I$30:I$45,'Variance Analysis'!$B$30:$B$45,'Variance Analysis'!$B$30,'Variance Analysis'!$A$30:$A$45,'Variance Analysis'!$A$42)</f>
        <v>#REF!</v>
      </c>
      <c r="J31" s="70" t="e">
        <f>SUMIFS('Variance Analysis'!J$30:J$45,'Variance Analysis'!$B$30:$B$45,'Variance Analysis'!$B$30,'Variance Analysis'!$A$30:$A$45,'Variance Analysis'!$A$42)</f>
        <v>#REF!</v>
      </c>
      <c r="K31" s="70" t="e">
        <f>SUMIFS('Variance Analysis'!K$30:K$45,'Variance Analysis'!$B$30:$B$45,'Variance Analysis'!$B$30,'Variance Analysis'!$A$30:$A$45,'Variance Analysis'!$A$42)</f>
        <v>#REF!</v>
      </c>
      <c r="L31" s="70" t="e">
        <f>SUMIFS('Variance Analysis'!L$30:L$45,'Variance Analysis'!$B$30:$B$45,'Variance Analysis'!$B$30,'Variance Analysis'!$A$30:$A$45,'Variance Analysis'!$A$42)</f>
        <v>#REF!</v>
      </c>
      <c r="M31" s="70" t="e">
        <f>SUMIFS('Variance Analysis'!M$30:M$45,'Variance Analysis'!$B$30:$B$45,'Variance Analysis'!$B$30,'Variance Analysis'!$A$30:$A$45,'Variance Analysis'!$A$42)</f>
        <v>#REF!</v>
      </c>
      <c r="N31" s="70" t="e">
        <f>SUMIFS('Variance Analysis'!N$30:N$45,'Variance Analysis'!$B$30:$B$45,'Variance Analysis'!$B$30,'Variance Analysis'!$A$30:$A$45,'Variance Analysis'!$A$42)</f>
        <v>#REF!</v>
      </c>
    </row>
    <row r="32" spans="1:14" s="28" customFormat="1" ht="14.25" customHeight="1" thickTop="1" thickBot="1">
      <c r="A32" s="13" t="s">
        <v>127</v>
      </c>
      <c r="B32" s="14" t="s">
        <v>65</v>
      </c>
      <c r="C32" s="74" t="e">
        <f>ABS(C31)-SUM(C28:C30)</f>
        <v>#REF!</v>
      </c>
      <c r="D32" s="74" t="e">
        <f t="shared" ref="D32:N32" si="3">ABS(D31)-SUM(D28:D30)</f>
        <v>#REF!</v>
      </c>
      <c r="E32" s="74" t="e">
        <f t="shared" si="3"/>
        <v>#REF!</v>
      </c>
      <c r="F32" s="74" t="e">
        <f t="shared" si="3"/>
        <v>#REF!</v>
      </c>
      <c r="G32" s="74" t="e">
        <f t="shared" si="3"/>
        <v>#REF!</v>
      </c>
      <c r="H32" s="74" t="e">
        <f t="shared" si="3"/>
        <v>#REF!</v>
      </c>
      <c r="I32" s="74" t="e">
        <f t="shared" si="3"/>
        <v>#REF!</v>
      </c>
      <c r="J32" s="74" t="e">
        <f t="shared" si="3"/>
        <v>#REF!</v>
      </c>
      <c r="K32" s="74" t="e">
        <f t="shared" si="3"/>
        <v>#REF!</v>
      </c>
      <c r="L32" s="74" t="e">
        <f t="shared" si="3"/>
        <v>#REF!</v>
      </c>
      <c r="M32" s="74" t="e">
        <f t="shared" si="3"/>
        <v>#REF!</v>
      </c>
      <c r="N32" s="74" t="e">
        <f t="shared" si="3"/>
        <v>#REF!</v>
      </c>
    </row>
    <row r="33" spans="1:14" s="30" customFormat="1" ht="37" customHeight="1">
      <c r="A33" s="77" t="s">
        <v>202</v>
      </c>
      <c r="B33" s="75"/>
      <c r="C33" s="76"/>
      <c r="D33" s="76"/>
      <c r="E33" s="76"/>
      <c r="F33" s="76"/>
      <c r="G33" s="76"/>
      <c r="H33" s="76"/>
      <c r="I33" s="76"/>
      <c r="J33" s="76"/>
      <c r="K33" s="76"/>
      <c r="L33" s="76"/>
      <c r="M33" s="76"/>
      <c r="N33" s="76"/>
    </row>
    <row r="34" spans="1:14" s="30" customFormat="1" ht="14.25" customHeight="1">
      <c r="A34" s="75"/>
      <c r="B34" s="75"/>
      <c r="C34" s="76"/>
      <c r="D34" s="76"/>
      <c r="E34" s="76"/>
      <c r="F34" s="76"/>
      <c r="G34" s="76"/>
      <c r="H34" s="76"/>
      <c r="I34" s="76"/>
      <c r="J34" s="76"/>
      <c r="K34" s="76"/>
      <c r="L34" s="76"/>
      <c r="M34" s="76"/>
      <c r="N34" s="76"/>
    </row>
    <row r="35" spans="1:14" s="32" customFormat="1" ht="20">
      <c r="A35" s="45" t="s">
        <v>63</v>
      </c>
      <c r="B35" s="33" t="s">
        <v>181</v>
      </c>
      <c r="C35" s="34" t="s">
        <v>138</v>
      </c>
      <c r="D35" s="34" t="s">
        <v>139</v>
      </c>
      <c r="E35" s="34" t="s">
        <v>140</v>
      </c>
      <c r="F35" s="34" t="s">
        <v>141</v>
      </c>
      <c r="G35" s="34" t="s">
        <v>142</v>
      </c>
      <c r="H35" s="34" t="s">
        <v>143</v>
      </c>
      <c r="I35" s="34" t="s">
        <v>144</v>
      </c>
      <c r="J35" s="34" t="s">
        <v>145</v>
      </c>
      <c r="K35" s="34" t="s">
        <v>146</v>
      </c>
      <c r="L35" s="34" t="s">
        <v>147</v>
      </c>
      <c r="M35" s="34" t="s">
        <v>148</v>
      </c>
      <c r="N35" s="34" t="s">
        <v>149</v>
      </c>
    </row>
    <row r="36" spans="1:14" ht="14.25" customHeight="1">
      <c r="A36" s="69" t="s">
        <v>198</v>
      </c>
      <c r="B36" s="69" t="s">
        <v>65</v>
      </c>
      <c r="C36" s="89" t="e">
        <f>SUMIFS('Variance Analysis'!C$9:C$24,'Variance Analysis'!$B$9:$B$24,'Variance Analysis'!$B$12,'Variance Analysis'!$A$9:$A$24,'Variance Analysis'!$A$12)</f>
        <v>#REF!</v>
      </c>
      <c r="D36" s="89" t="e">
        <f>SUMIFS('Variance Analysis'!D$9:D$24,'Variance Analysis'!$B$9:$B$24,'Variance Analysis'!$B$12,'Variance Analysis'!$A$9:$A$24,'Variance Analysis'!$A$12)</f>
        <v>#REF!</v>
      </c>
      <c r="E36" s="89" t="e">
        <f>SUMIFS('Variance Analysis'!E$9:E$24,'Variance Analysis'!$B$9:$B$24,'Variance Analysis'!$B$12,'Variance Analysis'!$A$9:$A$24,'Variance Analysis'!$A$12)</f>
        <v>#REF!</v>
      </c>
      <c r="F36" s="89" t="e">
        <f>SUMIFS('Variance Analysis'!F$9:F$24,'Variance Analysis'!$B$9:$B$24,'Variance Analysis'!$B$12,'Variance Analysis'!$A$9:$A$24,'Variance Analysis'!$A$12)</f>
        <v>#REF!</v>
      </c>
      <c r="G36" s="89" t="e">
        <f>SUMIFS('Variance Analysis'!G$9:G$24,'Variance Analysis'!$B$9:$B$24,'Variance Analysis'!$B$12,'Variance Analysis'!$A$9:$A$24,'Variance Analysis'!$A$12)</f>
        <v>#REF!</v>
      </c>
      <c r="H36" s="89" t="e">
        <f>SUMIFS('Variance Analysis'!H$9:H$24,'Variance Analysis'!$B$9:$B$24,'Variance Analysis'!$B$12,'Variance Analysis'!$A$9:$A$24,'Variance Analysis'!$A$12)</f>
        <v>#REF!</v>
      </c>
      <c r="I36" s="89" t="e">
        <f>SUMIFS('Variance Analysis'!I$9:I$24,'Variance Analysis'!$B$9:$B$24,'Variance Analysis'!$B$12,'Variance Analysis'!$A$9:$A$24,'Variance Analysis'!$A$12)</f>
        <v>#REF!</v>
      </c>
      <c r="J36" s="89" t="e">
        <f>SUMIFS('Variance Analysis'!J$9:J$24,'Variance Analysis'!$B$9:$B$24,'Variance Analysis'!$B$12,'Variance Analysis'!$A$9:$A$24,'Variance Analysis'!$A$12)</f>
        <v>#REF!</v>
      </c>
      <c r="K36" s="89" t="e">
        <f>SUMIFS('Variance Analysis'!K$9:K$24,'Variance Analysis'!$B$9:$B$24,'Variance Analysis'!$B$12,'Variance Analysis'!$A$9:$A$24,'Variance Analysis'!$A$12)</f>
        <v>#REF!</v>
      </c>
      <c r="L36" s="89" t="e">
        <f>SUMIFS('Variance Analysis'!L$9:L$24,'Variance Analysis'!$B$9:$B$24,'Variance Analysis'!$B$12,'Variance Analysis'!$A$9:$A$24,'Variance Analysis'!$A$12)</f>
        <v>#REF!</v>
      </c>
      <c r="M36" s="89" t="e">
        <f>SUMIFS('Variance Analysis'!M$9:M$24,'Variance Analysis'!$B$9:$B$24,'Variance Analysis'!$B$12,'Variance Analysis'!$A$9:$A$24,'Variance Analysis'!$A$12)</f>
        <v>#REF!</v>
      </c>
      <c r="N36" s="89" t="e">
        <f>SUMIFS('Variance Analysis'!N$9:N$24,'Variance Analysis'!$B$9:$B$24,'Variance Analysis'!$B$12,'Variance Analysis'!$A$9:$A$24,'Variance Analysis'!$A$12)</f>
        <v>#REF!</v>
      </c>
    </row>
    <row r="37" spans="1:14" ht="14.25" customHeight="1">
      <c r="A37" s="69" t="s">
        <v>159</v>
      </c>
      <c r="B37" s="69" t="s">
        <v>65</v>
      </c>
      <c r="C37" s="89" t="e">
        <f>SUMIFS('Variance Analysis'!C$9:C$24,'Variance Analysis'!$B$9:$B$24,'Variance Analysis'!$B$10,'Variance Analysis'!$A$9:$A$24,'Variance Analysis'!$A$12)</f>
        <v>#REF!</v>
      </c>
      <c r="D37" s="89" t="e">
        <f>SUMIFS('Variance Analysis'!D$9:D$24,'Variance Analysis'!$B$9:$B$24,'Variance Analysis'!$B$10,'Variance Analysis'!$A$9:$A$24,'Variance Analysis'!$A$12)</f>
        <v>#REF!</v>
      </c>
      <c r="E37" s="89" t="e">
        <f>SUMIFS('Variance Analysis'!E$9:E$24,'Variance Analysis'!$B$9:$B$24,'Variance Analysis'!$B$10,'Variance Analysis'!$A$9:$A$24,'Variance Analysis'!$A$12)</f>
        <v>#REF!</v>
      </c>
      <c r="F37" s="89" t="e">
        <f>SUMIFS('Variance Analysis'!F$9:F$24,'Variance Analysis'!$B$9:$B$24,'Variance Analysis'!$B$10,'Variance Analysis'!$A$9:$A$24,'Variance Analysis'!$A$12)</f>
        <v>#REF!</v>
      </c>
      <c r="G37" s="89" t="e">
        <f>SUMIFS('Variance Analysis'!G$9:G$24,'Variance Analysis'!$B$9:$B$24,'Variance Analysis'!$B$10,'Variance Analysis'!$A$9:$A$24,'Variance Analysis'!$A$12)</f>
        <v>#REF!</v>
      </c>
      <c r="H37" s="89" t="e">
        <f>SUMIFS('Variance Analysis'!H$9:H$24,'Variance Analysis'!$B$9:$B$24,'Variance Analysis'!$B$10,'Variance Analysis'!$A$9:$A$24,'Variance Analysis'!$A$12)</f>
        <v>#REF!</v>
      </c>
      <c r="I37" s="89" t="e">
        <f>SUMIFS('Variance Analysis'!I$9:I$24,'Variance Analysis'!$B$9:$B$24,'Variance Analysis'!$B$10,'Variance Analysis'!$A$9:$A$24,'Variance Analysis'!$A$12)</f>
        <v>#REF!</v>
      </c>
      <c r="J37" s="89" t="e">
        <f>SUMIFS('Variance Analysis'!J$9:J$24,'Variance Analysis'!$B$9:$B$24,'Variance Analysis'!$B$10,'Variance Analysis'!$A$9:$A$24,'Variance Analysis'!$A$12)</f>
        <v>#REF!</v>
      </c>
      <c r="K37" s="89" t="e">
        <f>SUMIFS('Variance Analysis'!K$9:K$24,'Variance Analysis'!$B$9:$B$24,'Variance Analysis'!$B$10,'Variance Analysis'!$A$9:$A$24,'Variance Analysis'!$A$12)</f>
        <v>#REF!</v>
      </c>
      <c r="L37" s="89" t="e">
        <f>SUMIFS('Variance Analysis'!L$9:L$24,'Variance Analysis'!$B$9:$B$24,'Variance Analysis'!$B$10,'Variance Analysis'!$A$9:$A$24,'Variance Analysis'!$A$12)</f>
        <v>#REF!</v>
      </c>
      <c r="M37" s="89" t="e">
        <f>SUMIFS('Variance Analysis'!M$9:M$24,'Variance Analysis'!$B$9:$B$24,'Variance Analysis'!$B$10,'Variance Analysis'!$A$9:$A$24,'Variance Analysis'!$A$12)</f>
        <v>#REF!</v>
      </c>
      <c r="N37" s="89" t="e">
        <f>SUMIFS('Variance Analysis'!N$9:N$24,'Variance Analysis'!$B$9:$B$24,'Variance Analysis'!$B$10,'Variance Analysis'!$A$9:$A$24,'Variance Analysis'!$A$12)</f>
        <v>#REF!</v>
      </c>
    </row>
    <row r="38" spans="1:14" ht="14.25" customHeight="1">
      <c r="A38" s="69" t="s">
        <v>160</v>
      </c>
      <c r="B38" s="69" t="s">
        <v>65</v>
      </c>
      <c r="C38" s="89" t="e">
        <f>SUMIFS('Variance Analysis'!C$9:C$24,'Variance Analysis'!$B$9:$B$24,'Variance Analysis'!$B$11,'Variance Analysis'!$A$9:$A$24,'Variance Analysis'!$A$12)</f>
        <v>#REF!</v>
      </c>
      <c r="D38" s="89" t="e">
        <f>SUMIFS('Variance Analysis'!D$9:D$24,'Variance Analysis'!$B$9:$B$24,'Variance Analysis'!$B$11,'Variance Analysis'!$A$9:$A$24,'Variance Analysis'!$A$12)</f>
        <v>#REF!</v>
      </c>
      <c r="E38" s="89" t="e">
        <f>SUMIFS('Variance Analysis'!E$9:E$24,'Variance Analysis'!$B$9:$B$24,'Variance Analysis'!$B$11,'Variance Analysis'!$A$9:$A$24,'Variance Analysis'!$A$12)</f>
        <v>#REF!</v>
      </c>
      <c r="F38" s="89" t="e">
        <f>SUMIFS('Variance Analysis'!F$9:F$24,'Variance Analysis'!$B$9:$B$24,'Variance Analysis'!$B$11,'Variance Analysis'!$A$9:$A$24,'Variance Analysis'!$A$12)</f>
        <v>#REF!</v>
      </c>
      <c r="G38" s="89" t="e">
        <f>SUMIFS('Variance Analysis'!G$9:G$24,'Variance Analysis'!$B$9:$B$24,'Variance Analysis'!$B$11,'Variance Analysis'!$A$9:$A$24,'Variance Analysis'!$A$12)</f>
        <v>#REF!</v>
      </c>
      <c r="H38" s="89" t="e">
        <f>SUMIFS('Variance Analysis'!H$9:H$24,'Variance Analysis'!$B$9:$B$24,'Variance Analysis'!$B$11,'Variance Analysis'!$A$9:$A$24,'Variance Analysis'!$A$12)</f>
        <v>#REF!</v>
      </c>
      <c r="I38" s="89" t="e">
        <f>SUMIFS('Variance Analysis'!I$9:I$24,'Variance Analysis'!$B$9:$B$24,'Variance Analysis'!$B$11,'Variance Analysis'!$A$9:$A$24,'Variance Analysis'!$A$12)</f>
        <v>#REF!</v>
      </c>
      <c r="J38" s="89" t="e">
        <f>SUMIFS('Variance Analysis'!J$9:J$24,'Variance Analysis'!$B$9:$B$24,'Variance Analysis'!$B$11,'Variance Analysis'!$A$9:$A$24,'Variance Analysis'!$A$12)</f>
        <v>#REF!</v>
      </c>
      <c r="K38" s="89" t="e">
        <f>SUMIFS('Variance Analysis'!K$9:K$24,'Variance Analysis'!$B$9:$B$24,'Variance Analysis'!$B$11,'Variance Analysis'!$A$9:$A$24,'Variance Analysis'!$A$12)</f>
        <v>#REF!</v>
      </c>
      <c r="L38" s="89" t="e">
        <f>SUMIFS('Variance Analysis'!L$9:L$24,'Variance Analysis'!$B$9:$B$24,'Variance Analysis'!$B$11,'Variance Analysis'!$A$9:$A$24,'Variance Analysis'!$A$12)</f>
        <v>#REF!</v>
      </c>
      <c r="M38" s="89" t="e">
        <f>SUMIFS('Variance Analysis'!M$9:M$24,'Variance Analysis'!$B$9:$B$24,'Variance Analysis'!$B$11,'Variance Analysis'!$A$9:$A$24,'Variance Analysis'!$A$12)</f>
        <v>#REF!</v>
      </c>
      <c r="N38" s="89" t="e">
        <f>SUMIFS('Variance Analysis'!N$9:N$24,'Variance Analysis'!$B$9:$B$24,'Variance Analysis'!$B$11,'Variance Analysis'!$A$9:$A$24,'Variance Analysis'!$A$12)</f>
        <v>#REF!</v>
      </c>
    </row>
    <row r="39" spans="1:14" ht="14.25" customHeight="1" thickBot="1">
      <c r="A39" s="69" t="s">
        <v>86</v>
      </c>
      <c r="B39" s="69" t="s">
        <v>65</v>
      </c>
      <c r="C39" s="89" t="e">
        <f>SUMIFS('Variance Analysis'!C$9:C$24,'Variance Analysis'!$B$9:$B$24,'Variance Analysis'!$B$9,'Variance Analysis'!$A$9:$A$24,'Variance Analysis'!$A$12)</f>
        <v>#REF!</v>
      </c>
      <c r="D39" s="89" t="e">
        <f>SUMIFS('Variance Analysis'!D$9:D$24,'Variance Analysis'!$B$9:$B$24,'Variance Analysis'!$B$9,'Variance Analysis'!$A$9:$A$24,'Variance Analysis'!$A$12)</f>
        <v>#REF!</v>
      </c>
      <c r="E39" s="89" t="e">
        <f>SUMIFS('Variance Analysis'!E$9:E$24,'Variance Analysis'!$B$9:$B$24,'Variance Analysis'!$B$9,'Variance Analysis'!$A$9:$A$24,'Variance Analysis'!$A$12)</f>
        <v>#REF!</v>
      </c>
      <c r="F39" s="89" t="e">
        <f>SUMIFS('Variance Analysis'!F$9:F$24,'Variance Analysis'!$B$9:$B$24,'Variance Analysis'!$B$9,'Variance Analysis'!$A$9:$A$24,'Variance Analysis'!$A$12)</f>
        <v>#REF!</v>
      </c>
      <c r="G39" s="89" t="e">
        <f>SUMIFS('Variance Analysis'!G$9:G$24,'Variance Analysis'!$B$9:$B$24,'Variance Analysis'!$B$9,'Variance Analysis'!$A$9:$A$24,'Variance Analysis'!$A$12)</f>
        <v>#REF!</v>
      </c>
      <c r="H39" s="89" t="e">
        <f>SUMIFS('Variance Analysis'!H$9:H$24,'Variance Analysis'!$B$9:$B$24,'Variance Analysis'!$B$9,'Variance Analysis'!$A$9:$A$24,'Variance Analysis'!$A$12)</f>
        <v>#REF!</v>
      </c>
      <c r="I39" s="89" t="e">
        <f>SUMIFS('Variance Analysis'!I$9:I$24,'Variance Analysis'!$B$9:$B$24,'Variance Analysis'!$B$9,'Variance Analysis'!$A$9:$A$24,'Variance Analysis'!$A$12)</f>
        <v>#REF!</v>
      </c>
      <c r="J39" s="89" t="e">
        <f>SUMIFS('Variance Analysis'!J$9:J$24,'Variance Analysis'!$B$9:$B$24,'Variance Analysis'!$B$9,'Variance Analysis'!$A$9:$A$24,'Variance Analysis'!$A$12)</f>
        <v>#REF!</v>
      </c>
      <c r="K39" s="89" t="e">
        <f>SUMIFS('Variance Analysis'!K$9:K$24,'Variance Analysis'!$B$9:$B$24,'Variance Analysis'!$B$9,'Variance Analysis'!$A$9:$A$24,'Variance Analysis'!$A$12)</f>
        <v>#REF!</v>
      </c>
      <c r="L39" s="89" t="e">
        <f>SUMIFS('Variance Analysis'!L$9:L$24,'Variance Analysis'!$B$9:$B$24,'Variance Analysis'!$B$9,'Variance Analysis'!$A$9:$A$24,'Variance Analysis'!$A$12)</f>
        <v>#REF!</v>
      </c>
      <c r="M39" s="89" t="e">
        <f>SUMIFS('Variance Analysis'!M$9:M$24,'Variance Analysis'!$B$9:$B$24,'Variance Analysis'!$B$9,'Variance Analysis'!$A$9:$A$24,'Variance Analysis'!$A$12)</f>
        <v>#REF!</v>
      </c>
      <c r="N39" s="89" t="e">
        <f>SUMIFS('Variance Analysis'!N$9:N$24,'Variance Analysis'!$B$9:$B$24,'Variance Analysis'!$B$9,'Variance Analysis'!$A$9:$A$24,'Variance Analysis'!$A$12)</f>
        <v>#REF!</v>
      </c>
    </row>
    <row r="40" spans="1:14" ht="14.25" customHeight="1" thickTop="1" thickBot="1">
      <c r="A40" s="13" t="s">
        <v>127</v>
      </c>
      <c r="B40" s="14" t="s">
        <v>65</v>
      </c>
      <c r="C40" s="16" t="e">
        <f>ABS(C39)-SUM(C36:C38)</f>
        <v>#REF!</v>
      </c>
      <c r="D40" s="16" t="e">
        <f t="shared" ref="D40:N40" si="4">ABS(D39)-SUM(D36:D38)</f>
        <v>#REF!</v>
      </c>
      <c r="E40" s="16" t="e">
        <f t="shared" si="4"/>
        <v>#REF!</v>
      </c>
      <c r="F40" s="16" t="e">
        <f t="shared" si="4"/>
        <v>#REF!</v>
      </c>
      <c r="G40" s="16" t="e">
        <f t="shared" si="4"/>
        <v>#REF!</v>
      </c>
      <c r="H40" s="16" t="e">
        <f t="shared" si="4"/>
        <v>#REF!</v>
      </c>
      <c r="I40" s="16" t="e">
        <f t="shared" si="4"/>
        <v>#REF!</v>
      </c>
      <c r="J40" s="16" t="e">
        <f t="shared" si="4"/>
        <v>#REF!</v>
      </c>
      <c r="K40" s="16" t="e">
        <f t="shared" si="4"/>
        <v>#REF!</v>
      </c>
      <c r="L40" s="16" t="e">
        <f t="shared" si="4"/>
        <v>#REF!</v>
      </c>
      <c r="M40" s="16" t="e">
        <f t="shared" si="4"/>
        <v>#REF!</v>
      </c>
      <c r="N40" s="16" t="e">
        <f t="shared" si="4"/>
        <v>#REF!</v>
      </c>
    </row>
    <row r="41" spans="1:14" ht="14.25" customHeight="1">
      <c r="A41" s="62"/>
      <c r="B41" s="63"/>
      <c r="C41" s="65"/>
      <c r="D41" s="65"/>
      <c r="E41" s="65"/>
      <c r="F41" s="65"/>
      <c r="G41" s="65"/>
      <c r="H41" s="65"/>
      <c r="I41" s="65"/>
      <c r="J41" s="65"/>
      <c r="K41" s="65"/>
      <c r="L41" s="65"/>
      <c r="M41" s="65"/>
      <c r="N41" s="65"/>
    </row>
    <row r="42" spans="1:14" ht="14.25" customHeight="1">
      <c r="A42" s="62"/>
      <c r="B42" s="63"/>
      <c r="C42" s="65"/>
      <c r="D42" s="65"/>
      <c r="E42" s="65"/>
      <c r="F42" s="65"/>
      <c r="G42" s="65"/>
      <c r="H42" s="65"/>
      <c r="I42" s="65"/>
      <c r="J42" s="65"/>
      <c r="K42" s="65"/>
      <c r="L42" s="65"/>
      <c r="M42" s="65"/>
      <c r="N42" s="65"/>
    </row>
    <row r="43" spans="1:14" s="32" customFormat="1" ht="33" customHeight="1">
      <c r="A43" s="45" t="s">
        <v>66</v>
      </c>
      <c r="B43" s="33" t="s">
        <v>181</v>
      </c>
      <c r="C43" s="34" t="s">
        <v>138</v>
      </c>
      <c r="D43" s="34" t="s">
        <v>139</v>
      </c>
      <c r="E43" s="34" t="s">
        <v>140</v>
      </c>
      <c r="F43" s="34" t="s">
        <v>141</v>
      </c>
      <c r="G43" s="34" t="s">
        <v>142</v>
      </c>
      <c r="H43" s="34" t="s">
        <v>143</v>
      </c>
      <c r="I43" s="34" t="s">
        <v>144</v>
      </c>
      <c r="J43" s="34" t="s">
        <v>145</v>
      </c>
      <c r="K43" s="34" t="s">
        <v>146</v>
      </c>
      <c r="L43" s="34" t="s">
        <v>147</v>
      </c>
      <c r="M43" s="34" t="s">
        <v>148</v>
      </c>
      <c r="N43" s="34" t="s">
        <v>149</v>
      </c>
    </row>
    <row r="44" spans="1:14" ht="14.25" customHeight="1">
      <c r="A44" s="69" t="s">
        <v>198</v>
      </c>
      <c r="B44" s="69" t="s">
        <v>65</v>
      </c>
      <c r="C44" s="89" t="e">
        <f>SUMIFS('Variance Analysis'!C$9:C$24,'Variance Analysis'!$B$9:$B$24,'Variance Analysis'!$B$12,'Variance Analysis'!$A$9:$A$24,'Variance Analysis'!$A$13)</f>
        <v>#REF!</v>
      </c>
      <c r="D44" s="89" t="e">
        <f>SUMIFS('Variance Analysis'!D$9:D$24,'Variance Analysis'!$B$9:$B$24,'Variance Analysis'!$B$12,'Variance Analysis'!$A$9:$A$24,'Variance Analysis'!$A$13)</f>
        <v>#REF!</v>
      </c>
      <c r="E44" s="89" t="e">
        <f>SUMIFS('Variance Analysis'!E$9:E$24,'Variance Analysis'!$B$9:$B$24,'Variance Analysis'!$B$12,'Variance Analysis'!$A$9:$A$24,'Variance Analysis'!$A$13)</f>
        <v>#REF!</v>
      </c>
      <c r="F44" s="89" t="e">
        <f>SUMIFS('Variance Analysis'!F$9:F$24,'Variance Analysis'!$B$9:$B$24,'Variance Analysis'!$B$12,'Variance Analysis'!$A$9:$A$24,'Variance Analysis'!$A$13)</f>
        <v>#REF!</v>
      </c>
      <c r="G44" s="89" t="e">
        <f>SUMIFS('Variance Analysis'!G$9:G$24,'Variance Analysis'!$B$9:$B$24,'Variance Analysis'!$B$12,'Variance Analysis'!$A$9:$A$24,'Variance Analysis'!$A$13)</f>
        <v>#REF!</v>
      </c>
      <c r="H44" s="89" t="e">
        <f>SUMIFS('Variance Analysis'!H$9:H$24,'Variance Analysis'!$B$9:$B$24,'Variance Analysis'!$B$12,'Variance Analysis'!$A$9:$A$24,'Variance Analysis'!$A$13)</f>
        <v>#REF!</v>
      </c>
      <c r="I44" s="89" t="e">
        <f>SUMIFS('Variance Analysis'!I$9:I$24,'Variance Analysis'!$B$9:$B$24,'Variance Analysis'!$B$12,'Variance Analysis'!$A$9:$A$24,'Variance Analysis'!$A$13)</f>
        <v>#REF!</v>
      </c>
      <c r="J44" s="89" t="e">
        <f>SUMIFS('Variance Analysis'!J$9:J$24,'Variance Analysis'!$B$9:$B$24,'Variance Analysis'!$B$12,'Variance Analysis'!$A$9:$A$24,'Variance Analysis'!$A$13)</f>
        <v>#REF!</v>
      </c>
      <c r="K44" s="89" t="e">
        <f>SUMIFS('Variance Analysis'!K$9:K$24,'Variance Analysis'!$B$9:$B$24,'Variance Analysis'!$B$12,'Variance Analysis'!$A$9:$A$24,'Variance Analysis'!$A$13)</f>
        <v>#REF!</v>
      </c>
      <c r="L44" s="89" t="e">
        <f>SUMIFS('Variance Analysis'!L$9:L$24,'Variance Analysis'!$B$9:$B$24,'Variance Analysis'!$B$12,'Variance Analysis'!$A$9:$A$24,'Variance Analysis'!$A$13)</f>
        <v>#REF!</v>
      </c>
      <c r="M44" s="89" t="e">
        <f>SUMIFS('Variance Analysis'!M$9:M$24,'Variance Analysis'!$B$9:$B$24,'Variance Analysis'!$B$12,'Variance Analysis'!$A$9:$A$24,'Variance Analysis'!$A$13)</f>
        <v>#REF!</v>
      </c>
      <c r="N44" s="89" t="e">
        <f>SUMIFS('Variance Analysis'!N$9:N$24,'Variance Analysis'!$B$9:$B$24,'Variance Analysis'!$B$12,'Variance Analysis'!$A$9:$A$24,'Variance Analysis'!$A$13)</f>
        <v>#REF!</v>
      </c>
    </row>
    <row r="45" spans="1:14" ht="14.25" customHeight="1">
      <c r="A45" s="69" t="s">
        <v>159</v>
      </c>
      <c r="B45" s="69" t="s">
        <v>65</v>
      </c>
      <c r="C45" s="89" t="e">
        <f>SUMIFS('Variance Analysis'!C$9:C$24,'Variance Analysis'!$B$9:$B$24,'Variance Analysis'!$B$10,'Variance Analysis'!$A$9:$A$24,'Variance Analysis'!$A$13)</f>
        <v>#REF!</v>
      </c>
      <c r="D45" s="89" t="e">
        <f>SUMIFS('Variance Analysis'!D$9:D$24,'Variance Analysis'!$B$9:$B$24,'Variance Analysis'!$B$10,'Variance Analysis'!$A$9:$A$24,'Variance Analysis'!$A$13)</f>
        <v>#REF!</v>
      </c>
      <c r="E45" s="89" t="e">
        <f>SUMIFS('Variance Analysis'!E$9:E$24,'Variance Analysis'!$B$9:$B$24,'Variance Analysis'!$B$10,'Variance Analysis'!$A$9:$A$24,'Variance Analysis'!$A$13)</f>
        <v>#REF!</v>
      </c>
      <c r="F45" s="89" t="e">
        <f>SUMIFS('Variance Analysis'!F$9:F$24,'Variance Analysis'!$B$9:$B$24,'Variance Analysis'!$B$10,'Variance Analysis'!$A$9:$A$24,'Variance Analysis'!$A$13)</f>
        <v>#REF!</v>
      </c>
      <c r="G45" s="89" t="e">
        <f>SUMIFS('Variance Analysis'!G$9:G$24,'Variance Analysis'!$B$9:$B$24,'Variance Analysis'!$B$10,'Variance Analysis'!$A$9:$A$24,'Variance Analysis'!$A$13)</f>
        <v>#REF!</v>
      </c>
      <c r="H45" s="89" t="e">
        <f>SUMIFS('Variance Analysis'!H$9:H$24,'Variance Analysis'!$B$9:$B$24,'Variance Analysis'!$B$10,'Variance Analysis'!$A$9:$A$24,'Variance Analysis'!$A$13)</f>
        <v>#REF!</v>
      </c>
      <c r="I45" s="89" t="e">
        <f>SUMIFS('Variance Analysis'!I$9:I$24,'Variance Analysis'!$B$9:$B$24,'Variance Analysis'!$B$10,'Variance Analysis'!$A$9:$A$24,'Variance Analysis'!$A$13)</f>
        <v>#REF!</v>
      </c>
      <c r="J45" s="89" t="e">
        <f>SUMIFS('Variance Analysis'!J$9:J$24,'Variance Analysis'!$B$9:$B$24,'Variance Analysis'!$B$10,'Variance Analysis'!$A$9:$A$24,'Variance Analysis'!$A$13)</f>
        <v>#REF!</v>
      </c>
      <c r="K45" s="89" t="e">
        <f>SUMIFS('Variance Analysis'!K$9:K$24,'Variance Analysis'!$B$9:$B$24,'Variance Analysis'!$B$10,'Variance Analysis'!$A$9:$A$24,'Variance Analysis'!$A$13)</f>
        <v>#REF!</v>
      </c>
      <c r="L45" s="89" t="e">
        <f>SUMIFS('Variance Analysis'!L$9:L$24,'Variance Analysis'!$B$9:$B$24,'Variance Analysis'!$B$10,'Variance Analysis'!$A$9:$A$24,'Variance Analysis'!$A$13)</f>
        <v>#REF!</v>
      </c>
      <c r="M45" s="89" t="e">
        <f>SUMIFS('Variance Analysis'!M$9:M$24,'Variance Analysis'!$B$9:$B$24,'Variance Analysis'!$B$10,'Variance Analysis'!$A$9:$A$24,'Variance Analysis'!$A$13)</f>
        <v>#REF!</v>
      </c>
      <c r="N45" s="89" t="e">
        <f>SUMIFS('Variance Analysis'!N$9:N$24,'Variance Analysis'!$B$9:$B$24,'Variance Analysis'!$B$10,'Variance Analysis'!$A$9:$A$24,'Variance Analysis'!$A$13)</f>
        <v>#REF!</v>
      </c>
    </row>
    <row r="46" spans="1:14" ht="14.25" customHeight="1">
      <c r="A46" s="69" t="s">
        <v>160</v>
      </c>
      <c r="B46" s="69" t="s">
        <v>65</v>
      </c>
      <c r="C46" s="89" t="e">
        <f>SUMIFS('Variance Analysis'!C$9:C$24,'Variance Analysis'!$B$9:$B$24,'Variance Analysis'!$B$11,'Variance Analysis'!$A$9:$A$24,'Variance Analysis'!$A$13)</f>
        <v>#REF!</v>
      </c>
      <c r="D46" s="89" t="e">
        <f>SUMIFS('Variance Analysis'!D$9:D$24,'Variance Analysis'!$B$9:$B$24,'Variance Analysis'!$B$11,'Variance Analysis'!$A$9:$A$24,'Variance Analysis'!$A$13)</f>
        <v>#REF!</v>
      </c>
      <c r="E46" s="89" t="e">
        <f>SUMIFS('Variance Analysis'!E$9:E$24,'Variance Analysis'!$B$9:$B$24,'Variance Analysis'!$B$11,'Variance Analysis'!$A$9:$A$24,'Variance Analysis'!$A$13)</f>
        <v>#REF!</v>
      </c>
      <c r="F46" s="89" t="e">
        <f>SUMIFS('Variance Analysis'!F$9:F$24,'Variance Analysis'!$B$9:$B$24,'Variance Analysis'!$B$11,'Variance Analysis'!$A$9:$A$24,'Variance Analysis'!$A$13)</f>
        <v>#REF!</v>
      </c>
      <c r="G46" s="89" t="e">
        <f>SUMIFS('Variance Analysis'!G$9:G$24,'Variance Analysis'!$B$9:$B$24,'Variance Analysis'!$B$11,'Variance Analysis'!$A$9:$A$24,'Variance Analysis'!$A$13)</f>
        <v>#REF!</v>
      </c>
      <c r="H46" s="89" t="e">
        <f>SUMIFS('Variance Analysis'!H$9:H$24,'Variance Analysis'!$B$9:$B$24,'Variance Analysis'!$B$11,'Variance Analysis'!$A$9:$A$24,'Variance Analysis'!$A$13)</f>
        <v>#REF!</v>
      </c>
      <c r="I46" s="89" t="e">
        <f>SUMIFS('Variance Analysis'!I$9:I$24,'Variance Analysis'!$B$9:$B$24,'Variance Analysis'!$B$11,'Variance Analysis'!$A$9:$A$24,'Variance Analysis'!$A$13)</f>
        <v>#REF!</v>
      </c>
      <c r="J46" s="89" t="e">
        <f>SUMIFS('Variance Analysis'!J$9:J$24,'Variance Analysis'!$B$9:$B$24,'Variance Analysis'!$B$11,'Variance Analysis'!$A$9:$A$24,'Variance Analysis'!$A$13)</f>
        <v>#REF!</v>
      </c>
      <c r="K46" s="89" t="e">
        <f>SUMIFS('Variance Analysis'!K$9:K$24,'Variance Analysis'!$B$9:$B$24,'Variance Analysis'!$B$11,'Variance Analysis'!$A$9:$A$24,'Variance Analysis'!$A$13)</f>
        <v>#REF!</v>
      </c>
      <c r="L46" s="89" t="e">
        <f>SUMIFS('Variance Analysis'!L$9:L$24,'Variance Analysis'!$B$9:$B$24,'Variance Analysis'!$B$11,'Variance Analysis'!$A$9:$A$24,'Variance Analysis'!$A$13)</f>
        <v>#REF!</v>
      </c>
      <c r="M46" s="89" t="e">
        <f>SUMIFS('Variance Analysis'!M$9:M$24,'Variance Analysis'!$B$9:$B$24,'Variance Analysis'!$B$11,'Variance Analysis'!$A$9:$A$24,'Variance Analysis'!$A$13)</f>
        <v>#REF!</v>
      </c>
      <c r="N46" s="89" t="e">
        <f>SUMIFS('Variance Analysis'!N$9:N$24,'Variance Analysis'!$B$9:$B$24,'Variance Analysis'!$B$11,'Variance Analysis'!$A$9:$A$24,'Variance Analysis'!$A$13)</f>
        <v>#REF!</v>
      </c>
    </row>
    <row r="47" spans="1:14" ht="14.25" customHeight="1" thickBot="1">
      <c r="A47" s="69" t="s">
        <v>86</v>
      </c>
      <c r="B47" s="69" t="s">
        <v>65</v>
      </c>
      <c r="C47" s="89" t="e">
        <f>SUMIFS('Variance Analysis'!C$9:C$24,'Variance Analysis'!$B$9:$B$24,'Variance Analysis'!$B$9,'Variance Analysis'!$A$9:$A$24,'Variance Analysis'!$A$13)</f>
        <v>#REF!</v>
      </c>
      <c r="D47" s="89" t="e">
        <f>SUMIFS('Variance Analysis'!D$9:D$24,'Variance Analysis'!$B$9:$B$24,'Variance Analysis'!$B$9,'Variance Analysis'!$A$9:$A$24,'Variance Analysis'!$A$13)</f>
        <v>#REF!</v>
      </c>
      <c r="E47" s="89" t="e">
        <f>SUMIFS('Variance Analysis'!E$9:E$24,'Variance Analysis'!$B$9:$B$24,'Variance Analysis'!$B$9,'Variance Analysis'!$A$9:$A$24,'Variance Analysis'!$A$13)</f>
        <v>#REF!</v>
      </c>
      <c r="F47" s="89" t="e">
        <f>SUMIFS('Variance Analysis'!F$9:F$24,'Variance Analysis'!$B$9:$B$24,'Variance Analysis'!$B$9,'Variance Analysis'!$A$9:$A$24,'Variance Analysis'!$A$13)</f>
        <v>#REF!</v>
      </c>
      <c r="G47" s="89" t="e">
        <f>SUMIFS('Variance Analysis'!G$9:G$24,'Variance Analysis'!$B$9:$B$24,'Variance Analysis'!$B$9,'Variance Analysis'!$A$9:$A$24,'Variance Analysis'!$A$13)</f>
        <v>#REF!</v>
      </c>
      <c r="H47" s="89" t="e">
        <f>SUMIFS('Variance Analysis'!H$9:H$24,'Variance Analysis'!$B$9:$B$24,'Variance Analysis'!$B$9,'Variance Analysis'!$A$9:$A$24,'Variance Analysis'!$A$13)</f>
        <v>#REF!</v>
      </c>
      <c r="I47" s="89" t="e">
        <f>SUMIFS('Variance Analysis'!I$9:I$24,'Variance Analysis'!$B$9:$B$24,'Variance Analysis'!$B$9,'Variance Analysis'!$A$9:$A$24,'Variance Analysis'!$A$13)</f>
        <v>#REF!</v>
      </c>
      <c r="J47" s="89" t="e">
        <f>SUMIFS('Variance Analysis'!J$9:J$24,'Variance Analysis'!$B$9:$B$24,'Variance Analysis'!$B$9,'Variance Analysis'!$A$9:$A$24,'Variance Analysis'!$A$13)</f>
        <v>#REF!</v>
      </c>
      <c r="K47" s="89" t="e">
        <f>SUMIFS('Variance Analysis'!K$9:K$24,'Variance Analysis'!$B$9:$B$24,'Variance Analysis'!$B$9,'Variance Analysis'!$A$9:$A$24,'Variance Analysis'!$A$13)</f>
        <v>#REF!</v>
      </c>
      <c r="L47" s="89" t="e">
        <f>SUMIFS('Variance Analysis'!L$9:L$24,'Variance Analysis'!$B$9:$B$24,'Variance Analysis'!$B$9,'Variance Analysis'!$A$9:$A$24,'Variance Analysis'!$A$13)</f>
        <v>#REF!</v>
      </c>
      <c r="M47" s="89" t="e">
        <f>SUMIFS('Variance Analysis'!M$9:M$24,'Variance Analysis'!$B$9:$B$24,'Variance Analysis'!$B$9,'Variance Analysis'!$A$9:$A$24,'Variance Analysis'!$A$13)</f>
        <v>#REF!</v>
      </c>
      <c r="N47" s="89" t="e">
        <f>SUMIFS('Variance Analysis'!N$9:N$24,'Variance Analysis'!$B$9:$B$24,'Variance Analysis'!$B$9,'Variance Analysis'!$A$9:$A$24,'Variance Analysis'!$A$13)</f>
        <v>#REF!</v>
      </c>
    </row>
    <row r="48" spans="1:14" ht="14.25" customHeight="1" thickTop="1" thickBot="1">
      <c r="A48" s="13" t="s">
        <v>127</v>
      </c>
      <c r="B48" s="14" t="s">
        <v>65</v>
      </c>
      <c r="C48" s="16" t="e">
        <f>ABS(C47)-SUM(C44:C46)</f>
        <v>#REF!</v>
      </c>
      <c r="D48" s="16" t="e">
        <f t="shared" ref="D48:N48" si="5">ABS(D47)-SUM(D44:D46)</f>
        <v>#REF!</v>
      </c>
      <c r="E48" s="16" t="e">
        <f t="shared" si="5"/>
        <v>#REF!</v>
      </c>
      <c r="F48" s="16" t="e">
        <f t="shared" si="5"/>
        <v>#REF!</v>
      </c>
      <c r="G48" s="16" t="e">
        <f t="shared" si="5"/>
        <v>#REF!</v>
      </c>
      <c r="H48" s="16" t="e">
        <f t="shared" si="5"/>
        <v>#REF!</v>
      </c>
      <c r="I48" s="16" t="e">
        <f t="shared" si="5"/>
        <v>#REF!</v>
      </c>
      <c r="J48" s="16" t="e">
        <f t="shared" si="5"/>
        <v>#REF!</v>
      </c>
      <c r="K48" s="16" t="e">
        <f t="shared" si="5"/>
        <v>#REF!</v>
      </c>
      <c r="L48" s="16" t="e">
        <f t="shared" si="5"/>
        <v>#REF!</v>
      </c>
      <c r="M48" s="16" t="e">
        <f t="shared" si="5"/>
        <v>#REF!</v>
      </c>
      <c r="N48" s="16" t="e">
        <f t="shared" si="5"/>
        <v>#REF!</v>
      </c>
    </row>
    <row r="49" spans="1:14" ht="14.25" customHeight="1">
      <c r="A49" s="62"/>
      <c r="B49" s="63"/>
      <c r="C49" s="65"/>
      <c r="D49" s="65"/>
      <c r="E49" s="65"/>
      <c r="F49" s="65"/>
      <c r="G49" s="65"/>
      <c r="H49" s="65"/>
      <c r="I49" s="65"/>
      <c r="J49" s="65"/>
      <c r="K49" s="65"/>
      <c r="L49" s="65"/>
      <c r="M49" s="65"/>
      <c r="N49" s="65"/>
    </row>
    <row r="50" spans="1:14" ht="14.25" customHeight="1">
      <c r="A50" s="62"/>
      <c r="B50" s="63"/>
      <c r="C50" s="65"/>
      <c r="D50" s="65"/>
      <c r="E50" s="65"/>
      <c r="F50" s="65"/>
      <c r="G50" s="65"/>
      <c r="H50" s="65"/>
      <c r="I50" s="65"/>
      <c r="J50" s="65"/>
      <c r="K50" s="65"/>
      <c r="L50" s="65"/>
      <c r="M50" s="65"/>
      <c r="N50" s="65"/>
    </row>
    <row r="51" spans="1:14" s="32" customFormat="1" ht="33" customHeight="1">
      <c r="A51" s="45" t="s">
        <v>67</v>
      </c>
      <c r="B51" s="33" t="s">
        <v>181</v>
      </c>
      <c r="C51" s="34" t="s">
        <v>138</v>
      </c>
      <c r="D51" s="34" t="s">
        <v>139</v>
      </c>
      <c r="E51" s="34" t="s">
        <v>140</v>
      </c>
      <c r="F51" s="34" t="s">
        <v>141</v>
      </c>
      <c r="G51" s="34" t="s">
        <v>142</v>
      </c>
      <c r="H51" s="34" t="s">
        <v>143</v>
      </c>
      <c r="I51" s="34" t="s">
        <v>144</v>
      </c>
      <c r="J51" s="34" t="s">
        <v>145</v>
      </c>
      <c r="K51" s="34" t="s">
        <v>146</v>
      </c>
      <c r="L51" s="34" t="s">
        <v>147</v>
      </c>
      <c r="M51" s="34" t="s">
        <v>148</v>
      </c>
      <c r="N51" s="34" t="s">
        <v>149</v>
      </c>
    </row>
    <row r="52" spans="1:14" ht="14.25" customHeight="1">
      <c r="A52" s="69" t="s">
        <v>198</v>
      </c>
      <c r="B52" s="69" t="s">
        <v>65</v>
      </c>
      <c r="C52" s="89" t="e">
        <f>SUMIFS('Variance Analysis'!C$9:C$24,'Variance Analysis'!$B$9:$B$24,'Variance Analysis'!$B$12,'Variance Analysis'!$A$9:$A$24,'Variance Analysis'!$A$17)</f>
        <v>#REF!</v>
      </c>
      <c r="D52" s="89" t="e">
        <f>SUMIFS('Variance Analysis'!D$9:D$24,'Variance Analysis'!$B$9:$B$24,'Variance Analysis'!$B$12,'Variance Analysis'!$A$9:$A$24,'Variance Analysis'!$A$17)</f>
        <v>#REF!</v>
      </c>
      <c r="E52" s="89" t="e">
        <f>SUMIFS('Variance Analysis'!E$9:E$24,'Variance Analysis'!$B$9:$B$24,'Variance Analysis'!$B$12,'Variance Analysis'!$A$9:$A$24,'Variance Analysis'!$A$17)</f>
        <v>#REF!</v>
      </c>
      <c r="F52" s="89" t="e">
        <f>SUMIFS('Variance Analysis'!F$9:F$24,'Variance Analysis'!$B$9:$B$24,'Variance Analysis'!$B$12,'Variance Analysis'!$A$9:$A$24,'Variance Analysis'!$A$17)</f>
        <v>#REF!</v>
      </c>
      <c r="G52" s="89" t="e">
        <f>SUMIFS('Variance Analysis'!G$9:G$24,'Variance Analysis'!$B$9:$B$24,'Variance Analysis'!$B$12,'Variance Analysis'!$A$9:$A$24,'Variance Analysis'!$A$17)</f>
        <v>#REF!</v>
      </c>
      <c r="H52" s="89" t="e">
        <f>SUMIFS('Variance Analysis'!H$9:H$24,'Variance Analysis'!$B$9:$B$24,'Variance Analysis'!$B$12,'Variance Analysis'!$A$9:$A$24,'Variance Analysis'!$A$17)</f>
        <v>#REF!</v>
      </c>
      <c r="I52" s="89" t="e">
        <f>SUMIFS('Variance Analysis'!I$9:I$24,'Variance Analysis'!$B$9:$B$24,'Variance Analysis'!$B$12,'Variance Analysis'!$A$9:$A$24,'Variance Analysis'!$A$17)</f>
        <v>#REF!</v>
      </c>
      <c r="J52" s="89" t="e">
        <f>SUMIFS('Variance Analysis'!J$9:J$24,'Variance Analysis'!$B$9:$B$24,'Variance Analysis'!$B$12,'Variance Analysis'!$A$9:$A$24,'Variance Analysis'!$A$17)</f>
        <v>#REF!</v>
      </c>
      <c r="K52" s="89" t="e">
        <f>SUMIFS('Variance Analysis'!K$9:K$24,'Variance Analysis'!$B$9:$B$24,'Variance Analysis'!$B$12,'Variance Analysis'!$A$9:$A$24,'Variance Analysis'!$A$17)</f>
        <v>#REF!</v>
      </c>
      <c r="L52" s="89" t="e">
        <f>SUMIFS('Variance Analysis'!L$9:L$24,'Variance Analysis'!$B$9:$B$24,'Variance Analysis'!$B$12,'Variance Analysis'!$A$9:$A$24,'Variance Analysis'!$A$17)</f>
        <v>#REF!</v>
      </c>
      <c r="M52" s="89" t="e">
        <f>SUMIFS('Variance Analysis'!M$9:M$24,'Variance Analysis'!$B$9:$B$24,'Variance Analysis'!$B$12,'Variance Analysis'!$A$9:$A$24,'Variance Analysis'!$A$17)</f>
        <v>#REF!</v>
      </c>
      <c r="N52" s="89" t="e">
        <f>SUMIFS('Variance Analysis'!N$9:N$24,'Variance Analysis'!$B$9:$B$24,'Variance Analysis'!$B$12,'Variance Analysis'!$A$9:$A$24,'Variance Analysis'!$A$17)</f>
        <v>#REF!</v>
      </c>
    </row>
    <row r="53" spans="1:14" ht="14.25" customHeight="1">
      <c r="A53" s="69" t="s">
        <v>159</v>
      </c>
      <c r="B53" s="69" t="s">
        <v>65</v>
      </c>
      <c r="C53" s="89" t="e">
        <f>SUMIFS('Variance Analysis'!C$9:C$24,'Variance Analysis'!$B$9:$B$24,'Variance Analysis'!$B$10,'Variance Analysis'!$A$9:$A$24,'Variance Analysis'!$A$17)</f>
        <v>#REF!</v>
      </c>
      <c r="D53" s="89" t="e">
        <f>SUMIFS('Variance Analysis'!D$9:D$24,'Variance Analysis'!$B$9:$B$24,'Variance Analysis'!$B$10,'Variance Analysis'!$A$9:$A$24,'Variance Analysis'!$A$17)</f>
        <v>#REF!</v>
      </c>
      <c r="E53" s="89" t="e">
        <f>SUMIFS('Variance Analysis'!E$9:E$24,'Variance Analysis'!$B$9:$B$24,'Variance Analysis'!$B$10,'Variance Analysis'!$A$9:$A$24,'Variance Analysis'!$A$17)</f>
        <v>#REF!</v>
      </c>
      <c r="F53" s="89" t="e">
        <f>SUMIFS('Variance Analysis'!F$9:F$24,'Variance Analysis'!$B$9:$B$24,'Variance Analysis'!$B$10,'Variance Analysis'!$A$9:$A$24,'Variance Analysis'!$A$17)</f>
        <v>#REF!</v>
      </c>
      <c r="G53" s="89" t="e">
        <f>SUMIFS('Variance Analysis'!G$9:G$24,'Variance Analysis'!$B$9:$B$24,'Variance Analysis'!$B$10,'Variance Analysis'!$A$9:$A$24,'Variance Analysis'!$A$17)</f>
        <v>#REF!</v>
      </c>
      <c r="H53" s="89" t="e">
        <f>SUMIFS('Variance Analysis'!H$9:H$24,'Variance Analysis'!$B$9:$B$24,'Variance Analysis'!$B$10,'Variance Analysis'!$A$9:$A$24,'Variance Analysis'!$A$17)</f>
        <v>#REF!</v>
      </c>
      <c r="I53" s="89" t="e">
        <f>SUMIFS('Variance Analysis'!I$9:I$24,'Variance Analysis'!$B$9:$B$24,'Variance Analysis'!$B$10,'Variance Analysis'!$A$9:$A$24,'Variance Analysis'!$A$17)</f>
        <v>#REF!</v>
      </c>
      <c r="J53" s="89" t="e">
        <f>SUMIFS('Variance Analysis'!J$9:J$24,'Variance Analysis'!$B$9:$B$24,'Variance Analysis'!$B$10,'Variance Analysis'!$A$9:$A$24,'Variance Analysis'!$A$17)</f>
        <v>#REF!</v>
      </c>
      <c r="K53" s="89" t="e">
        <f>SUMIFS('Variance Analysis'!K$9:K$24,'Variance Analysis'!$B$9:$B$24,'Variance Analysis'!$B$10,'Variance Analysis'!$A$9:$A$24,'Variance Analysis'!$A$17)</f>
        <v>#REF!</v>
      </c>
      <c r="L53" s="89" t="e">
        <f>SUMIFS('Variance Analysis'!L$9:L$24,'Variance Analysis'!$B$9:$B$24,'Variance Analysis'!$B$10,'Variance Analysis'!$A$9:$A$24,'Variance Analysis'!$A$17)</f>
        <v>#REF!</v>
      </c>
      <c r="M53" s="89" t="e">
        <f>SUMIFS('Variance Analysis'!M$9:M$24,'Variance Analysis'!$B$9:$B$24,'Variance Analysis'!$B$10,'Variance Analysis'!$A$9:$A$24,'Variance Analysis'!$A$17)</f>
        <v>#REF!</v>
      </c>
      <c r="N53" s="89" t="e">
        <f>SUMIFS('Variance Analysis'!N$9:N$24,'Variance Analysis'!$B$9:$B$24,'Variance Analysis'!$B$10,'Variance Analysis'!$A$9:$A$24,'Variance Analysis'!$A$17)</f>
        <v>#REF!</v>
      </c>
    </row>
    <row r="54" spans="1:14" ht="14.25" customHeight="1">
      <c r="A54" s="69" t="s">
        <v>160</v>
      </c>
      <c r="B54" s="69" t="s">
        <v>65</v>
      </c>
      <c r="C54" s="89" t="e">
        <f>SUMIFS('Variance Analysis'!C$9:C$24,'Variance Analysis'!$B$9:$B$24,'Variance Analysis'!$B$11,'Variance Analysis'!$A$9:$A$24,'Variance Analysis'!$A$17)</f>
        <v>#REF!</v>
      </c>
      <c r="D54" s="89" t="e">
        <f>SUMIFS('Variance Analysis'!D$9:D$24,'Variance Analysis'!$B$9:$B$24,'Variance Analysis'!$B$11,'Variance Analysis'!$A$9:$A$24,'Variance Analysis'!$A$17)</f>
        <v>#REF!</v>
      </c>
      <c r="E54" s="89" t="e">
        <f>SUMIFS('Variance Analysis'!E$9:E$24,'Variance Analysis'!$B$9:$B$24,'Variance Analysis'!$B$11,'Variance Analysis'!$A$9:$A$24,'Variance Analysis'!$A$17)</f>
        <v>#REF!</v>
      </c>
      <c r="F54" s="89" t="e">
        <f>SUMIFS('Variance Analysis'!F$9:F$24,'Variance Analysis'!$B$9:$B$24,'Variance Analysis'!$B$11,'Variance Analysis'!$A$9:$A$24,'Variance Analysis'!$A$17)</f>
        <v>#REF!</v>
      </c>
      <c r="G54" s="89" t="e">
        <f>SUMIFS('Variance Analysis'!G$9:G$24,'Variance Analysis'!$B$9:$B$24,'Variance Analysis'!$B$11,'Variance Analysis'!$A$9:$A$24,'Variance Analysis'!$A$17)</f>
        <v>#REF!</v>
      </c>
      <c r="H54" s="89" t="e">
        <f>SUMIFS('Variance Analysis'!H$9:H$24,'Variance Analysis'!$B$9:$B$24,'Variance Analysis'!$B$11,'Variance Analysis'!$A$9:$A$24,'Variance Analysis'!$A$17)</f>
        <v>#REF!</v>
      </c>
      <c r="I54" s="89" t="e">
        <f>SUMIFS('Variance Analysis'!I$9:I$24,'Variance Analysis'!$B$9:$B$24,'Variance Analysis'!$B$11,'Variance Analysis'!$A$9:$A$24,'Variance Analysis'!$A$17)</f>
        <v>#REF!</v>
      </c>
      <c r="J54" s="89" t="e">
        <f>SUMIFS('Variance Analysis'!J$9:J$24,'Variance Analysis'!$B$9:$B$24,'Variance Analysis'!$B$11,'Variance Analysis'!$A$9:$A$24,'Variance Analysis'!$A$17)</f>
        <v>#REF!</v>
      </c>
      <c r="K54" s="89" t="e">
        <f>SUMIFS('Variance Analysis'!K$9:K$24,'Variance Analysis'!$B$9:$B$24,'Variance Analysis'!$B$11,'Variance Analysis'!$A$9:$A$24,'Variance Analysis'!$A$17)</f>
        <v>#REF!</v>
      </c>
      <c r="L54" s="89" t="e">
        <f>SUMIFS('Variance Analysis'!L$9:L$24,'Variance Analysis'!$B$9:$B$24,'Variance Analysis'!$B$11,'Variance Analysis'!$A$9:$A$24,'Variance Analysis'!$A$17)</f>
        <v>#REF!</v>
      </c>
      <c r="M54" s="89" t="e">
        <f>SUMIFS('Variance Analysis'!M$9:M$24,'Variance Analysis'!$B$9:$B$24,'Variance Analysis'!$B$11,'Variance Analysis'!$A$9:$A$24,'Variance Analysis'!$A$17)</f>
        <v>#REF!</v>
      </c>
      <c r="N54" s="89" t="e">
        <f>SUMIFS('Variance Analysis'!N$9:N$24,'Variance Analysis'!$B$9:$B$24,'Variance Analysis'!$B$11,'Variance Analysis'!$A$9:$A$24,'Variance Analysis'!$A$17)</f>
        <v>#REF!</v>
      </c>
    </row>
    <row r="55" spans="1:14" ht="14.25" customHeight="1" thickBot="1">
      <c r="A55" s="69" t="s">
        <v>86</v>
      </c>
      <c r="B55" s="69" t="s">
        <v>65</v>
      </c>
      <c r="C55" s="89" t="e">
        <f>SUMIFS('Variance Analysis'!C$9:C$24,'Variance Analysis'!$B$9:$B$24,'Variance Analysis'!$B$9,'Variance Analysis'!$A$9:$A$24,'Variance Analysis'!$A$17)</f>
        <v>#REF!</v>
      </c>
      <c r="D55" s="89" t="e">
        <f>SUMIFS('Variance Analysis'!D$9:D$24,'Variance Analysis'!$B$9:$B$24,'Variance Analysis'!$B$9,'Variance Analysis'!$A$9:$A$24,'Variance Analysis'!$A$17)</f>
        <v>#REF!</v>
      </c>
      <c r="E55" s="89" t="e">
        <f>SUMIFS('Variance Analysis'!E$9:E$24,'Variance Analysis'!$B$9:$B$24,'Variance Analysis'!$B$9,'Variance Analysis'!$A$9:$A$24,'Variance Analysis'!$A$17)</f>
        <v>#REF!</v>
      </c>
      <c r="F55" s="89" t="e">
        <f>SUMIFS('Variance Analysis'!F$9:F$24,'Variance Analysis'!$B$9:$B$24,'Variance Analysis'!$B$9,'Variance Analysis'!$A$9:$A$24,'Variance Analysis'!$A$17)</f>
        <v>#REF!</v>
      </c>
      <c r="G55" s="89" t="e">
        <f>SUMIFS('Variance Analysis'!G$9:G$24,'Variance Analysis'!$B$9:$B$24,'Variance Analysis'!$B$9,'Variance Analysis'!$A$9:$A$24,'Variance Analysis'!$A$17)</f>
        <v>#REF!</v>
      </c>
      <c r="H55" s="89" t="e">
        <f>SUMIFS('Variance Analysis'!H$9:H$24,'Variance Analysis'!$B$9:$B$24,'Variance Analysis'!$B$9,'Variance Analysis'!$A$9:$A$24,'Variance Analysis'!$A$17)</f>
        <v>#REF!</v>
      </c>
      <c r="I55" s="89" t="e">
        <f>SUMIFS('Variance Analysis'!I$9:I$24,'Variance Analysis'!$B$9:$B$24,'Variance Analysis'!$B$9,'Variance Analysis'!$A$9:$A$24,'Variance Analysis'!$A$17)</f>
        <v>#REF!</v>
      </c>
      <c r="J55" s="89" t="e">
        <f>SUMIFS('Variance Analysis'!J$9:J$24,'Variance Analysis'!$B$9:$B$24,'Variance Analysis'!$B$9,'Variance Analysis'!$A$9:$A$24,'Variance Analysis'!$A$17)</f>
        <v>#REF!</v>
      </c>
      <c r="K55" s="89" t="e">
        <f>SUMIFS('Variance Analysis'!K$9:K$24,'Variance Analysis'!$B$9:$B$24,'Variance Analysis'!$B$9,'Variance Analysis'!$A$9:$A$24,'Variance Analysis'!$A$17)</f>
        <v>#REF!</v>
      </c>
      <c r="L55" s="89" t="e">
        <f>SUMIFS('Variance Analysis'!L$9:L$24,'Variance Analysis'!$B$9:$B$24,'Variance Analysis'!$B$9,'Variance Analysis'!$A$9:$A$24,'Variance Analysis'!$A$17)</f>
        <v>#REF!</v>
      </c>
      <c r="M55" s="89" t="e">
        <f>SUMIFS('Variance Analysis'!M$9:M$24,'Variance Analysis'!$B$9:$B$24,'Variance Analysis'!$B$9,'Variance Analysis'!$A$9:$A$24,'Variance Analysis'!$A$17)</f>
        <v>#REF!</v>
      </c>
      <c r="N55" s="89" t="e">
        <f>SUMIFS('Variance Analysis'!N$9:N$24,'Variance Analysis'!$B$9:$B$24,'Variance Analysis'!$B$9,'Variance Analysis'!$A$9:$A$24,'Variance Analysis'!$A$17)</f>
        <v>#REF!</v>
      </c>
    </row>
    <row r="56" spans="1:14" ht="14.25" customHeight="1" thickTop="1" thickBot="1">
      <c r="A56" s="13" t="s">
        <v>127</v>
      </c>
      <c r="B56" s="14" t="s">
        <v>65</v>
      </c>
      <c r="C56" s="16" t="e">
        <f>ABS(C55)-SUM(C52:C54)</f>
        <v>#REF!</v>
      </c>
      <c r="D56" s="16" t="e">
        <f t="shared" ref="D56:N56" si="6">ABS(D55)-SUM(D52:D54)</f>
        <v>#REF!</v>
      </c>
      <c r="E56" s="16" t="e">
        <f t="shared" si="6"/>
        <v>#REF!</v>
      </c>
      <c r="F56" s="16" t="e">
        <f t="shared" si="6"/>
        <v>#REF!</v>
      </c>
      <c r="G56" s="16" t="e">
        <f t="shared" si="6"/>
        <v>#REF!</v>
      </c>
      <c r="H56" s="16" t="e">
        <f t="shared" si="6"/>
        <v>#REF!</v>
      </c>
      <c r="I56" s="16" t="e">
        <f t="shared" si="6"/>
        <v>#REF!</v>
      </c>
      <c r="J56" s="16" t="e">
        <f t="shared" si="6"/>
        <v>#REF!</v>
      </c>
      <c r="K56" s="16" t="e">
        <f t="shared" si="6"/>
        <v>#REF!</v>
      </c>
      <c r="L56" s="16" t="e">
        <f t="shared" si="6"/>
        <v>#REF!</v>
      </c>
      <c r="M56" s="16" t="e">
        <f t="shared" si="6"/>
        <v>#REF!</v>
      </c>
      <c r="N56" s="16" t="e">
        <f t="shared" si="6"/>
        <v>#REF!</v>
      </c>
    </row>
    <row r="57" spans="1:14" ht="14.25" customHeight="1">
      <c r="A57" s="62"/>
      <c r="B57" s="63"/>
      <c r="C57" s="65"/>
      <c r="D57" s="65"/>
      <c r="E57" s="65"/>
      <c r="F57" s="65"/>
      <c r="G57" s="65"/>
      <c r="H57" s="65"/>
      <c r="I57" s="65"/>
      <c r="J57" s="65"/>
      <c r="K57" s="65"/>
      <c r="L57" s="65"/>
      <c r="M57" s="65"/>
      <c r="N57" s="65"/>
    </row>
    <row r="58" spans="1:14" s="32" customFormat="1" ht="33" customHeight="1">
      <c r="A58" s="45" t="s">
        <v>201</v>
      </c>
      <c r="B58" s="33" t="s">
        <v>181</v>
      </c>
      <c r="C58" s="34" t="s">
        <v>138</v>
      </c>
      <c r="D58" s="34" t="s">
        <v>139</v>
      </c>
      <c r="E58" s="34" t="s">
        <v>140</v>
      </c>
      <c r="F58" s="34" t="s">
        <v>141</v>
      </c>
      <c r="G58" s="34" t="s">
        <v>142</v>
      </c>
      <c r="H58" s="34" t="s">
        <v>143</v>
      </c>
      <c r="I58" s="34" t="s">
        <v>144</v>
      </c>
      <c r="J58" s="34" t="s">
        <v>145</v>
      </c>
      <c r="K58" s="34" t="s">
        <v>146</v>
      </c>
      <c r="L58" s="34" t="s">
        <v>147</v>
      </c>
      <c r="M58" s="34" t="s">
        <v>148</v>
      </c>
      <c r="N58" s="34" t="s">
        <v>149</v>
      </c>
    </row>
    <row r="59" spans="1:14" ht="14.25" customHeight="1">
      <c r="A59" s="69" t="s">
        <v>198</v>
      </c>
      <c r="B59" s="69" t="s">
        <v>65</v>
      </c>
      <c r="C59" s="89" t="e">
        <f>SUMIFS('Variance Analysis'!C$9:C$24,'Variance Analysis'!$B$9:$B$24,'Variance Analysis'!$B$12,'Variance Analysis'!$A$9:$A$24,'Variance Analysis'!$A$21)</f>
        <v>#REF!</v>
      </c>
      <c r="D59" s="89" t="e">
        <f>SUMIFS('Variance Analysis'!D$9:D$24,'Variance Analysis'!$B$9:$B$24,'Variance Analysis'!$B$12,'Variance Analysis'!$A$9:$A$24,'Variance Analysis'!$A$21)</f>
        <v>#REF!</v>
      </c>
      <c r="E59" s="89" t="e">
        <f>SUMIFS('Variance Analysis'!E$9:E$24,'Variance Analysis'!$B$9:$B$24,'Variance Analysis'!$B$12,'Variance Analysis'!$A$9:$A$24,'Variance Analysis'!$A$21)</f>
        <v>#REF!</v>
      </c>
      <c r="F59" s="89" t="e">
        <f>SUMIFS('Variance Analysis'!F$9:F$24,'Variance Analysis'!$B$9:$B$24,'Variance Analysis'!$B$12,'Variance Analysis'!$A$9:$A$24,'Variance Analysis'!$A$21)</f>
        <v>#REF!</v>
      </c>
      <c r="G59" s="89" t="e">
        <f>SUMIFS('Variance Analysis'!G$9:G$24,'Variance Analysis'!$B$9:$B$24,'Variance Analysis'!$B$12,'Variance Analysis'!$A$9:$A$24,'Variance Analysis'!$A$21)</f>
        <v>#REF!</v>
      </c>
      <c r="H59" s="89" t="e">
        <f>SUMIFS('Variance Analysis'!H$9:H$24,'Variance Analysis'!$B$9:$B$24,'Variance Analysis'!$B$12,'Variance Analysis'!$A$9:$A$24,'Variance Analysis'!$A$21)</f>
        <v>#REF!</v>
      </c>
      <c r="I59" s="89" t="e">
        <f>SUMIFS('Variance Analysis'!I$9:I$24,'Variance Analysis'!$B$9:$B$24,'Variance Analysis'!$B$12,'Variance Analysis'!$A$9:$A$24,'Variance Analysis'!$A$21)</f>
        <v>#REF!</v>
      </c>
      <c r="J59" s="89" t="e">
        <f>SUMIFS('Variance Analysis'!J$9:J$24,'Variance Analysis'!$B$9:$B$24,'Variance Analysis'!$B$12,'Variance Analysis'!$A$9:$A$24,'Variance Analysis'!$A$21)</f>
        <v>#REF!</v>
      </c>
      <c r="K59" s="89" t="e">
        <f>SUMIFS('Variance Analysis'!K$9:K$24,'Variance Analysis'!$B$9:$B$24,'Variance Analysis'!$B$12,'Variance Analysis'!$A$9:$A$24,'Variance Analysis'!$A$21)</f>
        <v>#REF!</v>
      </c>
      <c r="L59" s="89" t="e">
        <f>SUMIFS('Variance Analysis'!L$9:L$24,'Variance Analysis'!$B$9:$B$24,'Variance Analysis'!$B$12,'Variance Analysis'!$A$9:$A$24,'Variance Analysis'!$A$21)</f>
        <v>#REF!</v>
      </c>
      <c r="M59" s="89" t="e">
        <f>SUMIFS('Variance Analysis'!M$9:M$24,'Variance Analysis'!$B$9:$B$24,'Variance Analysis'!$B$12,'Variance Analysis'!$A$9:$A$24,'Variance Analysis'!$A$21)</f>
        <v>#REF!</v>
      </c>
      <c r="N59" s="89" t="e">
        <f>SUMIFS('Variance Analysis'!N$9:N$24,'Variance Analysis'!$B$9:$B$24,'Variance Analysis'!$B$12,'Variance Analysis'!$A$9:$A$24,'Variance Analysis'!$A$21)</f>
        <v>#REF!</v>
      </c>
    </row>
    <row r="60" spans="1:14" ht="14.25" customHeight="1">
      <c r="A60" s="69" t="s">
        <v>159</v>
      </c>
      <c r="B60" s="69" t="s">
        <v>65</v>
      </c>
      <c r="C60" s="89" t="e">
        <f>SUMIFS('Variance Analysis'!C$9:C$24,'Variance Analysis'!$B$9:$B$24,'Variance Analysis'!$B$10,'Variance Analysis'!$A$9:$A$24,'Variance Analysis'!$A$21)</f>
        <v>#REF!</v>
      </c>
      <c r="D60" s="89" t="e">
        <f>SUMIFS('Variance Analysis'!D$9:D$24,'Variance Analysis'!$B$9:$B$24,'Variance Analysis'!$B$10,'Variance Analysis'!$A$9:$A$24,'Variance Analysis'!$A$21)</f>
        <v>#REF!</v>
      </c>
      <c r="E60" s="89" t="e">
        <f>SUMIFS('Variance Analysis'!E$9:E$24,'Variance Analysis'!$B$9:$B$24,'Variance Analysis'!$B$10,'Variance Analysis'!$A$9:$A$24,'Variance Analysis'!$A$21)</f>
        <v>#REF!</v>
      </c>
      <c r="F60" s="89" t="e">
        <f>SUMIFS('Variance Analysis'!F$9:F$24,'Variance Analysis'!$B$9:$B$24,'Variance Analysis'!$B$10,'Variance Analysis'!$A$9:$A$24,'Variance Analysis'!$A$21)</f>
        <v>#REF!</v>
      </c>
      <c r="G60" s="89" t="e">
        <f>SUMIFS('Variance Analysis'!G$9:G$24,'Variance Analysis'!$B$9:$B$24,'Variance Analysis'!$B$10,'Variance Analysis'!$A$9:$A$24,'Variance Analysis'!$A$21)</f>
        <v>#REF!</v>
      </c>
      <c r="H60" s="89" t="e">
        <f>SUMIFS('Variance Analysis'!H$9:H$24,'Variance Analysis'!$B$9:$B$24,'Variance Analysis'!$B$10,'Variance Analysis'!$A$9:$A$24,'Variance Analysis'!$A$21)</f>
        <v>#REF!</v>
      </c>
      <c r="I60" s="89" t="e">
        <f>SUMIFS('Variance Analysis'!I$9:I$24,'Variance Analysis'!$B$9:$B$24,'Variance Analysis'!$B$10,'Variance Analysis'!$A$9:$A$24,'Variance Analysis'!$A$21)</f>
        <v>#REF!</v>
      </c>
      <c r="J60" s="89" t="e">
        <f>SUMIFS('Variance Analysis'!J$9:J$24,'Variance Analysis'!$B$9:$B$24,'Variance Analysis'!$B$10,'Variance Analysis'!$A$9:$A$24,'Variance Analysis'!$A$21)</f>
        <v>#REF!</v>
      </c>
      <c r="K60" s="89" t="e">
        <f>SUMIFS('Variance Analysis'!K$9:K$24,'Variance Analysis'!$B$9:$B$24,'Variance Analysis'!$B$10,'Variance Analysis'!$A$9:$A$24,'Variance Analysis'!$A$21)</f>
        <v>#REF!</v>
      </c>
      <c r="L60" s="89" t="e">
        <f>SUMIFS('Variance Analysis'!L$9:L$24,'Variance Analysis'!$B$9:$B$24,'Variance Analysis'!$B$10,'Variance Analysis'!$A$9:$A$24,'Variance Analysis'!$A$21)</f>
        <v>#REF!</v>
      </c>
      <c r="M60" s="89" t="e">
        <f>SUMIFS('Variance Analysis'!M$9:M$24,'Variance Analysis'!$B$9:$B$24,'Variance Analysis'!$B$10,'Variance Analysis'!$A$9:$A$24,'Variance Analysis'!$A$21)</f>
        <v>#REF!</v>
      </c>
      <c r="N60" s="89" t="e">
        <f>SUMIFS('Variance Analysis'!N$9:N$24,'Variance Analysis'!$B$9:$B$24,'Variance Analysis'!$B$10,'Variance Analysis'!$A$9:$A$24,'Variance Analysis'!$A$21)</f>
        <v>#REF!</v>
      </c>
    </row>
    <row r="61" spans="1:14" ht="14.25" customHeight="1">
      <c r="A61" s="69" t="s">
        <v>160</v>
      </c>
      <c r="B61" s="69" t="s">
        <v>65</v>
      </c>
      <c r="C61" s="89" t="e">
        <f>SUMIFS('Variance Analysis'!C$9:C$24,'Variance Analysis'!$B$9:$B$24,'Variance Analysis'!$B$11,'Variance Analysis'!$A$9:$A$24,'Variance Analysis'!$A$21)</f>
        <v>#REF!</v>
      </c>
      <c r="D61" s="89" t="e">
        <f>SUMIFS('Variance Analysis'!D$9:D$24,'Variance Analysis'!$B$9:$B$24,'Variance Analysis'!$B$11,'Variance Analysis'!$A$9:$A$24,'Variance Analysis'!$A$21)</f>
        <v>#REF!</v>
      </c>
      <c r="E61" s="89" t="e">
        <f>SUMIFS('Variance Analysis'!E$9:E$24,'Variance Analysis'!$B$9:$B$24,'Variance Analysis'!$B$11,'Variance Analysis'!$A$9:$A$24,'Variance Analysis'!$A$21)</f>
        <v>#REF!</v>
      </c>
      <c r="F61" s="89" t="e">
        <f>SUMIFS('Variance Analysis'!F$9:F$24,'Variance Analysis'!$B$9:$B$24,'Variance Analysis'!$B$11,'Variance Analysis'!$A$9:$A$24,'Variance Analysis'!$A$21)</f>
        <v>#REF!</v>
      </c>
      <c r="G61" s="89" t="e">
        <f>SUMIFS('Variance Analysis'!G$9:G$24,'Variance Analysis'!$B$9:$B$24,'Variance Analysis'!$B$11,'Variance Analysis'!$A$9:$A$24,'Variance Analysis'!$A$21)</f>
        <v>#REF!</v>
      </c>
      <c r="H61" s="89" t="e">
        <f>SUMIFS('Variance Analysis'!H$9:H$24,'Variance Analysis'!$B$9:$B$24,'Variance Analysis'!$B$11,'Variance Analysis'!$A$9:$A$24,'Variance Analysis'!$A$21)</f>
        <v>#REF!</v>
      </c>
      <c r="I61" s="89" t="e">
        <f>SUMIFS('Variance Analysis'!I$9:I$24,'Variance Analysis'!$B$9:$B$24,'Variance Analysis'!$B$11,'Variance Analysis'!$A$9:$A$24,'Variance Analysis'!$A$21)</f>
        <v>#REF!</v>
      </c>
      <c r="J61" s="89" t="e">
        <f>SUMIFS('Variance Analysis'!J$9:J$24,'Variance Analysis'!$B$9:$B$24,'Variance Analysis'!$B$11,'Variance Analysis'!$A$9:$A$24,'Variance Analysis'!$A$21)</f>
        <v>#REF!</v>
      </c>
      <c r="K61" s="89" t="e">
        <f>SUMIFS('Variance Analysis'!K$9:K$24,'Variance Analysis'!$B$9:$B$24,'Variance Analysis'!$B$11,'Variance Analysis'!$A$9:$A$24,'Variance Analysis'!$A$21)</f>
        <v>#REF!</v>
      </c>
      <c r="L61" s="89" t="e">
        <f>SUMIFS('Variance Analysis'!L$9:L$24,'Variance Analysis'!$B$9:$B$24,'Variance Analysis'!$B$11,'Variance Analysis'!$A$9:$A$24,'Variance Analysis'!$A$21)</f>
        <v>#REF!</v>
      </c>
      <c r="M61" s="89" t="e">
        <f>SUMIFS('Variance Analysis'!M$9:M$24,'Variance Analysis'!$B$9:$B$24,'Variance Analysis'!$B$11,'Variance Analysis'!$A$9:$A$24,'Variance Analysis'!$A$21)</f>
        <v>#REF!</v>
      </c>
      <c r="N61" s="89" t="e">
        <f>SUMIFS('Variance Analysis'!N$9:N$24,'Variance Analysis'!$B$9:$B$24,'Variance Analysis'!$B$11,'Variance Analysis'!$A$9:$A$24,'Variance Analysis'!$A$21)</f>
        <v>#REF!</v>
      </c>
    </row>
    <row r="62" spans="1:14" ht="14.25" customHeight="1" thickBot="1">
      <c r="A62" s="69" t="s">
        <v>86</v>
      </c>
      <c r="B62" s="69" t="s">
        <v>65</v>
      </c>
      <c r="C62" s="89" t="e">
        <f>SUMIFS('Variance Analysis'!C$9:C$24,'Variance Analysis'!$B$9:$B$24,'Variance Analysis'!$B$9,'Variance Analysis'!$A$9:$A$24,'Variance Analysis'!$A$21)</f>
        <v>#REF!</v>
      </c>
      <c r="D62" s="89" t="e">
        <f>SUMIFS('Variance Analysis'!D$9:D$24,'Variance Analysis'!$B$9:$B$24,'Variance Analysis'!$B$9,'Variance Analysis'!$A$9:$A$24,'Variance Analysis'!$A$21)</f>
        <v>#REF!</v>
      </c>
      <c r="E62" s="89" t="e">
        <f>SUMIFS('Variance Analysis'!E$9:E$24,'Variance Analysis'!$B$9:$B$24,'Variance Analysis'!$B$9,'Variance Analysis'!$A$9:$A$24,'Variance Analysis'!$A$21)</f>
        <v>#REF!</v>
      </c>
      <c r="F62" s="89" t="e">
        <f>SUMIFS('Variance Analysis'!F$9:F$24,'Variance Analysis'!$B$9:$B$24,'Variance Analysis'!$B$9,'Variance Analysis'!$A$9:$A$24,'Variance Analysis'!$A$21)</f>
        <v>#REF!</v>
      </c>
      <c r="G62" s="89" t="e">
        <f>SUMIFS('Variance Analysis'!G$9:G$24,'Variance Analysis'!$B$9:$B$24,'Variance Analysis'!$B$9,'Variance Analysis'!$A$9:$A$24,'Variance Analysis'!$A$21)</f>
        <v>#REF!</v>
      </c>
      <c r="H62" s="89" t="e">
        <f>SUMIFS('Variance Analysis'!H$9:H$24,'Variance Analysis'!$B$9:$B$24,'Variance Analysis'!$B$9,'Variance Analysis'!$A$9:$A$24,'Variance Analysis'!$A$21)</f>
        <v>#REF!</v>
      </c>
      <c r="I62" s="89" t="e">
        <f>SUMIFS('Variance Analysis'!I$9:I$24,'Variance Analysis'!$B$9:$B$24,'Variance Analysis'!$B$9,'Variance Analysis'!$A$9:$A$24,'Variance Analysis'!$A$21)</f>
        <v>#REF!</v>
      </c>
      <c r="J62" s="89" t="e">
        <f>SUMIFS('Variance Analysis'!J$9:J$24,'Variance Analysis'!$B$9:$B$24,'Variance Analysis'!$B$9,'Variance Analysis'!$A$9:$A$24,'Variance Analysis'!$A$21)</f>
        <v>#REF!</v>
      </c>
      <c r="K62" s="89" t="e">
        <f>SUMIFS('Variance Analysis'!K$9:K$24,'Variance Analysis'!$B$9:$B$24,'Variance Analysis'!$B$9,'Variance Analysis'!$A$9:$A$24,'Variance Analysis'!$A$21)</f>
        <v>#REF!</v>
      </c>
      <c r="L62" s="89" t="e">
        <f>SUMIFS('Variance Analysis'!L$9:L$24,'Variance Analysis'!$B$9:$B$24,'Variance Analysis'!$B$9,'Variance Analysis'!$A$9:$A$24,'Variance Analysis'!$A$21)</f>
        <v>#REF!</v>
      </c>
      <c r="M62" s="89" t="e">
        <f>SUMIFS('Variance Analysis'!M$9:M$24,'Variance Analysis'!$B$9:$B$24,'Variance Analysis'!$B$9,'Variance Analysis'!$A$9:$A$24,'Variance Analysis'!$A$21)</f>
        <v>#REF!</v>
      </c>
      <c r="N62" s="89" t="e">
        <f>SUMIFS('Variance Analysis'!N$9:N$24,'Variance Analysis'!$B$9:$B$24,'Variance Analysis'!$B$9,'Variance Analysis'!$A$9:$A$24,'Variance Analysis'!$A$21)</f>
        <v>#REF!</v>
      </c>
    </row>
    <row r="63" spans="1:14" ht="14.25" customHeight="1" thickTop="1" thickBot="1">
      <c r="A63" s="13" t="s">
        <v>127</v>
      </c>
      <c r="B63" s="14" t="s">
        <v>65</v>
      </c>
      <c r="C63" s="16" t="e">
        <f>ABS(C62)-SUM(C59:C61)</f>
        <v>#REF!</v>
      </c>
      <c r="D63" s="16" t="e">
        <f t="shared" ref="D63:N63" si="7">ABS(D62)-SUM(D59:D61)</f>
        <v>#REF!</v>
      </c>
      <c r="E63" s="16" t="e">
        <f t="shared" si="7"/>
        <v>#REF!</v>
      </c>
      <c r="F63" s="16" t="e">
        <f t="shared" si="7"/>
        <v>#REF!</v>
      </c>
      <c r="G63" s="16" t="e">
        <f t="shared" si="7"/>
        <v>#REF!</v>
      </c>
      <c r="H63" s="16" t="e">
        <f t="shared" si="7"/>
        <v>#REF!</v>
      </c>
      <c r="I63" s="16" t="e">
        <f t="shared" si="7"/>
        <v>#REF!</v>
      </c>
      <c r="J63" s="16" t="e">
        <f t="shared" si="7"/>
        <v>#REF!</v>
      </c>
      <c r="K63" s="16" t="e">
        <f t="shared" si="7"/>
        <v>#REF!</v>
      </c>
      <c r="L63" s="16" t="e">
        <f t="shared" si="7"/>
        <v>#REF!</v>
      </c>
      <c r="M63" s="16" t="e">
        <f t="shared" si="7"/>
        <v>#REF!</v>
      </c>
      <c r="N63" s="16" t="e">
        <f t="shared" si="7"/>
        <v>#REF!</v>
      </c>
    </row>
    <row r="64" spans="1:14" ht="14.25" customHeight="1">
      <c r="A64" s="62"/>
      <c r="B64" s="63"/>
      <c r="C64" s="65"/>
      <c r="D64" s="65"/>
      <c r="E64" s="65"/>
      <c r="F64" s="65"/>
      <c r="G64" s="65"/>
      <c r="H64" s="65"/>
      <c r="I64" s="65"/>
      <c r="J64" s="65"/>
      <c r="K64" s="65"/>
      <c r="L64" s="65"/>
      <c r="M64" s="65"/>
      <c r="N64" s="65"/>
    </row>
    <row r="65" spans="1:14" s="46" customFormat="1" ht="40" customHeight="1">
      <c r="A65" s="78" t="s">
        <v>203</v>
      </c>
      <c r="B65" s="79"/>
      <c r="C65" s="80"/>
      <c r="D65" s="80"/>
      <c r="E65" s="80"/>
      <c r="F65" s="80"/>
      <c r="G65" s="80"/>
      <c r="H65" s="80"/>
      <c r="I65" s="80"/>
      <c r="J65" s="80"/>
      <c r="K65" s="80"/>
      <c r="L65" s="80"/>
      <c r="M65" s="80"/>
      <c r="N65" s="80"/>
    </row>
    <row r="66" spans="1:14" ht="14.25" customHeight="1">
      <c r="A66" s="62" t="s">
        <v>204</v>
      </c>
      <c r="B66" s="63"/>
      <c r="C66" s="65"/>
      <c r="D66" s="65"/>
      <c r="E66" s="65"/>
      <c r="F66" s="65"/>
      <c r="G66" s="65"/>
      <c r="H66" s="65"/>
      <c r="I66" s="65"/>
      <c r="J66" s="65"/>
      <c r="K66" s="65"/>
      <c r="L66" s="65"/>
      <c r="M66" s="65"/>
      <c r="N66" s="65"/>
    </row>
    <row r="67" spans="1:14" ht="14.25" customHeight="1">
      <c r="A67" s="62" t="s">
        <v>205</v>
      </c>
      <c r="B67" s="63"/>
      <c r="C67" s="65"/>
      <c r="D67" s="65"/>
      <c r="E67" s="65"/>
      <c r="F67" s="65"/>
      <c r="G67" s="65"/>
      <c r="H67" s="65"/>
      <c r="I67" s="65"/>
      <c r="J67" s="65"/>
      <c r="K67" s="65"/>
      <c r="L67" s="65"/>
      <c r="M67" s="65"/>
      <c r="N67" s="65"/>
    </row>
    <row r="68" spans="1:14" ht="14.25" customHeight="1">
      <c r="A68" s="62" t="s">
        <v>206</v>
      </c>
      <c r="B68" s="63"/>
      <c r="C68" s="65"/>
      <c r="D68" s="65"/>
      <c r="E68" s="65"/>
      <c r="F68" s="65"/>
      <c r="G68" s="65"/>
      <c r="H68" s="65"/>
      <c r="I68" s="65"/>
      <c r="J68" s="65"/>
      <c r="K68" s="65"/>
      <c r="L68" s="65"/>
      <c r="M68" s="65"/>
      <c r="N68" s="65"/>
    </row>
    <row r="69" spans="1:14" ht="14.25" customHeight="1">
      <c r="A69" s="62"/>
      <c r="B69" s="63"/>
      <c r="C69" s="65"/>
      <c r="D69" s="65"/>
      <c r="E69" s="65"/>
      <c r="F69" s="65"/>
      <c r="G69" s="65"/>
      <c r="H69" s="65"/>
      <c r="I69" s="65"/>
      <c r="J69" s="65"/>
      <c r="K69" s="65"/>
      <c r="L69" s="65"/>
      <c r="M69" s="65"/>
      <c r="N69" s="65"/>
    </row>
    <row r="70" spans="1:14" ht="14.25" customHeight="1">
      <c r="A70" s="175"/>
      <c r="B70" s="175"/>
      <c r="C70" s="175"/>
      <c r="D70" s="175"/>
      <c r="E70" s="175"/>
      <c r="F70" s="175"/>
      <c r="G70" s="175"/>
      <c r="H70" s="175"/>
      <c r="I70" s="175"/>
      <c r="J70" s="175"/>
      <c r="K70" s="175"/>
      <c r="L70" s="175"/>
      <c r="M70" s="175"/>
      <c r="N70" s="175"/>
    </row>
    <row r="71" spans="1:14" ht="14.25" customHeight="1">
      <c r="A71" s="175"/>
      <c r="B71" s="175"/>
      <c r="C71" s="175"/>
      <c r="D71" s="175"/>
      <c r="E71" s="175"/>
      <c r="F71" s="175"/>
      <c r="G71" s="175"/>
      <c r="H71" s="175"/>
      <c r="I71" s="175"/>
      <c r="J71" s="175"/>
      <c r="K71" s="175"/>
      <c r="L71" s="175"/>
      <c r="M71" s="175"/>
      <c r="N71" s="175"/>
    </row>
    <row r="72" spans="1:14" ht="14.25" customHeight="1">
      <c r="A72" s="175"/>
      <c r="B72" s="175"/>
      <c r="C72" s="175"/>
      <c r="D72" s="175"/>
      <c r="E72" s="175"/>
      <c r="F72" s="175"/>
      <c r="G72" s="175"/>
      <c r="H72" s="175"/>
      <c r="I72" s="175"/>
      <c r="J72" s="175"/>
      <c r="K72" s="175"/>
      <c r="L72" s="175"/>
      <c r="M72" s="175"/>
      <c r="N72" s="175"/>
    </row>
    <row r="73" spans="1:14" ht="14.25" customHeight="1">
      <c r="A73" s="175"/>
      <c r="B73" s="175"/>
      <c r="C73" s="175"/>
      <c r="D73" s="175"/>
      <c r="E73" s="175"/>
      <c r="F73" s="175"/>
      <c r="G73" s="175"/>
      <c r="H73" s="175"/>
      <c r="I73" s="175"/>
      <c r="J73" s="175"/>
      <c r="K73" s="175"/>
      <c r="L73" s="175"/>
      <c r="M73" s="175"/>
      <c r="N73" s="175"/>
    </row>
    <row r="74" spans="1:14" ht="14.25" customHeight="1">
      <c r="A74" s="175"/>
      <c r="B74" s="175"/>
      <c r="C74" s="175"/>
      <c r="D74" s="175"/>
      <c r="E74" s="175"/>
      <c r="F74" s="175"/>
      <c r="G74" s="175"/>
      <c r="H74" s="175"/>
      <c r="I74" s="175"/>
      <c r="J74" s="175"/>
      <c r="K74" s="175"/>
      <c r="L74" s="175"/>
      <c r="M74" s="175"/>
      <c r="N74" s="175"/>
    </row>
    <row r="75" spans="1:14" ht="14.25" customHeight="1">
      <c r="A75" s="175"/>
      <c r="B75" s="175"/>
      <c r="C75" s="175"/>
      <c r="D75" s="175"/>
      <c r="E75" s="175"/>
      <c r="F75" s="175"/>
      <c r="G75" s="175"/>
      <c r="H75" s="175"/>
      <c r="I75" s="175"/>
      <c r="J75" s="175"/>
      <c r="K75" s="175"/>
      <c r="L75" s="175"/>
      <c r="M75" s="175"/>
      <c r="N75" s="175"/>
    </row>
    <row r="76" spans="1:14" ht="14.25" customHeight="1">
      <c r="A76" s="175"/>
      <c r="B76" s="175"/>
      <c r="C76" s="175"/>
      <c r="D76" s="175"/>
      <c r="E76" s="175"/>
      <c r="F76" s="175"/>
      <c r="G76" s="175"/>
      <c r="H76" s="175"/>
      <c r="I76" s="175"/>
      <c r="J76" s="175"/>
      <c r="K76" s="175"/>
      <c r="L76" s="175"/>
      <c r="M76" s="175"/>
      <c r="N76" s="175"/>
    </row>
    <row r="77" spans="1:14" ht="14.25" customHeight="1">
      <c r="A77" s="175"/>
      <c r="B77" s="175"/>
      <c r="C77" s="175"/>
      <c r="D77" s="175"/>
      <c r="E77" s="175"/>
      <c r="F77" s="175"/>
      <c r="G77" s="175"/>
      <c r="H77" s="175"/>
      <c r="I77" s="175"/>
      <c r="J77" s="175"/>
      <c r="K77" s="175"/>
      <c r="L77" s="175"/>
      <c r="M77" s="175"/>
      <c r="N77" s="175"/>
    </row>
    <row r="78" spans="1:14" ht="14.25" customHeight="1">
      <c r="A78" s="175"/>
      <c r="B78" s="175"/>
      <c r="C78" s="175"/>
      <c r="D78" s="175"/>
      <c r="E78" s="175"/>
      <c r="F78" s="175"/>
      <c r="G78" s="175"/>
      <c r="H78" s="175"/>
      <c r="I78" s="175"/>
      <c r="J78" s="175"/>
      <c r="K78" s="175"/>
      <c r="L78" s="175"/>
      <c r="M78" s="175"/>
      <c r="N78" s="175"/>
    </row>
    <row r="79" spans="1:14" ht="14.25" customHeight="1">
      <c r="A79" s="175"/>
      <c r="B79" s="175"/>
      <c r="C79" s="175"/>
      <c r="D79" s="175"/>
      <c r="E79" s="175"/>
      <c r="F79" s="175"/>
      <c r="G79" s="175"/>
      <c r="H79" s="175"/>
      <c r="I79" s="175"/>
      <c r="J79" s="175"/>
      <c r="K79" s="175"/>
      <c r="L79" s="175"/>
      <c r="M79" s="175"/>
      <c r="N79" s="175"/>
    </row>
    <row r="80" spans="1:14" ht="14.25" customHeight="1">
      <c r="A80" s="175"/>
      <c r="B80" s="175"/>
      <c r="C80" s="175"/>
      <c r="D80" s="175"/>
      <c r="E80" s="175"/>
      <c r="F80" s="175"/>
      <c r="G80" s="175"/>
      <c r="H80" s="175"/>
      <c r="I80" s="175"/>
      <c r="J80" s="175"/>
      <c r="K80" s="175"/>
      <c r="L80" s="175"/>
      <c r="M80" s="175"/>
      <c r="N80" s="175"/>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baseColWidth="10" defaultColWidth="14.5" defaultRowHeight="15" customHeight="1"/>
  <cols>
    <col min="1" max="1" width="40.83203125" style="56" customWidth="1"/>
    <col min="2" max="26" width="8.6640625" style="56" customWidth="1"/>
    <col min="27" max="16384" width="14.5" style="56"/>
  </cols>
  <sheetData>
    <row r="1" spans="1:26" s="148" customFormat="1" ht="41.5" customHeight="1">
      <c r="A1" s="152" t="s">
        <v>13</v>
      </c>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s="148" customFormat="1" ht="17.25" customHeight="1">
      <c r="A2" s="152" t="s">
        <v>14</v>
      </c>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26" s="154" customFormat="1" ht="15" customHeight="1">
      <c r="A3" s="149" t="s">
        <v>15</v>
      </c>
    </row>
    <row r="4" spans="1:26" s="162" customFormat="1" ht="17.25" customHeight="1">
      <c r="A4" s="160" t="s">
        <v>16</v>
      </c>
      <c r="B4" s="161" t="s">
        <v>17</v>
      </c>
      <c r="C4" s="161"/>
      <c r="D4" s="161"/>
      <c r="E4" s="161"/>
      <c r="F4" s="161"/>
      <c r="G4" s="161"/>
      <c r="H4" s="161"/>
      <c r="I4" s="161"/>
      <c r="J4" s="161"/>
      <c r="K4" s="161"/>
      <c r="L4" s="161"/>
      <c r="M4" s="161"/>
      <c r="N4" s="161"/>
      <c r="O4" s="161"/>
      <c r="P4" s="161"/>
      <c r="Q4" s="161"/>
      <c r="R4" s="161"/>
      <c r="S4" s="161"/>
      <c r="T4" s="161"/>
      <c r="U4" s="161"/>
      <c r="V4" s="161"/>
      <c r="W4" s="161"/>
      <c r="X4" s="161"/>
      <c r="Y4" s="161"/>
      <c r="Z4" s="161"/>
    </row>
    <row r="5" spans="1:26" s="162" customFormat="1" ht="17.25" customHeight="1">
      <c r="A5" s="160" t="s">
        <v>18</v>
      </c>
      <c r="B5" s="161" t="s">
        <v>19</v>
      </c>
      <c r="C5" s="161"/>
      <c r="D5" s="161"/>
      <c r="E5" s="161"/>
      <c r="F5" s="161"/>
      <c r="G5" s="161"/>
      <c r="H5" s="161"/>
      <c r="I5" s="161"/>
      <c r="J5" s="161"/>
      <c r="K5" s="161"/>
      <c r="L5" s="161"/>
      <c r="M5" s="161"/>
      <c r="N5" s="161"/>
      <c r="O5" s="161"/>
      <c r="P5" s="161"/>
      <c r="Q5" s="161"/>
      <c r="R5" s="161"/>
      <c r="S5" s="161"/>
      <c r="T5" s="161"/>
      <c r="U5" s="161"/>
      <c r="V5" s="161"/>
      <c r="W5" s="161"/>
      <c r="X5" s="161"/>
      <c r="Y5" s="161"/>
      <c r="Z5" s="161"/>
    </row>
    <row r="6" spans="1:26" s="162" customFormat="1" ht="17.25" customHeight="1">
      <c r="A6" s="160" t="s">
        <v>20</v>
      </c>
      <c r="B6" s="161" t="s">
        <v>21</v>
      </c>
      <c r="C6" s="161"/>
      <c r="D6" s="161"/>
      <c r="E6" s="161"/>
      <c r="F6" s="161"/>
      <c r="G6" s="161"/>
      <c r="H6" s="161"/>
      <c r="I6" s="161"/>
      <c r="J6" s="161"/>
      <c r="K6" s="161"/>
      <c r="L6" s="161"/>
      <c r="M6" s="161"/>
      <c r="N6" s="161"/>
      <c r="O6" s="161"/>
      <c r="P6" s="161"/>
      <c r="Q6" s="161"/>
      <c r="R6" s="161"/>
      <c r="S6" s="161"/>
      <c r="T6" s="161"/>
      <c r="U6" s="161"/>
      <c r="V6" s="161"/>
      <c r="W6" s="161"/>
      <c r="X6" s="161"/>
      <c r="Y6" s="161"/>
      <c r="Z6" s="161"/>
    </row>
    <row r="7" spans="1:26" s="162" customFormat="1" ht="17.25" customHeight="1">
      <c r="A7" s="160" t="s">
        <v>22</v>
      </c>
      <c r="B7" s="161" t="s">
        <v>23</v>
      </c>
      <c r="C7" s="161"/>
      <c r="D7" s="161"/>
      <c r="E7" s="161"/>
      <c r="F7" s="161"/>
      <c r="G7" s="161"/>
      <c r="H7" s="161"/>
      <c r="I7" s="161"/>
      <c r="J7" s="161"/>
      <c r="K7" s="161"/>
      <c r="L7" s="161"/>
      <c r="M7" s="161"/>
      <c r="N7" s="161"/>
      <c r="O7" s="161"/>
      <c r="P7" s="161"/>
      <c r="Q7" s="161"/>
      <c r="R7" s="161"/>
      <c r="S7" s="161"/>
      <c r="T7" s="161"/>
      <c r="U7" s="161"/>
      <c r="V7" s="161"/>
      <c r="W7" s="161"/>
      <c r="X7" s="161"/>
      <c r="Y7" s="161"/>
      <c r="Z7" s="161"/>
    </row>
    <row r="8" spans="1:26" s="162" customFormat="1" ht="17.25" customHeight="1">
      <c r="A8" s="160" t="s">
        <v>24</v>
      </c>
      <c r="B8" s="161" t="s">
        <v>25</v>
      </c>
      <c r="C8" s="161"/>
      <c r="D8" s="161"/>
      <c r="E8" s="161"/>
      <c r="F8" s="161"/>
      <c r="G8" s="161"/>
      <c r="H8" s="161"/>
      <c r="I8" s="161"/>
      <c r="J8" s="161"/>
      <c r="K8" s="161"/>
      <c r="L8" s="161"/>
      <c r="M8" s="161"/>
      <c r="N8" s="161"/>
      <c r="O8" s="161"/>
      <c r="P8" s="161"/>
      <c r="Q8" s="161"/>
      <c r="R8" s="161"/>
      <c r="S8" s="161"/>
      <c r="T8" s="161"/>
      <c r="U8" s="161"/>
      <c r="V8" s="161"/>
      <c r="W8" s="161"/>
      <c r="X8" s="161"/>
      <c r="Y8" s="161"/>
      <c r="Z8" s="161"/>
    </row>
    <row r="9" spans="1:26" s="162" customFormat="1" ht="17.25" customHeight="1">
      <c r="A9" s="160" t="s">
        <v>26</v>
      </c>
      <c r="B9" s="161" t="s">
        <v>27</v>
      </c>
      <c r="C9" s="161"/>
      <c r="D9" s="161"/>
      <c r="E9" s="161"/>
      <c r="F9" s="161"/>
      <c r="G9" s="161"/>
      <c r="H9" s="161"/>
      <c r="I9" s="161"/>
      <c r="J9" s="161"/>
      <c r="K9" s="161"/>
      <c r="L9" s="161"/>
      <c r="M9" s="161"/>
      <c r="N9" s="161"/>
      <c r="O9" s="161"/>
      <c r="P9" s="161"/>
      <c r="Q9" s="161"/>
      <c r="R9" s="161"/>
      <c r="S9" s="161"/>
      <c r="T9" s="161"/>
      <c r="U9" s="161"/>
      <c r="V9" s="161"/>
      <c r="W9" s="161"/>
      <c r="X9" s="161"/>
      <c r="Y9" s="161"/>
      <c r="Z9" s="161"/>
    </row>
    <row r="10" spans="1:26" s="162" customFormat="1" ht="17.25" customHeight="1">
      <c r="A10" s="160" t="s">
        <v>28</v>
      </c>
      <c r="B10" s="161" t="s">
        <v>29</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spans="1:26" s="162" customFormat="1" ht="17.25" customHeight="1">
      <c r="A11" s="160" t="s">
        <v>30</v>
      </c>
      <c r="B11" s="161" t="s">
        <v>31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spans="1:26" s="162" customFormat="1" ht="17.25" customHeight="1">
      <c r="A12" s="160" t="s">
        <v>32</v>
      </c>
      <c r="B12" s="161" t="s">
        <v>33</v>
      </c>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spans="1:26" s="162" customFormat="1" ht="17.25" customHeight="1">
      <c r="A13" s="163" t="s">
        <v>34</v>
      </c>
      <c r="B13" s="161" t="s">
        <v>35</v>
      </c>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spans="1:26" ht="17.2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7.2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7.2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7.2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7.2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7.2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7.2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7.2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7.2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7.2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7.2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7.2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7.2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7.2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7.2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7.2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7.2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7.2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7.2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7.2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7.2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7.2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7.2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7.2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7.2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7.2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7.2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7.2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7.2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7.2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7.2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7.2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7.2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7.2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7.2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7.2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7.2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7.2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7.2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7.2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7.2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7.2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7.2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7.2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7.2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7.2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7.2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7.2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7.2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7.2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7.2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7.2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7.2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7.2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7.2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7.2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7.2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7.2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7.2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7.2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7.2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7.2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7.2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7.2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7.2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7.2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7.2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7.2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7.2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7.2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7.2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7.2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7.2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7.2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7.2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7.2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7.2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7.2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7.2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7.2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7.2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7.2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7.2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7.2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7.2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7.2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7.2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7.2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7.2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7.2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7.2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7.2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7.2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7.2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7.2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7.2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7.2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7.2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7.2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7.2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7.2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7.2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7.2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7.2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7.2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7.2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7.2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7.2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7.2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7.2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7.2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7.2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7.2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7.2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7.2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7.2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7.2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7.2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7.2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7.2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7.2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7.2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7.2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7.2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7.2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7.2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7.2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7.2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7.2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7.2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7.2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7.2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7.2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7.2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7.2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7.2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7.2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7.2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7.2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7.2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7.2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7.2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7.2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7.2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7.2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7.2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7.2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7.2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7.2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7.2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7.2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7.2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7.2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7.2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7.2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7.2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7.2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7.2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7.2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7.2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7.2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7.2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7.2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7.2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7.2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7.2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7.2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7.2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7.2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7.2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7.2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7.2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7.2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7.2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7.2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7.2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7.2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7.2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7.2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7.2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7.2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7.2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7.2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7.2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7.2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7.2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7.2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7.2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7.2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7.2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7.2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7.2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7.2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7.2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7.2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7.2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7.2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7.2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7.2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7.2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7.2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7.2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7.2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7.2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7.2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7.2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7.2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7.2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7.2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7.2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7.2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7.2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7.2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7.2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7.2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7.2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7.2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7.2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7.2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7.2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7.2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7.2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7.2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7.2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7.2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7.2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7.2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7.2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7.2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7.2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7.2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7.2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7.2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7.2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7.2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7.2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7.2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7.2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7.2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7.2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7.2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7.2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7.2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7.2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7.2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7.2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7.2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7.2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7.2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7.2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7.2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7.2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7.2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7.2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7.2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7.2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7.2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7.2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7.2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7.2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7.2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7.2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7.2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7.2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7.2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7.2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7.2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7.2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7.2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7.2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7.2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7.2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7.2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7.2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7.2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7.2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7.2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7.2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7.2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7.2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7.2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7.2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7.2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7.2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7.2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7.2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7.2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7.2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7.2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7.2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7.2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7.2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7.2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7.2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7.2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7.2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7.2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7.2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7.2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7.2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7.2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7.2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7.2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7.2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7.2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7.2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7.2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7.2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7.2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7.2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7.2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7.2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7.2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7.2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7.2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7.2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7.2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7.2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7.2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7.2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7.2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7.2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7.2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7.2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7.2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7.2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7.2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7.2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7.2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7.2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7.2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7.2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7.2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7.2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7.2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7.2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7.2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7.2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7.2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7.2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7.2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7.2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7.2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7.2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7.2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7.2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7.2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7.2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7.2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7.2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7.2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7.2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7.2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7.2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7.2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7.2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7.2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7.2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7.2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7.2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7.2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7.2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7.2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7.2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7.2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7.2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7.2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7.2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7.2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7.2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7.2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7.2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7.2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7.2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7.2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7.2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7.2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7.2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7.2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7.2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7.2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7.2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7.2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7.2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7.2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7.2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7.2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7.2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7.2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7.2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7.2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7.2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7.2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7.2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7.2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7.2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7.2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7.2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7.2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7.2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7.2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7.2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7.2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7.2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7.2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7.2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7.2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7.2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7.2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7.2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7.2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7.2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7.2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7.2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7.2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7.2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7.2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7.2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7.2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7.2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7.2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7.2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7.2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7.2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7.2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7.2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7.2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7.2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7.2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7.2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7.2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7.2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7.2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7.2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7.2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7.2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7.2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7.2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7.2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7.2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7.2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7.2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7.2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7.2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7.2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7.2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7.2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7.2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7.2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7.2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7.2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7.2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7.2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7.2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7.2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7.2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7.2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7.2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7.2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7.2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7.2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7.2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7.2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7.2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7.2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7.2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7.2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7.2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7.2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7.2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7.2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7.2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7.2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7.2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7.2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7.2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7.2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7.2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7.2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7.2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7.2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7.2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7.2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7.2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7.2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7.2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7.2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7.2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7.2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7.2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7.2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7.2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7.2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7.2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7.2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7.2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7.2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7.2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7.2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7.2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7.2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7.2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7.2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7.2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7.2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7.2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7.2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7.2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7.2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7.2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7.2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7.2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7.2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7.2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7.2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7.2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7.2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7.2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7.2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7.2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7.2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7.2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7.2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7.2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7.2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7.2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7.2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7.2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7.2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7.2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7.2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7.2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7.2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7.2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7.2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7.2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7.2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7.2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7.2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7.2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7.2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7.2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7.2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7.2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7.2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7.2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7.2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7.2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7.2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7.2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7.2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7.2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7.2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7.2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7.2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7.2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7.2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7.2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7.2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7.2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7.2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7.2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7.2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7.2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7.2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7.2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7.2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7.2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7.2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7.2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7.2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7.2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7.2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7.2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7.2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7.2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7.2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7.2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7.2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7.2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7.2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7.2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7.2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7.2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7.2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7.2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7.2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7.2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7.2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7.2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7.2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7.2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7.2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7.2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7.2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7.2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7.2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7.2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7.2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7.2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7.2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7.2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7.2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7.2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7.2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7.2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7.2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7.2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7.2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7.2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7.2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7.2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7.2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7.2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7.2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7.2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7.2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7.2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7.2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7.2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7.2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7.2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7.2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7.2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7.2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7.2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7.2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7.2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7.2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7.2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7.2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7.2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7.2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7.2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7.2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7.2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7.2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7.2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7.2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7.2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7.2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7.2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7.2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7.2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7.2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7.2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7.2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7.2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7.2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7.2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7.2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7.2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7.2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7.2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7.2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7.2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7.2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7.2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7.2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7.2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7.2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7.2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7.2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7.2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7.2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7.2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7.2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7.2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7.2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7.2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7.2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7.2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7.2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7.2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7.2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7.2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7.2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7.2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7.2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7.2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7.2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7.2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7.2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7.2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7.2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7.2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7.2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7.2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7.2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7.2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7.2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7.2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7.2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7.2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7.2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7.2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7.2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7.2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7.2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7.2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7.2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7.2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7.2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7.2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7.2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7.2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7.2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7.2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7.2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7.2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7.2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7.2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7.2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7.2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7.2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7.2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7.2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7.2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7.2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7.2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7.2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7.2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7.2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7.2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7.2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7.2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7.2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7.2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7.2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7.2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7.2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7.2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7.2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7.2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7.2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7.2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7.2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7.2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7.2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7.2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7.2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7.2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7.2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7.2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7.2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7.2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7.2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7.2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7.2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7.2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7.2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7.2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7.2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7.2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7.2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7.2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7.2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7.2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7.2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7.2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7.2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7.2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7.2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7.2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7.2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7.2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7.2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7.2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7.2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7.2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7.2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7.2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7.2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7.2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7.2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7.2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7.2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7.2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7.2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7.2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7.2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7.2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7.2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7.2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7.2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7.2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7.2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7.2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7.2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7.2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7.2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7.2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7.2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7.2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7.2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7.2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7.2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7.2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7.2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7.2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7.2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7.2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7.2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7.2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7.2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7.2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7.2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7.2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7.2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7.2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7.2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7.2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7.2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7.2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7.2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7.2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7.2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7.2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7.2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7.2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7.2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7.2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7.2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7.2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7.2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7.2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7.2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7.2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7.2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7.2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7.2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7.2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7.2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7.2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7.2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7.2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7.2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7.2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7.2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7.2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7.2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7.2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7.2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7.2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7.2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7.2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7.2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7.2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7.2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7.2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7.2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7.2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7.2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7.2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7.2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7.2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7.2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7.2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7.2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7.2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7.2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7.2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7.2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7.2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7.2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7.2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7.2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7.2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7.2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7.2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7.2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7.2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7.2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7.2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7.2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7.2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7.2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7.2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7.2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7.2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7.2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7.2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7.2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7.2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7.2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7.2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7.2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7.2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7.2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7.2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7.2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7.2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7.2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7.2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7.2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7.2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7.2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7.2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7.2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7.2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7.2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7.2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7.2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7.2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7.2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7.2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7.2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7.2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7.2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7.2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7.2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7.2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7.2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7.2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7.2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7.2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7.2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7.2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7.2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7.2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7.2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7.2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7.2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7.2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7.2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7.2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7.2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7.2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7.2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7.2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7.2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7.2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7.2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7.2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7.2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7.2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7.2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7.2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7.2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7.2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7.2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7.2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7.2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7.2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7.2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7.2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7.2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7.2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7.2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7.2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7.2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7.2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7.2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7.2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7.2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7.2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7.2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7.2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7.2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7.2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7.2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7.2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7.2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7.2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7.2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7.2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7.2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7.2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7.2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7.2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7.2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7.2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7.2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7.2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7.2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7.2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7.2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7.2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7.2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7.2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7.2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7.2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7.2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7.2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7.2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7.2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7.2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D54A-E2AD-534E-9898-F3B1FB7875AC}">
  <dimension ref="A3:D30"/>
  <sheetViews>
    <sheetView workbookViewId="0">
      <selection activeCell="A3" sqref="A3"/>
    </sheetView>
  </sheetViews>
  <sheetFormatPr baseColWidth="10" defaultColWidth="11.5" defaultRowHeight="15"/>
  <cols>
    <col min="1" max="1" width="27.33203125" bestFit="1" customWidth="1"/>
    <col min="2" max="2" width="14.83203125" bestFit="1" customWidth="1"/>
    <col min="3" max="20" width="12.1640625" bestFit="1" customWidth="1"/>
  </cols>
  <sheetData>
    <row r="3" spans="1:4">
      <c r="A3" s="166" t="s">
        <v>36</v>
      </c>
      <c r="B3" s="166" t="s">
        <v>37</v>
      </c>
      <c r="C3" s="175"/>
      <c r="D3" s="175"/>
    </row>
    <row r="4" spans="1:4">
      <c r="A4" s="175"/>
      <c r="B4" s="175" t="s">
        <v>38</v>
      </c>
      <c r="C4" s="175" t="s">
        <v>39</v>
      </c>
      <c r="D4" s="175" t="s">
        <v>40</v>
      </c>
    </row>
    <row r="7" spans="1:4">
      <c r="A7" s="166" t="s">
        <v>41</v>
      </c>
      <c r="B7" s="175"/>
      <c r="C7" s="175"/>
      <c r="D7" s="175"/>
    </row>
    <row r="8" spans="1:4">
      <c r="A8" s="167" t="s">
        <v>42</v>
      </c>
      <c r="B8" s="165">
        <v>171859444.99620664</v>
      </c>
      <c r="C8" s="165">
        <v>204141388.45278877</v>
      </c>
      <c r="D8" s="165">
        <v>376000833.44899547</v>
      </c>
    </row>
    <row r="9" spans="1:4">
      <c r="A9" s="168" t="s">
        <v>43</v>
      </c>
      <c r="B9" s="165">
        <v>62254567.154439896</v>
      </c>
      <c r="C9" s="165">
        <v>73091154.175321281</v>
      </c>
      <c r="D9" s="165">
        <v>135345721.32976118</v>
      </c>
    </row>
    <row r="10" spans="1:4">
      <c r="A10" s="168" t="s">
        <v>44</v>
      </c>
      <c r="B10" s="165">
        <v>109604877.84176676</v>
      </c>
      <c r="C10" s="165">
        <v>131050234.2774675</v>
      </c>
      <c r="D10" s="165">
        <v>240655112.11923426</v>
      </c>
    </row>
    <row r="11" spans="1:4">
      <c r="A11" s="167" t="s">
        <v>45</v>
      </c>
      <c r="B11" s="165">
        <v>134895681.76733088</v>
      </c>
      <c r="C11" s="165">
        <v>159159087.50379911</v>
      </c>
      <c r="D11" s="165">
        <v>294054769.27112997</v>
      </c>
    </row>
    <row r="12" spans="1:4">
      <c r="A12" s="168" t="s">
        <v>43</v>
      </c>
      <c r="B12" s="165">
        <v>46939580.614849076</v>
      </c>
      <c r="C12" s="165">
        <v>55992269.130637266</v>
      </c>
      <c r="D12" s="165">
        <v>102931849.74548635</v>
      </c>
    </row>
    <row r="13" spans="1:4">
      <c r="A13" s="168" t="s">
        <v>44</v>
      </c>
      <c r="B13" s="165">
        <v>87956101.152481809</v>
      </c>
      <c r="C13" s="165">
        <v>103166818.37316185</v>
      </c>
      <c r="D13" s="165">
        <v>191122919.52564365</v>
      </c>
    </row>
    <row r="14" spans="1:4">
      <c r="A14" s="167" t="s">
        <v>46</v>
      </c>
      <c r="B14" s="165">
        <v>94027213.311386645</v>
      </c>
      <c r="C14" s="165">
        <v>112247195.44574749</v>
      </c>
      <c r="D14" s="165">
        <v>206274408.75713414</v>
      </c>
    </row>
    <row r="15" spans="1:4">
      <c r="A15" s="168" t="s">
        <v>43</v>
      </c>
      <c r="B15" s="165">
        <v>94027213.311386645</v>
      </c>
      <c r="C15" s="165">
        <v>112247195.44574749</v>
      </c>
      <c r="D15" s="165">
        <v>206274408.75713414</v>
      </c>
    </row>
    <row r="16" spans="1:4">
      <c r="A16" s="167" t="s">
        <v>47</v>
      </c>
      <c r="B16" s="165">
        <v>81132193.092115209</v>
      </c>
      <c r="C16" s="165">
        <v>80525018.786017746</v>
      </c>
      <c r="D16" s="165">
        <v>161657211.87813294</v>
      </c>
    </row>
    <row r="17" spans="1:4">
      <c r="A17" s="168" t="s">
        <v>48</v>
      </c>
      <c r="B17" s="165">
        <v>81132193.092115209</v>
      </c>
      <c r="C17" s="165">
        <v>80525018.786017746</v>
      </c>
      <c r="D17" s="165">
        <v>161657211.87813294</v>
      </c>
    </row>
    <row r="18" spans="1:4">
      <c r="A18" s="167" t="s">
        <v>49</v>
      </c>
      <c r="B18" s="165">
        <v>79896832.423292413</v>
      </c>
      <c r="C18" s="165">
        <v>78372165.904575646</v>
      </c>
      <c r="D18" s="165">
        <v>158268998.32786804</v>
      </c>
    </row>
    <row r="19" spans="1:4">
      <c r="A19" s="168" t="s">
        <v>50</v>
      </c>
      <c r="B19" s="165">
        <v>39072140.326124087</v>
      </c>
      <c r="C19" s="165">
        <v>38267359.3660907</v>
      </c>
      <c r="D19" s="165">
        <v>77339499.692214787</v>
      </c>
    </row>
    <row r="20" spans="1:4">
      <c r="A20" s="168" t="s">
        <v>51</v>
      </c>
      <c r="B20" s="165">
        <v>40824692.097168326</v>
      </c>
      <c r="C20" s="165">
        <v>40104806.538484938</v>
      </c>
      <c r="D20" s="165">
        <v>80929498.635653257</v>
      </c>
    </row>
    <row r="21" spans="1:4">
      <c r="A21" s="167" t="s">
        <v>52</v>
      </c>
      <c r="B21" s="165">
        <v>96197630.781084582</v>
      </c>
      <c r="C21" s="165">
        <v>77034386.543899998</v>
      </c>
      <c r="D21" s="165">
        <v>173232017.32498458</v>
      </c>
    </row>
    <row r="22" spans="1:4">
      <c r="A22" s="168" t="s">
        <v>53</v>
      </c>
      <c r="B22" s="165">
        <v>96197630.781084582</v>
      </c>
      <c r="C22" s="165">
        <v>77034386.543899998</v>
      </c>
      <c r="D22" s="165">
        <v>173232017.32498458</v>
      </c>
    </row>
    <row r="23" spans="1:4">
      <c r="A23" s="167" t="s">
        <v>54</v>
      </c>
      <c r="B23" s="165">
        <v>7212.6812065999984</v>
      </c>
      <c r="C23" s="165">
        <v>8070.622327000001</v>
      </c>
      <c r="D23" s="165">
        <v>15283.303533599999</v>
      </c>
    </row>
    <row r="24" spans="1:4">
      <c r="A24" s="168" t="s">
        <v>54</v>
      </c>
      <c r="B24" s="165">
        <v>7212.6812065999984</v>
      </c>
      <c r="C24" s="165">
        <v>8070.622327000001</v>
      </c>
      <c r="D24" s="165">
        <v>15283.303533599999</v>
      </c>
    </row>
    <row r="25" spans="1:4">
      <c r="A25" s="167" t="s">
        <v>55</v>
      </c>
      <c r="B25" s="165">
        <v>88928203.9862362</v>
      </c>
      <c r="C25" s="165">
        <v>74349263.01771611</v>
      </c>
      <c r="D25" s="165">
        <v>163277467.00395232</v>
      </c>
    </row>
    <row r="26" spans="1:4">
      <c r="A26" s="168" t="s">
        <v>56</v>
      </c>
      <c r="B26" s="165">
        <v>12174803.186134249</v>
      </c>
      <c r="C26" s="165">
        <v>9428558.7238950767</v>
      </c>
      <c r="D26" s="165">
        <v>21603361.910029326</v>
      </c>
    </row>
    <row r="27" spans="1:4">
      <c r="A27" s="168" t="s">
        <v>57</v>
      </c>
      <c r="B27" s="165">
        <v>33615449.007091761</v>
      </c>
      <c r="C27" s="165">
        <v>32156261.409424409</v>
      </c>
      <c r="D27" s="165">
        <v>65771710.41651617</v>
      </c>
    </row>
    <row r="28" spans="1:4">
      <c r="A28" s="168" t="s">
        <v>58</v>
      </c>
      <c r="B28" s="165">
        <v>24058897.4151797</v>
      </c>
      <c r="C28" s="165">
        <v>18344575.24822031</v>
      </c>
      <c r="D28" s="165">
        <v>42403472.663400009</v>
      </c>
    </row>
    <row r="29" spans="1:4">
      <c r="A29" s="168" t="s">
        <v>59</v>
      </c>
      <c r="B29" s="165">
        <v>19079054.37783049</v>
      </c>
      <c r="C29" s="165">
        <v>14419867.636176325</v>
      </c>
      <c r="D29" s="165">
        <v>33498922.014006816</v>
      </c>
    </row>
    <row r="30" spans="1:4">
      <c r="A30" s="167" t="s">
        <v>40</v>
      </c>
      <c r="B30" s="165">
        <v>746944413.03885913</v>
      </c>
      <c r="C30" s="165">
        <v>785836576.27687192</v>
      </c>
      <c r="D30" s="165">
        <v>1532780989.315731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E14" sqref="E14"/>
    </sheetView>
  </sheetViews>
  <sheetFormatPr baseColWidth="10" defaultColWidth="8.83203125" defaultRowHeight="15"/>
  <cols>
    <col min="1" max="1" width="21.33203125" style="114" bestFit="1" customWidth="1"/>
    <col min="2" max="2" width="19.83203125" bestFit="1" customWidth="1"/>
    <col min="3" max="3" width="19.83203125" style="90" customWidth="1"/>
    <col min="5" max="5" width="15.1640625" style="90" bestFit="1" customWidth="1"/>
    <col min="6" max="6" width="15.1640625" style="91" customWidth="1"/>
    <col min="7" max="7" width="27.5" customWidth="1"/>
    <col min="8" max="8" width="31.83203125" bestFit="1" customWidth="1"/>
    <col min="9" max="9" width="16.83203125" style="114" bestFit="1" customWidth="1"/>
    <col min="10" max="10" width="18.6640625" customWidth="1"/>
    <col min="11" max="12" width="12.33203125" bestFit="1" customWidth="1"/>
  </cols>
  <sheetData>
    <row r="1" spans="1:11" s="103" customFormat="1">
      <c r="A1" s="123" t="s">
        <v>60</v>
      </c>
      <c r="B1" s="124"/>
      <c r="C1" s="123"/>
      <c r="D1" s="124"/>
      <c r="E1" s="124"/>
      <c r="F1" s="124"/>
      <c r="G1" s="124"/>
      <c r="H1" s="124"/>
      <c r="I1" s="124"/>
      <c r="J1" s="124"/>
    </row>
    <row r="2" spans="1:11" s="103" customFormat="1">
      <c r="A2" s="123" t="s">
        <v>16</v>
      </c>
      <c r="B2" s="123" t="s">
        <v>18</v>
      </c>
      <c r="C2" s="123" t="s">
        <v>20</v>
      </c>
      <c r="D2" s="123" t="s">
        <v>22</v>
      </c>
      <c r="E2" s="123" t="s">
        <v>24</v>
      </c>
      <c r="F2" s="123" t="s">
        <v>26</v>
      </c>
      <c r="G2" s="123" t="s">
        <v>28</v>
      </c>
      <c r="H2" s="123" t="s">
        <v>30</v>
      </c>
      <c r="I2" s="123" t="s">
        <v>32</v>
      </c>
      <c r="J2" s="128" t="s">
        <v>34</v>
      </c>
      <c r="K2" s="104"/>
    </row>
    <row r="3" spans="1:11">
      <c r="A3" s="130" t="s">
        <v>61</v>
      </c>
      <c r="B3" s="130" t="s">
        <v>62</v>
      </c>
      <c r="C3" s="130" t="s">
        <v>63</v>
      </c>
      <c r="D3" s="125">
        <v>41456</v>
      </c>
      <c r="E3" s="126">
        <f>MONTH(D3)</f>
        <v>7</v>
      </c>
      <c r="F3" s="126" t="s">
        <v>64</v>
      </c>
      <c r="G3" s="130" t="s">
        <v>42</v>
      </c>
      <c r="H3" s="130" t="s">
        <v>43</v>
      </c>
      <c r="I3" s="130" t="s">
        <v>65</v>
      </c>
      <c r="J3" s="129">
        <v>1473589.0469999998</v>
      </c>
      <c r="K3" s="93"/>
    </row>
    <row r="4" spans="1:11">
      <c r="A4" s="130" t="s">
        <v>61</v>
      </c>
      <c r="B4" s="130" t="s">
        <v>62</v>
      </c>
      <c r="C4" s="130" t="s">
        <v>63</v>
      </c>
      <c r="D4" s="125">
        <v>41487</v>
      </c>
      <c r="E4" s="126">
        <f t="shared" ref="E4:E62" si="0">MONTH(D4)</f>
        <v>8</v>
      </c>
      <c r="F4" s="126" t="s">
        <v>64</v>
      </c>
      <c r="G4" s="130" t="s">
        <v>42</v>
      </c>
      <c r="H4" s="130" t="s">
        <v>43</v>
      </c>
      <c r="I4" s="130" t="s">
        <v>65</v>
      </c>
      <c r="J4" s="129">
        <v>1419296.1002499999</v>
      </c>
      <c r="K4" s="93"/>
    </row>
    <row r="5" spans="1:11">
      <c r="A5" s="130" t="s">
        <v>61</v>
      </c>
      <c r="B5" s="130" t="s">
        <v>62</v>
      </c>
      <c r="C5" s="130" t="s">
        <v>63</v>
      </c>
      <c r="D5" s="125">
        <v>41518</v>
      </c>
      <c r="E5" s="126">
        <f t="shared" si="0"/>
        <v>9</v>
      </c>
      <c r="F5" s="126" t="s">
        <v>64</v>
      </c>
      <c r="G5" s="130" t="s">
        <v>42</v>
      </c>
      <c r="H5" s="130" t="s">
        <v>43</v>
      </c>
      <c r="I5" s="130" t="s">
        <v>65</v>
      </c>
      <c r="J5" s="129">
        <v>1310673.21</v>
      </c>
      <c r="K5" s="93"/>
    </row>
    <row r="6" spans="1:11">
      <c r="A6" s="130" t="s">
        <v>61</v>
      </c>
      <c r="B6" s="130" t="s">
        <v>62</v>
      </c>
      <c r="C6" s="130" t="s">
        <v>63</v>
      </c>
      <c r="D6" s="125">
        <v>41548</v>
      </c>
      <c r="E6" s="126">
        <f t="shared" si="0"/>
        <v>10</v>
      </c>
      <c r="F6" s="126" t="s">
        <v>64</v>
      </c>
      <c r="G6" s="130" t="s">
        <v>42</v>
      </c>
      <c r="H6" s="130" t="s">
        <v>43</v>
      </c>
      <c r="I6" s="130" t="s">
        <v>65</v>
      </c>
      <c r="J6" s="129">
        <v>1301024.7319999998</v>
      </c>
      <c r="K6" s="93"/>
    </row>
    <row r="7" spans="1:11">
      <c r="A7" s="130" t="s">
        <v>61</v>
      </c>
      <c r="B7" s="130" t="s">
        <v>62</v>
      </c>
      <c r="C7" s="130" t="s">
        <v>63</v>
      </c>
      <c r="D7" s="125">
        <v>41579</v>
      </c>
      <c r="E7" s="126">
        <f t="shared" si="0"/>
        <v>11</v>
      </c>
      <c r="F7" s="126" t="s">
        <v>64</v>
      </c>
      <c r="G7" s="130" t="s">
        <v>42</v>
      </c>
      <c r="H7" s="130" t="s">
        <v>43</v>
      </c>
      <c r="I7" s="130" t="s">
        <v>65</v>
      </c>
      <c r="J7" s="129">
        <v>1373822.8629999999</v>
      </c>
      <c r="K7" s="175"/>
    </row>
    <row r="8" spans="1:11">
      <c r="A8" s="130" t="s">
        <v>61</v>
      </c>
      <c r="B8" s="130" t="s">
        <v>62</v>
      </c>
      <c r="C8" s="130" t="s">
        <v>63</v>
      </c>
      <c r="D8" s="125">
        <v>41609</v>
      </c>
      <c r="E8" s="126">
        <f t="shared" si="0"/>
        <v>12</v>
      </c>
      <c r="F8" s="126" t="s">
        <v>64</v>
      </c>
      <c r="G8" s="130" t="s">
        <v>42</v>
      </c>
      <c r="H8" s="130" t="s">
        <v>43</v>
      </c>
      <c r="I8" s="130" t="s">
        <v>65</v>
      </c>
      <c r="J8" s="129">
        <v>1340623.0372500001</v>
      </c>
      <c r="K8" s="175"/>
    </row>
    <row r="9" spans="1:11">
      <c r="A9" s="130" t="s">
        <v>61</v>
      </c>
      <c r="B9" s="130" t="s">
        <v>62</v>
      </c>
      <c r="C9" s="130" t="s">
        <v>63</v>
      </c>
      <c r="D9" s="125">
        <v>41640</v>
      </c>
      <c r="E9" s="126">
        <f t="shared" si="0"/>
        <v>1</v>
      </c>
      <c r="F9" s="126" t="s">
        <v>64</v>
      </c>
      <c r="G9" s="130" t="s">
        <v>42</v>
      </c>
      <c r="H9" s="130" t="s">
        <v>43</v>
      </c>
      <c r="I9" s="130" t="s">
        <v>65</v>
      </c>
      <c r="J9" s="129">
        <v>1948962.5522499997</v>
      </c>
      <c r="K9" s="175"/>
    </row>
    <row r="10" spans="1:11">
      <c r="A10" s="130" t="s">
        <v>61</v>
      </c>
      <c r="B10" s="130" t="s">
        <v>62</v>
      </c>
      <c r="C10" s="130" t="s">
        <v>63</v>
      </c>
      <c r="D10" s="125">
        <v>41671</v>
      </c>
      <c r="E10" s="126">
        <f t="shared" si="0"/>
        <v>2</v>
      </c>
      <c r="F10" s="126" t="s">
        <v>64</v>
      </c>
      <c r="G10" s="130" t="s">
        <v>42</v>
      </c>
      <c r="H10" s="130" t="s">
        <v>43</v>
      </c>
      <c r="I10" s="130" t="s">
        <v>65</v>
      </c>
      <c r="J10" s="129">
        <v>1725161.6969999999</v>
      </c>
      <c r="K10" s="175"/>
    </row>
    <row r="11" spans="1:11">
      <c r="A11" s="130" t="s">
        <v>61</v>
      </c>
      <c r="B11" s="130" t="s">
        <v>62</v>
      </c>
      <c r="C11" s="130" t="s">
        <v>63</v>
      </c>
      <c r="D11" s="125">
        <v>41699</v>
      </c>
      <c r="E11" s="126">
        <f t="shared" si="0"/>
        <v>3</v>
      </c>
      <c r="F11" s="126" t="s">
        <v>64</v>
      </c>
      <c r="G11" s="130" t="s">
        <v>42</v>
      </c>
      <c r="H11" s="130" t="s">
        <v>43</v>
      </c>
      <c r="I11" s="130" t="s">
        <v>65</v>
      </c>
      <c r="J11" s="129">
        <v>1818208.6194999998</v>
      </c>
      <c r="K11" s="175"/>
    </row>
    <row r="12" spans="1:11">
      <c r="A12" s="130" t="s">
        <v>61</v>
      </c>
      <c r="B12" s="130" t="s">
        <v>62</v>
      </c>
      <c r="C12" s="130" t="s">
        <v>63</v>
      </c>
      <c r="D12" s="125">
        <v>41730</v>
      </c>
      <c r="E12" s="126">
        <f t="shared" si="0"/>
        <v>4</v>
      </c>
      <c r="F12" s="126" t="s">
        <v>64</v>
      </c>
      <c r="G12" s="130" t="s">
        <v>42</v>
      </c>
      <c r="H12" s="130" t="s">
        <v>43</v>
      </c>
      <c r="I12" s="130" t="s">
        <v>65</v>
      </c>
      <c r="J12" s="129">
        <v>1328501.68325</v>
      </c>
      <c r="K12" s="175"/>
    </row>
    <row r="13" spans="1:11">
      <c r="A13" s="130" t="s">
        <v>61</v>
      </c>
      <c r="B13" s="130" t="s">
        <v>62</v>
      </c>
      <c r="C13" s="130" t="s">
        <v>63</v>
      </c>
      <c r="D13" s="125">
        <v>41760</v>
      </c>
      <c r="E13" s="126">
        <f t="shared" si="0"/>
        <v>5</v>
      </c>
      <c r="F13" s="126" t="s">
        <v>64</v>
      </c>
      <c r="G13" s="130" t="s">
        <v>42</v>
      </c>
      <c r="H13" s="130" t="s">
        <v>43</v>
      </c>
      <c r="I13" s="130" t="s">
        <v>65</v>
      </c>
      <c r="J13" s="129">
        <v>1344117.2814999998</v>
      </c>
      <c r="K13" s="175"/>
    </row>
    <row r="14" spans="1:11">
      <c r="A14" s="130" t="s">
        <v>61</v>
      </c>
      <c r="B14" s="130" t="s">
        <v>62</v>
      </c>
      <c r="C14" s="130" t="s">
        <v>63</v>
      </c>
      <c r="D14" s="125">
        <v>41791</v>
      </c>
      <c r="E14" s="126">
        <f t="shared" si="0"/>
        <v>6</v>
      </c>
      <c r="F14" s="126" t="s">
        <v>64</v>
      </c>
      <c r="G14" s="130" t="s">
        <v>42</v>
      </c>
      <c r="H14" s="130" t="s">
        <v>43</v>
      </c>
      <c r="I14" s="130" t="s">
        <v>65</v>
      </c>
      <c r="J14" s="129">
        <v>1291609.1335</v>
      </c>
      <c r="K14" s="175"/>
    </row>
    <row r="15" spans="1:11" s="90" customFormat="1">
      <c r="A15" s="130" t="s">
        <v>61</v>
      </c>
      <c r="B15" s="130" t="s">
        <v>62</v>
      </c>
      <c r="C15" s="130" t="s">
        <v>63</v>
      </c>
      <c r="D15" s="125">
        <v>41456</v>
      </c>
      <c r="E15" s="126">
        <f t="shared" si="0"/>
        <v>7</v>
      </c>
      <c r="F15" s="126" t="s">
        <v>64</v>
      </c>
      <c r="G15" s="130" t="s">
        <v>42</v>
      </c>
      <c r="H15" s="130" t="s">
        <v>44</v>
      </c>
      <c r="I15" s="130" t="s">
        <v>65</v>
      </c>
      <c r="J15" s="129">
        <v>1620947.9516999999</v>
      </c>
      <c r="K15" s="175"/>
    </row>
    <row r="16" spans="1:11" s="90" customFormat="1">
      <c r="A16" s="130" t="s">
        <v>61</v>
      </c>
      <c r="B16" s="130" t="s">
        <v>62</v>
      </c>
      <c r="C16" s="130" t="s">
        <v>63</v>
      </c>
      <c r="D16" s="125">
        <v>41487</v>
      </c>
      <c r="E16" s="126">
        <f t="shared" si="0"/>
        <v>8</v>
      </c>
      <c r="F16" s="126" t="s">
        <v>64</v>
      </c>
      <c r="G16" s="130" t="s">
        <v>42</v>
      </c>
      <c r="H16" s="130" t="s">
        <v>44</v>
      </c>
      <c r="I16" s="130" t="s">
        <v>65</v>
      </c>
      <c r="J16" s="129">
        <v>1561225.710275</v>
      </c>
      <c r="K16" s="175"/>
    </row>
    <row r="17" spans="1:10" s="90" customFormat="1">
      <c r="A17" s="130" t="s">
        <v>61</v>
      </c>
      <c r="B17" s="130" t="s">
        <v>62</v>
      </c>
      <c r="C17" s="130" t="s">
        <v>63</v>
      </c>
      <c r="D17" s="125">
        <v>41518</v>
      </c>
      <c r="E17" s="126">
        <f t="shared" si="0"/>
        <v>9</v>
      </c>
      <c r="F17" s="126" t="s">
        <v>64</v>
      </c>
      <c r="G17" s="130" t="s">
        <v>42</v>
      </c>
      <c r="H17" s="130" t="s">
        <v>44</v>
      </c>
      <c r="I17" s="130" t="s">
        <v>65</v>
      </c>
      <c r="J17" s="129">
        <v>1441740.531</v>
      </c>
    </row>
    <row r="18" spans="1:10" s="90" customFormat="1">
      <c r="A18" s="130" t="s">
        <v>61</v>
      </c>
      <c r="B18" s="130" t="s">
        <v>62</v>
      </c>
      <c r="C18" s="130" t="s">
        <v>63</v>
      </c>
      <c r="D18" s="125">
        <v>41548</v>
      </c>
      <c r="E18" s="126">
        <f t="shared" si="0"/>
        <v>10</v>
      </c>
      <c r="F18" s="126" t="s">
        <v>64</v>
      </c>
      <c r="G18" s="130" t="s">
        <v>42</v>
      </c>
      <c r="H18" s="130" t="s">
        <v>44</v>
      </c>
      <c r="I18" s="130" t="s">
        <v>65</v>
      </c>
      <c r="J18" s="129">
        <v>1431127.2052</v>
      </c>
    </row>
    <row r="19" spans="1:10" s="90" customFormat="1">
      <c r="A19" s="130" t="s">
        <v>61</v>
      </c>
      <c r="B19" s="130" t="s">
        <v>62</v>
      </c>
      <c r="C19" s="130" t="s">
        <v>63</v>
      </c>
      <c r="D19" s="125">
        <v>41579</v>
      </c>
      <c r="E19" s="126">
        <f t="shared" si="0"/>
        <v>11</v>
      </c>
      <c r="F19" s="126" t="s">
        <v>64</v>
      </c>
      <c r="G19" s="130" t="s">
        <v>42</v>
      </c>
      <c r="H19" s="130" t="s">
        <v>44</v>
      </c>
      <c r="I19" s="130" t="s">
        <v>65</v>
      </c>
      <c r="J19" s="129">
        <v>1511205.1492999999</v>
      </c>
    </row>
    <row r="20" spans="1:10" s="90" customFormat="1">
      <c r="A20" s="130" t="s">
        <v>61</v>
      </c>
      <c r="B20" s="130" t="s">
        <v>62</v>
      </c>
      <c r="C20" s="130" t="s">
        <v>63</v>
      </c>
      <c r="D20" s="125">
        <v>41609</v>
      </c>
      <c r="E20" s="126">
        <f t="shared" si="0"/>
        <v>12</v>
      </c>
      <c r="F20" s="126" t="s">
        <v>64</v>
      </c>
      <c r="G20" s="130" t="s">
        <v>42</v>
      </c>
      <c r="H20" s="130" t="s">
        <v>44</v>
      </c>
      <c r="I20" s="130" t="s">
        <v>65</v>
      </c>
      <c r="J20" s="129">
        <v>1474685.3409750003</v>
      </c>
    </row>
    <row r="21" spans="1:10" s="90" customFormat="1">
      <c r="A21" s="130" t="s">
        <v>61</v>
      </c>
      <c r="B21" s="130" t="s">
        <v>62</v>
      </c>
      <c r="C21" s="130" t="s">
        <v>63</v>
      </c>
      <c r="D21" s="125">
        <v>41640</v>
      </c>
      <c r="E21" s="126">
        <f t="shared" si="0"/>
        <v>1</v>
      </c>
      <c r="F21" s="126" t="s">
        <v>64</v>
      </c>
      <c r="G21" s="130" t="s">
        <v>42</v>
      </c>
      <c r="H21" s="130" t="s">
        <v>44</v>
      </c>
      <c r="I21" s="130" t="s">
        <v>65</v>
      </c>
      <c r="J21" s="129">
        <v>2143858.8074749997</v>
      </c>
    </row>
    <row r="22" spans="1:10" s="90" customFormat="1">
      <c r="A22" s="130" t="s">
        <v>61</v>
      </c>
      <c r="B22" s="130" t="s">
        <v>62</v>
      </c>
      <c r="C22" s="130" t="s">
        <v>63</v>
      </c>
      <c r="D22" s="125">
        <v>41671</v>
      </c>
      <c r="E22" s="126">
        <f t="shared" si="0"/>
        <v>2</v>
      </c>
      <c r="F22" s="126" t="s">
        <v>64</v>
      </c>
      <c r="G22" s="130" t="s">
        <v>42</v>
      </c>
      <c r="H22" s="130" t="s">
        <v>44</v>
      </c>
      <c r="I22" s="130" t="s">
        <v>65</v>
      </c>
      <c r="J22" s="129">
        <v>1897677.8667000001</v>
      </c>
    </row>
    <row r="23" spans="1:10" s="90" customFormat="1">
      <c r="A23" s="130" t="s">
        <v>61</v>
      </c>
      <c r="B23" s="130" t="s">
        <v>62</v>
      </c>
      <c r="C23" s="130" t="s">
        <v>63</v>
      </c>
      <c r="D23" s="125">
        <v>41699</v>
      </c>
      <c r="E23" s="126">
        <f t="shared" si="0"/>
        <v>3</v>
      </c>
      <c r="F23" s="126" t="s">
        <v>64</v>
      </c>
      <c r="G23" s="130" t="s">
        <v>42</v>
      </c>
      <c r="H23" s="130" t="s">
        <v>44</v>
      </c>
      <c r="I23" s="130" t="s">
        <v>65</v>
      </c>
      <c r="J23" s="129">
        <v>2000029.4814499998</v>
      </c>
    </row>
    <row r="24" spans="1:10" s="90" customFormat="1">
      <c r="A24" s="130" t="s">
        <v>61</v>
      </c>
      <c r="B24" s="130" t="s">
        <v>62</v>
      </c>
      <c r="C24" s="130" t="s">
        <v>63</v>
      </c>
      <c r="D24" s="125">
        <v>41730</v>
      </c>
      <c r="E24" s="126">
        <f t="shared" si="0"/>
        <v>4</v>
      </c>
      <c r="F24" s="126" t="s">
        <v>64</v>
      </c>
      <c r="G24" s="130" t="s">
        <v>42</v>
      </c>
      <c r="H24" s="130" t="s">
        <v>44</v>
      </c>
      <c r="I24" s="130" t="s">
        <v>65</v>
      </c>
      <c r="J24" s="129">
        <v>1461351.8515750002</v>
      </c>
    </row>
    <row r="25" spans="1:10" s="90" customFormat="1">
      <c r="A25" s="130" t="s">
        <v>61</v>
      </c>
      <c r="B25" s="130" t="s">
        <v>62</v>
      </c>
      <c r="C25" s="130" t="s">
        <v>63</v>
      </c>
      <c r="D25" s="125">
        <v>41760</v>
      </c>
      <c r="E25" s="126">
        <f t="shared" si="0"/>
        <v>5</v>
      </c>
      <c r="F25" s="126" t="s">
        <v>64</v>
      </c>
      <c r="G25" s="130" t="s">
        <v>42</v>
      </c>
      <c r="H25" s="130" t="s">
        <v>44</v>
      </c>
      <c r="I25" s="130" t="s">
        <v>65</v>
      </c>
      <c r="J25" s="129">
        <v>1478529.0096499999</v>
      </c>
    </row>
    <row r="26" spans="1:10" s="90" customFormat="1">
      <c r="A26" s="130" t="s">
        <v>61</v>
      </c>
      <c r="B26" s="130" t="s">
        <v>62</v>
      </c>
      <c r="C26" s="130" t="s">
        <v>63</v>
      </c>
      <c r="D26" s="125">
        <v>41791</v>
      </c>
      <c r="E26" s="126">
        <f t="shared" si="0"/>
        <v>6</v>
      </c>
      <c r="F26" s="126" t="s">
        <v>64</v>
      </c>
      <c r="G26" s="130" t="s">
        <v>42</v>
      </c>
      <c r="H26" s="130" t="s">
        <v>44</v>
      </c>
      <c r="I26" s="130" t="s">
        <v>65</v>
      </c>
      <c r="J26" s="129">
        <v>1420770.04685</v>
      </c>
    </row>
    <row r="27" spans="1:10">
      <c r="A27" s="130" t="s">
        <v>61</v>
      </c>
      <c r="B27" s="130" t="s">
        <v>62</v>
      </c>
      <c r="C27" s="130" t="s">
        <v>63</v>
      </c>
      <c r="D27" s="125">
        <v>41456</v>
      </c>
      <c r="E27" s="126">
        <f t="shared" si="0"/>
        <v>7</v>
      </c>
      <c r="F27" s="126" t="s">
        <v>64</v>
      </c>
      <c r="G27" s="130" t="s">
        <v>45</v>
      </c>
      <c r="H27" s="130" t="s">
        <v>43</v>
      </c>
      <c r="I27" s="130" t="s">
        <v>65</v>
      </c>
      <c r="J27" s="129">
        <v>567331.78309499996</v>
      </c>
    </row>
    <row r="28" spans="1:10">
      <c r="A28" s="130" t="s">
        <v>61</v>
      </c>
      <c r="B28" s="130" t="s">
        <v>62</v>
      </c>
      <c r="C28" s="130" t="s">
        <v>63</v>
      </c>
      <c r="D28" s="125">
        <v>41487</v>
      </c>
      <c r="E28" s="126">
        <f t="shared" si="0"/>
        <v>8</v>
      </c>
      <c r="F28" s="126" t="s">
        <v>64</v>
      </c>
      <c r="G28" s="130" t="s">
        <v>45</v>
      </c>
      <c r="H28" s="130" t="s">
        <v>43</v>
      </c>
      <c r="I28" s="130" t="s">
        <v>65</v>
      </c>
      <c r="J28" s="129">
        <v>546428.99859624996</v>
      </c>
    </row>
    <row r="29" spans="1:10">
      <c r="A29" s="130" t="s">
        <v>61</v>
      </c>
      <c r="B29" s="130" t="s">
        <v>62</v>
      </c>
      <c r="C29" s="130" t="s">
        <v>63</v>
      </c>
      <c r="D29" s="125">
        <v>41518</v>
      </c>
      <c r="E29" s="126">
        <f t="shared" si="0"/>
        <v>9</v>
      </c>
      <c r="F29" s="126" t="s">
        <v>64</v>
      </c>
      <c r="G29" s="130" t="s">
        <v>45</v>
      </c>
      <c r="H29" s="130" t="s">
        <v>43</v>
      </c>
      <c r="I29" s="130" t="s">
        <v>65</v>
      </c>
      <c r="J29" s="129">
        <v>504609.18584999995</v>
      </c>
    </row>
    <row r="30" spans="1:10">
      <c r="A30" s="130" t="s">
        <v>61</v>
      </c>
      <c r="B30" s="130" t="s">
        <v>62</v>
      </c>
      <c r="C30" s="130" t="s">
        <v>63</v>
      </c>
      <c r="D30" s="125">
        <v>41548</v>
      </c>
      <c r="E30" s="126">
        <f t="shared" si="0"/>
        <v>10</v>
      </c>
      <c r="F30" s="126" t="s">
        <v>64</v>
      </c>
      <c r="G30" s="130" t="s">
        <v>45</v>
      </c>
      <c r="H30" s="130" t="s">
        <v>43</v>
      </c>
      <c r="I30" s="130" t="s">
        <v>65</v>
      </c>
      <c r="J30" s="129">
        <v>500894.52181999997</v>
      </c>
    </row>
    <row r="31" spans="1:10">
      <c r="A31" s="130" t="s">
        <v>61</v>
      </c>
      <c r="B31" s="130" t="s">
        <v>62</v>
      </c>
      <c r="C31" s="130" t="s">
        <v>63</v>
      </c>
      <c r="D31" s="125">
        <v>41579</v>
      </c>
      <c r="E31" s="126">
        <f t="shared" si="0"/>
        <v>11</v>
      </c>
      <c r="F31" s="126" t="s">
        <v>64</v>
      </c>
      <c r="G31" s="130" t="s">
        <v>45</v>
      </c>
      <c r="H31" s="130" t="s">
        <v>43</v>
      </c>
      <c r="I31" s="130" t="s">
        <v>65</v>
      </c>
      <c r="J31" s="129">
        <v>528921.80225499999</v>
      </c>
    </row>
    <row r="32" spans="1:10">
      <c r="A32" s="130" t="s">
        <v>61</v>
      </c>
      <c r="B32" s="130" t="s">
        <v>62</v>
      </c>
      <c r="C32" s="130" t="s">
        <v>63</v>
      </c>
      <c r="D32" s="125">
        <v>41609</v>
      </c>
      <c r="E32" s="126">
        <f t="shared" si="0"/>
        <v>12</v>
      </c>
      <c r="F32" s="126" t="s">
        <v>64</v>
      </c>
      <c r="G32" s="130" t="s">
        <v>45</v>
      </c>
      <c r="H32" s="130" t="s">
        <v>43</v>
      </c>
      <c r="I32" s="130" t="s">
        <v>65</v>
      </c>
      <c r="J32" s="129">
        <v>516139.86934125004</v>
      </c>
    </row>
    <row r="33" spans="1:10">
      <c r="A33" s="130" t="s">
        <v>61</v>
      </c>
      <c r="B33" s="130" t="s">
        <v>62</v>
      </c>
      <c r="C33" s="130" t="s">
        <v>63</v>
      </c>
      <c r="D33" s="125">
        <v>41640</v>
      </c>
      <c r="E33" s="126">
        <f t="shared" si="0"/>
        <v>1</v>
      </c>
      <c r="F33" s="126" t="s">
        <v>64</v>
      </c>
      <c r="G33" s="130" t="s">
        <v>45</v>
      </c>
      <c r="H33" s="130" t="s">
        <v>43</v>
      </c>
      <c r="I33" s="130" t="s">
        <v>65</v>
      </c>
      <c r="J33" s="129">
        <v>750350.5826162498</v>
      </c>
    </row>
    <row r="34" spans="1:10">
      <c r="A34" s="130" t="s">
        <v>61</v>
      </c>
      <c r="B34" s="130" t="s">
        <v>62</v>
      </c>
      <c r="C34" s="130" t="s">
        <v>63</v>
      </c>
      <c r="D34" s="125">
        <v>41671</v>
      </c>
      <c r="E34" s="126">
        <f t="shared" si="0"/>
        <v>2</v>
      </c>
      <c r="F34" s="126" t="s">
        <v>64</v>
      </c>
      <c r="G34" s="130" t="s">
        <v>45</v>
      </c>
      <c r="H34" s="130" t="s">
        <v>43</v>
      </c>
      <c r="I34" s="130" t="s">
        <v>65</v>
      </c>
      <c r="J34" s="129">
        <v>664187.25334499998</v>
      </c>
    </row>
    <row r="35" spans="1:10">
      <c r="A35" s="130" t="s">
        <v>61</v>
      </c>
      <c r="B35" s="130" t="s">
        <v>62</v>
      </c>
      <c r="C35" s="130" t="s">
        <v>63</v>
      </c>
      <c r="D35" s="125">
        <v>41699</v>
      </c>
      <c r="E35" s="126">
        <f t="shared" si="0"/>
        <v>3</v>
      </c>
      <c r="F35" s="126" t="s">
        <v>64</v>
      </c>
      <c r="G35" s="130" t="s">
        <v>45</v>
      </c>
      <c r="H35" s="130" t="s">
        <v>43</v>
      </c>
      <c r="I35" s="130" t="s">
        <v>65</v>
      </c>
      <c r="J35" s="129">
        <v>700010.31850749988</v>
      </c>
    </row>
    <row r="36" spans="1:10">
      <c r="A36" s="130" t="s">
        <v>61</v>
      </c>
      <c r="B36" s="130" t="s">
        <v>62</v>
      </c>
      <c r="C36" s="130" t="s">
        <v>63</v>
      </c>
      <c r="D36" s="125">
        <v>41730</v>
      </c>
      <c r="E36" s="126">
        <f t="shared" si="0"/>
        <v>4</v>
      </c>
      <c r="F36" s="126" t="s">
        <v>64</v>
      </c>
      <c r="G36" s="130" t="s">
        <v>45</v>
      </c>
      <c r="H36" s="130" t="s">
        <v>43</v>
      </c>
      <c r="I36" s="130" t="s">
        <v>65</v>
      </c>
      <c r="J36" s="129">
        <v>511473.14805125003</v>
      </c>
    </row>
    <row r="37" spans="1:10">
      <c r="A37" s="130" t="s">
        <v>61</v>
      </c>
      <c r="B37" s="130" t="s">
        <v>62</v>
      </c>
      <c r="C37" s="130" t="s">
        <v>63</v>
      </c>
      <c r="D37" s="125">
        <v>41760</v>
      </c>
      <c r="E37" s="126">
        <f t="shared" si="0"/>
        <v>5</v>
      </c>
      <c r="F37" s="126" t="s">
        <v>64</v>
      </c>
      <c r="G37" s="130" t="s">
        <v>45</v>
      </c>
      <c r="H37" s="130" t="s">
        <v>43</v>
      </c>
      <c r="I37" s="130" t="s">
        <v>65</v>
      </c>
      <c r="J37" s="129">
        <v>517485.15337749996</v>
      </c>
    </row>
    <row r="38" spans="1:10">
      <c r="A38" s="130" t="s">
        <v>61</v>
      </c>
      <c r="B38" s="130" t="s">
        <v>62</v>
      </c>
      <c r="C38" s="130" t="s">
        <v>63</v>
      </c>
      <c r="D38" s="125">
        <v>41791</v>
      </c>
      <c r="E38" s="126">
        <f t="shared" si="0"/>
        <v>6</v>
      </c>
      <c r="F38" s="126" t="s">
        <v>64</v>
      </c>
      <c r="G38" s="130" t="s">
        <v>45</v>
      </c>
      <c r="H38" s="130" t="s">
        <v>43</v>
      </c>
      <c r="I38" s="130" t="s">
        <v>65</v>
      </c>
      <c r="J38" s="129">
        <v>497269.5163975</v>
      </c>
    </row>
    <row r="39" spans="1:10">
      <c r="A39" s="130" t="s">
        <v>61</v>
      </c>
      <c r="B39" s="130" t="s">
        <v>62</v>
      </c>
      <c r="C39" s="130" t="s">
        <v>63</v>
      </c>
      <c r="D39" s="125">
        <v>41456</v>
      </c>
      <c r="E39" s="126">
        <f t="shared" si="0"/>
        <v>7</v>
      </c>
      <c r="F39" s="126" t="s">
        <v>64</v>
      </c>
      <c r="G39" s="130" t="s">
        <v>45</v>
      </c>
      <c r="H39" s="130" t="s">
        <v>44</v>
      </c>
      <c r="I39" s="130" t="s">
        <v>65</v>
      </c>
      <c r="J39" s="129">
        <v>955954.05451507494</v>
      </c>
    </row>
    <row r="40" spans="1:10">
      <c r="A40" s="130" t="s">
        <v>61</v>
      </c>
      <c r="B40" s="130" t="s">
        <v>62</v>
      </c>
      <c r="C40" s="130" t="s">
        <v>63</v>
      </c>
      <c r="D40" s="125">
        <v>41487</v>
      </c>
      <c r="E40" s="126">
        <f t="shared" si="0"/>
        <v>8</v>
      </c>
      <c r="F40" s="126" t="s">
        <v>64</v>
      </c>
      <c r="G40" s="130" t="s">
        <v>45</v>
      </c>
      <c r="H40" s="130" t="s">
        <v>44</v>
      </c>
      <c r="I40" s="130" t="s">
        <v>65</v>
      </c>
      <c r="J40" s="129">
        <v>920732.86263468117</v>
      </c>
    </row>
    <row r="41" spans="1:10">
      <c r="A41" s="130" t="s">
        <v>61</v>
      </c>
      <c r="B41" s="130" t="s">
        <v>62</v>
      </c>
      <c r="C41" s="130" t="s">
        <v>63</v>
      </c>
      <c r="D41" s="125">
        <v>41518</v>
      </c>
      <c r="E41" s="126">
        <f t="shared" si="0"/>
        <v>9</v>
      </c>
      <c r="F41" s="126" t="s">
        <v>64</v>
      </c>
      <c r="G41" s="130" t="s">
        <v>45</v>
      </c>
      <c r="H41" s="130" t="s">
        <v>44</v>
      </c>
      <c r="I41" s="130" t="s">
        <v>65</v>
      </c>
      <c r="J41" s="129">
        <v>850266.47815724998</v>
      </c>
    </row>
    <row r="42" spans="1:10">
      <c r="A42" s="130" t="s">
        <v>61</v>
      </c>
      <c r="B42" s="130" t="s">
        <v>62</v>
      </c>
      <c r="C42" s="130" t="s">
        <v>63</v>
      </c>
      <c r="D42" s="125">
        <v>41548</v>
      </c>
      <c r="E42" s="126">
        <f t="shared" si="0"/>
        <v>10</v>
      </c>
      <c r="F42" s="126" t="s">
        <v>64</v>
      </c>
      <c r="G42" s="130" t="s">
        <v>45</v>
      </c>
      <c r="H42" s="130" t="s">
        <v>44</v>
      </c>
      <c r="I42" s="130" t="s">
        <v>65</v>
      </c>
      <c r="J42" s="129">
        <v>844007.26926670002</v>
      </c>
    </row>
    <row r="43" spans="1:10">
      <c r="A43" s="130" t="s">
        <v>61</v>
      </c>
      <c r="B43" s="130" t="s">
        <v>62</v>
      </c>
      <c r="C43" s="130" t="s">
        <v>63</v>
      </c>
      <c r="D43" s="125">
        <v>41579</v>
      </c>
      <c r="E43" s="126">
        <f t="shared" si="0"/>
        <v>11</v>
      </c>
      <c r="F43" s="126" t="s">
        <v>64</v>
      </c>
      <c r="G43" s="130" t="s">
        <v>45</v>
      </c>
      <c r="H43" s="130" t="s">
        <v>44</v>
      </c>
      <c r="I43" s="130" t="s">
        <v>65</v>
      </c>
      <c r="J43" s="129">
        <v>891233.23679967504</v>
      </c>
    </row>
    <row r="44" spans="1:10">
      <c r="A44" s="130" t="s">
        <v>61</v>
      </c>
      <c r="B44" s="130" t="s">
        <v>62</v>
      </c>
      <c r="C44" s="130" t="s">
        <v>63</v>
      </c>
      <c r="D44" s="125">
        <v>41609</v>
      </c>
      <c r="E44" s="126">
        <f t="shared" si="0"/>
        <v>12</v>
      </c>
      <c r="F44" s="126" t="s">
        <v>64</v>
      </c>
      <c r="G44" s="130" t="s">
        <v>45</v>
      </c>
      <c r="H44" s="130" t="s">
        <v>44</v>
      </c>
      <c r="I44" s="130" t="s">
        <v>65</v>
      </c>
      <c r="J44" s="129">
        <v>869695.6798400064</v>
      </c>
    </row>
    <row r="45" spans="1:10">
      <c r="A45" s="130" t="s">
        <v>61</v>
      </c>
      <c r="B45" s="130" t="s">
        <v>62</v>
      </c>
      <c r="C45" s="130" t="s">
        <v>63</v>
      </c>
      <c r="D45" s="125">
        <v>41640</v>
      </c>
      <c r="E45" s="126">
        <f t="shared" si="0"/>
        <v>1</v>
      </c>
      <c r="F45" s="126" t="s">
        <v>64</v>
      </c>
      <c r="G45" s="130" t="s">
        <v>45</v>
      </c>
      <c r="H45" s="130" t="s">
        <v>44</v>
      </c>
      <c r="I45" s="130" t="s">
        <v>65</v>
      </c>
      <c r="J45" s="129">
        <v>1264340.7317083809</v>
      </c>
    </row>
    <row r="46" spans="1:10">
      <c r="A46" s="130" t="s">
        <v>61</v>
      </c>
      <c r="B46" s="130" t="s">
        <v>62</v>
      </c>
      <c r="C46" s="130" t="s">
        <v>63</v>
      </c>
      <c r="D46" s="125">
        <v>41671</v>
      </c>
      <c r="E46" s="126">
        <f t="shared" si="0"/>
        <v>2</v>
      </c>
      <c r="F46" s="126" t="s">
        <v>64</v>
      </c>
      <c r="G46" s="130" t="s">
        <v>45</v>
      </c>
      <c r="H46" s="130" t="s">
        <v>44</v>
      </c>
      <c r="I46" s="130" t="s">
        <v>65</v>
      </c>
      <c r="J46" s="129">
        <v>1119155.521886325</v>
      </c>
    </row>
    <row r="47" spans="1:10">
      <c r="A47" s="130" t="s">
        <v>61</v>
      </c>
      <c r="B47" s="130" t="s">
        <v>62</v>
      </c>
      <c r="C47" s="130" t="s">
        <v>63</v>
      </c>
      <c r="D47" s="125">
        <v>41699</v>
      </c>
      <c r="E47" s="126">
        <f t="shared" si="0"/>
        <v>3</v>
      </c>
      <c r="F47" s="126" t="s">
        <v>64</v>
      </c>
      <c r="G47" s="130" t="s">
        <v>45</v>
      </c>
      <c r="H47" s="130" t="s">
        <v>44</v>
      </c>
      <c r="I47" s="130" t="s">
        <v>65</v>
      </c>
      <c r="J47" s="129">
        <v>1179517.3866851374</v>
      </c>
    </row>
    <row r="48" spans="1:10">
      <c r="A48" s="130" t="s">
        <v>61</v>
      </c>
      <c r="B48" s="130" t="s">
        <v>62</v>
      </c>
      <c r="C48" s="130" t="s">
        <v>63</v>
      </c>
      <c r="D48" s="125">
        <v>41730</v>
      </c>
      <c r="E48" s="126">
        <f t="shared" si="0"/>
        <v>4</v>
      </c>
      <c r="F48" s="126" t="s">
        <v>64</v>
      </c>
      <c r="G48" s="130" t="s">
        <v>45</v>
      </c>
      <c r="H48" s="130" t="s">
        <v>44</v>
      </c>
      <c r="I48" s="130" t="s">
        <v>65</v>
      </c>
      <c r="J48" s="129">
        <v>861832.25446635636</v>
      </c>
    </row>
    <row r="49" spans="1:10">
      <c r="A49" s="130" t="s">
        <v>61</v>
      </c>
      <c r="B49" s="130" t="s">
        <v>62</v>
      </c>
      <c r="C49" s="130" t="s">
        <v>63</v>
      </c>
      <c r="D49" s="125">
        <v>41760</v>
      </c>
      <c r="E49" s="126">
        <f t="shared" si="0"/>
        <v>5</v>
      </c>
      <c r="F49" s="126" t="s">
        <v>64</v>
      </c>
      <c r="G49" s="130" t="s">
        <v>45</v>
      </c>
      <c r="H49" s="130" t="s">
        <v>44</v>
      </c>
      <c r="I49" s="130" t="s">
        <v>65</v>
      </c>
      <c r="J49" s="129">
        <v>871962.48344108742</v>
      </c>
    </row>
    <row r="50" spans="1:10">
      <c r="A50" s="130" t="s">
        <v>61</v>
      </c>
      <c r="B50" s="130" t="s">
        <v>62</v>
      </c>
      <c r="C50" s="130" t="s">
        <v>63</v>
      </c>
      <c r="D50" s="125">
        <v>41791</v>
      </c>
      <c r="E50" s="126">
        <f t="shared" si="0"/>
        <v>6</v>
      </c>
      <c r="F50" s="126" t="s">
        <v>64</v>
      </c>
      <c r="G50" s="130" t="s">
        <v>45</v>
      </c>
      <c r="H50" s="130" t="s">
        <v>44</v>
      </c>
      <c r="I50" s="130" t="s">
        <v>65</v>
      </c>
      <c r="J50" s="129">
        <v>837899.13512978749</v>
      </c>
    </row>
    <row r="51" spans="1:10">
      <c r="A51" s="130" t="s">
        <v>61</v>
      </c>
      <c r="B51" s="130" t="s">
        <v>62</v>
      </c>
      <c r="C51" s="130" t="s">
        <v>63</v>
      </c>
      <c r="D51" s="125">
        <v>41456</v>
      </c>
      <c r="E51" s="126">
        <f t="shared" si="0"/>
        <v>7</v>
      </c>
      <c r="F51" s="126" t="s">
        <v>64</v>
      </c>
      <c r="G51" s="130" t="s">
        <v>46</v>
      </c>
      <c r="H51" s="130" t="s">
        <v>43</v>
      </c>
      <c r="I51" s="130" t="s">
        <v>65</v>
      </c>
      <c r="J51" s="129">
        <v>1296758.36136</v>
      </c>
    </row>
    <row r="52" spans="1:10">
      <c r="A52" s="130" t="s">
        <v>61</v>
      </c>
      <c r="B52" s="130" t="s">
        <v>62</v>
      </c>
      <c r="C52" s="130" t="s">
        <v>63</v>
      </c>
      <c r="D52" s="125">
        <v>41487</v>
      </c>
      <c r="E52" s="126">
        <f t="shared" si="0"/>
        <v>8</v>
      </c>
      <c r="F52" s="126" t="s">
        <v>64</v>
      </c>
      <c r="G52" s="130" t="s">
        <v>46</v>
      </c>
      <c r="H52" s="130" t="s">
        <v>43</v>
      </c>
      <c r="I52" s="130" t="s">
        <v>65</v>
      </c>
      <c r="J52" s="129">
        <v>1248980.56822</v>
      </c>
    </row>
    <row r="53" spans="1:10">
      <c r="A53" s="130" t="s">
        <v>61</v>
      </c>
      <c r="B53" s="130" t="s">
        <v>62</v>
      </c>
      <c r="C53" s="130" t="s">
        <v>63</v>
      </c>
      <c r="D53" s="125">
        <v>41518</v>
      </c>
      <c r="E53" s="126">
        <f t="shared" si="0"/>
        <v>9</v>
      </c>
      <c r="F53" s="126" t="s">
        <v>64</v>
      </c>
      <c r="G53" s="130" t="s">
        <v>46</v>
      </c>
      <c r="H53" s="130" t="s">
        <v>43</v>
      </c>
      <c r="I53" s="130" t="s">
        <v>65</v>
      </c>
      <c r="J53" s="129">
        <v>1153392.4247999999</v>
      </c>
    </row>
    <row r="54" spans="1:10">
      <c r="A54" s="130" t="s">
        <v>61</v>
      </c>
      <c r="B54" s="130" t="s">
        <v>62</v>
      </c>
      <c r="C54" s="130" t="s">
        <v>63</v>
      </c>
      <c r="D54" s="125">
        <v>41548</v>
      </c>
      <c r="E54" s="126">
        <f t="shared" si="0"/>
        <v>10</v>
      </c>
      <c r="F54" s="126" t="s">
        <v>64</v>
      </c>
      <c r="G54" s="130" t="s">
        <v>46</v>
      </c>
      <c r="H54" s="130" t="s">
        <v>43</v>
      </c>
      <c r="I54" s="130" t="s">
        <v>65</v>
      </c>
      <c r="J54" s="129">
        <v>1144901.76416</v>
      </c>
    </row>
    <row r="55" spans="1:10">
      <c r="A55" s="130" t="s">
        <v>61</v>
      </c>
      <c r="B55" s="130" t="s">
        <v>62</v>
      </c>
      <c r="C55" s="130" t="s">
        <v>63</v>
      </c>
      <c r="D55" s="125">
        <v>41579</v>
      </c>
      <c r="E55" s="126">
        <f t="shared" si="0"/>
        <v>11</v>
      </c>
      <c r="F55" s="126" t="s">
        <v>64</v>
      </c>
      <c r="G55" s="130" t="s">
        <v>46</v>
      </c>
      <c r="H55" s="130" t="s">
        <v>43</v>
      </c>
      <c r="I55" s="130" t="s">
        <v>65</v>
      </c>
      <c r="J55" s="129">
        <v>1208964.11944</v>
      </c>
    </row>
    <row r="56" spans="1:10">
      <c r="A56" s="130" t="s">
        <v>61</v>
      </c>
      <c r="B56" s="130" t="s">
        <v>62</v>
      </c>
      <c r="C56" s="130" t="s">
        <v>63</v>
      </c>
      <c r="D56" s="125">
        <v>41609</v>
      </c>
      <c r="E56" s="126">
        <f t="shared" si="0"/>
        <v>12</v>
      </c>
      <c r="F56" s="126" t="s">
        <v>64</v>
      </c>
      <c r="G56" s="130" t="s">
        <v>46</v>
      </c>
      <c r="H56" s="130" t="s">
        <v>43</v>
      </c>
      <c r="I56" s="130" t="s">
        <v>65</v>
      </c>
      <c r="J56" s="129">
        <v>1179748.2727800002</v>
      </c>
    </row>
    <row r="57" spans="1:10">
      <c r="A57" s="130" t="s">
        <v>61</v>
      </c>
      <c r="B57" s="130" t="s">
        <v>62</v>
      </c>
      <c r="C57" s="130" t="s">
        <v>63</v>
      </c>
      <c r="D57" s="125">
        <v>41640</v>
      </c>
      <c r="E57" s="126">
        <f t="shared" si="0"/>
        <v>1</v>
      </c>
      <c r="F57" s="126" t="s">
        <v>64</v>
      </c>
      <c r="G57" s="130" t="s">
        <v>46</v>
      </c>
      <c r="H57" s="130" t="s">
        <v>43</v>
      </c>
      <c r="I57" s="130" t="s">
        <v>65</v>
      </c>
      <c r="J57" s="129">
        <v>1715087.0459799999</v>
      </c>
    </row>
    <row r="58" spans="1:10">
      <c r="A58" s="130" t="s">
        <v>61</v>
      </c>
      <c r="B58" s="130" t="s">
        <v>62</v>
      </c>
      <c r="C58" s="130" t="s">
        <v>63</v>
      </c>
      <c r="D58" s="125">
        <v>41671</v>
      </c>
      <c r="E58" s="126">
        <f t="shared" si="0"/>
        <v>2</v>
      </c>
      <c r="F58" s="126" t="s">
        <v>64</v>
      </c>
      <c r="G58" s="130" t="s">
        <v>46</v>
      </c>
      <c r="H58" s="130" t="s">
        <v>43</v>
      </c>
      <c r="I58" s="130" t="s">
        <v>65</v>
      </c>
      <c r="J58" s="129">
        <v>1518142.2933600002</v>
      </c>
    </row>
    <row r="59" spans="1:10">
      <c r="A59" s="130" t="s">
        <v>61</v>
      </c>
      <c r="B59" s="130" t="s">
        <v>62</v>
      </c>
      <c r="C59" s="130" t="s">
        <v>63</v>
      </c>
      <c r="D59" s="125">
        <v>41699</v>
      </c>
      <c r="E59" s="126">
        <f t="shared" si="0"/>
        <v>3</v>
      </c>
      <c r="F59" s="126" t="s">
        <v>64</v>
      </c>
      <c r="G59" s="130" t="s">
        <v>46</v>
      </c>
      <c r="H59" s="130" t="s">
        <v>43</v>
      </c>
      <c r="I59" s="130" t="s">
        <v>65</v>
      </c>
      <c r="J59" s="129">
        <v>1600023.58516</v>
      </c>
    </row>
    <row r="60" spans="1:10">
      <c r="A60" s="130" t="s">
        <v>61</v>
      </c>
      <c r="B60" s="130" t="s">
        <v>62</v>
      </c>
      <c r="C60" s="130" t="s">
        <v>63</v>
      </c>
      <c r="D60" s="125">
        <v>41730</v>
      </c>
      <c r="E60" s="126">
        <f t="shared" si="0"/>
        <v>4</v>
      </c>
      <c r="F60" s="126" t="s">
        <v>64</v>
      </c>
      <c r="G60" s="130" t="s">
        <v>46</v>
      </c>
      <c r="H60" s="130" t="s">
        <v>43</v>
      </c>
      <c r="I60" s="130" t="s">
        <v>65</v>
      </c>
      <c r="J60" s="129">
        <v>1169081.4812600003</v>
      </c>
    </row>
    <row r="61" spans="1:10">
      <c r="A61" s="130" t="s">
        <v>61</v>
      </c>
      <c r="B61" s="130" t="s">
        <v>62</v>
      </c>
      <c r="C61" s="130" t="s">
        <v>63</v>
      </c>
      <c r="D61" s="125">
        <v>41760</v>
      </c>
      <c r="E61" s="126">
        <f t="shared" si="0"/>
        <v>5</v>
      </c>
      <c r="F61" s="126" t="s">
        <v>64</v>
      </c>
      <c r="G61" s="130" t="s">
        <v>46</v>
      </c>
      <c r="H61" s="130" t="s">
        <v>43</v>
      </c>
      <c r="I61" s="130" t="s">
        <v>65</v>
      </c>
      <c r="J61" s="129">
        <v>1182823.2077200001</v>
      </c>
    </row>
    <row r="62" spans="1:10">
      <c r="A62" s="130" t="s">
        <v>61</v>
      </c>
      <c r="B62" s="130" t="s">
        <v>62</v>
      </c>
      <c r="C62" s="130" t="s">
        <v>63</v>
      </c>
      <c r="D62" s="125">
        <v>41791</v>
      </c>
      <c r="E62" s="126">
        <f t="shared" si="0"/>
        <v>6</v>
      </c>
      <c r="F62" s="126" t="s">
        <v>64</v>
      </c>
      <c r="G62" s="130" t="s">
        <v>46</v>
      </c>
      <c r="H62" s="130" t="s">
        <v>43</v>
      </c>
      <c r="I62" s="130" t="s">
        <v>65</v>
      </c>
      <c r="J62" s="129">
        <v>1136616.0374800002</v>
      </c>
    </row>
    <row r="63" spans="1:10">
      <c r="A63" s="130" t="s">
        <v>61</v>
      </c>
      <c r="B63" s="130" t="s">
        <v>62</v>
      </c>
      <c r="C63" s="130" t="s">
        <v>66</v>
      </c>
      <c r="D63" s="125">
        <v>41456</v>
      </c>
      <c r="E63" s="126">
        <f>MONTH(D63)</f>
        <v>7</v>
      </c>
      <c r="F63" s="126" t="s">
        <v>64</v>
      </c>
      <c r="G63" s="130" t="s">
        <v>42</v>
      </c>
      <c r="H63" s="130" t="s">
        <v>43</v>
      </c>
      <c r="I63" s="130" t="s">
        <v>65</v>
      </c>
      <c r="J63" s="129">
        <v>2406673.7462499999</v>
      </c>
    </row>
    <row r="64" spans="1:10">
      <c r="A64" s="130" t="s">
        <v>61</v>
      </c>
      <c r="B64" s="130" t="s">
        <v>62</v>
      </c>
      <c r="C64" s="130" t="s">
        <v>66</v>
      </c>
      <c r="D64" s="125">
        <v>41487</v>
      </c>
      <c r="E64" s="126">
        <f t="shared" ref="E64:E122" si="1">MONTH(D64)</f>
        <v>8</v>
      </c>
      <c r="F64" s="126" t="s">
        <v>64</v>
      </c>
      <c r="G64" s="130" t="s">
        <v>42</v>
      </c>
      <c r="H64" s="130" t="s">
        <v>43</v>
      </c>
      <c r="I64" s="130" t="s">
        <v>65</v>
      </c>
      <c r="J64" s="129">
        <v>2028377.0049999999</v>
      </c>
    </row>
    <row r="65" spans="1:10">
      <c r="A65" s="130" t="s">
        <v>61</v>
      </c>
      <c r="B65" s="130" t="s">
        <v>62</v>
      </c>
      <c r="C65" s="130" t="s">
        <v>66</v>
      </c>
      <c r="D65" s="125">
        <v>41518</v>
      </c>
      <c r="E65" s="126">
        <f t="shared" si="1"/>
        <v>9</v>
      </c>
      <c r="F65" s="126" t="s">
        <v>64</v>
      </c>
      <c r="G65" s="130" t="s">
        <v>42</v>
      </c>
      <c r="H65" s="130" t="s">
        <v>43</v>
      </c>
      <c r="I65" s="130" t="s">
        <v>65</v>
      </c>
      <c r="J65" s="129">
        <v>2241097.23875</v>
      </c>
    </row>
    <row r="66" spans="1:10">
      <c r="A66" s="130" t="s">
        <v>61</v>
      </c>
      <c r="B66" s="130" t="s">
        <v>62</v>
      </c>
      <c r="C66" s="130" t="s">
        <v>66</v>
      </c>
      <c r="D66" s="125">
        <v>41548</v>
      </c>
      <c r="E66" s="126">
        <f t="shared" si="1"/>
        <v>10</v>
      </c>
      <c r="F66" s="126" t="s">
        <v>64</v>
      </c>
      <c r="G66" s="130" t="s">
        <v>42</v>
      </c>
      <c r="H66" s="130" t="s">
        <v>43</v>
      </c>
      <c r="I66" s="130" t="s">
        <v>65</v>
      </c>
      <c r="J66" s="129">
        <v>2104393.5099999998</v>
      </c>
    </row>
    <row r="67" spans="1:10">
      <c r="A67" s="130" t="s">
        <v>61</v>
      </c>
      <c r="B67" s="130" t="s">
        <v>62</v>
      </c>
      <c r="C67" s="130" t="s">
        <v>66</v>
      </c>
      <c r="D67" s="125">
        <v>41579</v>
      </c>
      <c r="E67" s="126">
        <f t="shared" si="1"/>
        <v>11</v>
      </c>
      <c r="F67" s="126" t="s">
        <v>64</v>
      </c>
      <c r="G67" s="130" t="s">
        <v>42</v>
      </c>
      <c r="H67" s="130" t="s">
        <v>43</v>
      </c>
      <c r="I67" s="130" t="s">
        <v>65</v>
      </c>
      <c r="J67" s="129">
        <v>1921236.2224999999</v>
      </c>
    </row>
    <row r="68" spans="1:10">
      <c r="A68" s="130" t="s">
        <v>61</v>
      </c>
      <c r="B68" s="130" t="s">
        <v>62</v>
      </c>
      <c r="C68" s="130" t="s">
        <v>66</v>
      </c>
      <c r="D68" s="125">
        <v>41609</v>
      </c>
      <c r="E68" s="126">
        <f t="shared" si="1"/>
        <v>12</v>
      </c>
      <c r="F68" s="126" t="s">
        <v>64</v>
      </c>
      <c r="G68" s="130" t="s">
        <v>42</v>
      </c>
      <c r="H68" s="130" t="s">
        <v>43</v>
      </c>
      <c r="I68" s="130" t="s">
        <v>65</v>
      </c>
      <c r="J68" s="129">
        <v>2161522.17</v>
      </c>
    </row>
    <row r="69" spans="1:10">
      <c r="A69" s="130" t="s">
        <v>61</v>
      </c>
      <c r="B69" s="130" t="s">
        <v>62</v>
      </c>
      <c r="C69" s="130" t="s">
        <v>66</v>
      </c>
      <c r="D69" s="125">
        <v>41640</v>
      </c>
      <c r="E69" s="126">
        <f t="shared" si="1"/>
        <v>1</v>
      </c>
      <c r="F69" s="126" t="s">
        <v>64</v>
      </c>
      <c r="G69" s="130" t="s">
        <v>42</v>
      </c>
      <c r="H69" s="130" t="s">
        <v>43</v>
      </c>
      <c r="I69" s="130" t="s">
        <v>65</v>
      </c>
      <c r="J69" s="129">
        <v>3104730.2250000001</v>
      </c>
    </row>
    <row r="70" spans="1:10">
      <c r="A70" s="130" t="s">
        <v>61</v>
      </c>
      <c r="B70" s="130" t="s">
        <v>62</v>
      </c>
      <c r="C70" s="130" t="s">
        <v>66</v>
      </c>
      <c r="D70" s="125">
        <v>41671</v>
      </c>
      <c r="E70" s="126">
        <f t="shared" si="1"/>
        <v>2</v>
      </c>
      <c r="F70" s="126" t="s">
        <v>64</v>
      </c>
      <c r="G70" s="130" t="s">
        <v>42</v>
      </c>
      <c r="H70" s="130" t="s">
        <v>43</v>
      </c>
      <c r="I70" s="130" t="s">
        <v>65</v>
      </c>
      <c r="J70" s="129">
        <v>2116798.7124999999</v>
      </c>
    </row>
    <row r="71" spans="1:10">
      <c r="A71" s="130" t="s">
        <v>61</v>
      </c>
      <c r="B71" s="130" t="s">
        <v>62</v>
      </c>
      <c r="C71" s="130" t="s">
        <v>66</v>
      </c>
      <c r="D71" s="125">
        <v>41699</v>
      </c>
      <c r="E71" s="126">
        <f t="shared" si="1"/>
        <v>3</v>
      </c>
      <c r="F71" s="126" t="s">
        <v>64</v>
      </c>
      <c r="G71" s="130" t="s">
        <v>42</v>
      </c>
      <c r="H71" s="130" t="s">
        <v>43</v>
      </c>
      <c r="I71" s="130" t="s">
        <v>65</v>
      </c>
      <c r="J71" s="129">
        <v>2728427.88625</v>
      </c>
    </row>
    <row r="72" spans="1:10">
      <c r="A72" s="130" t="s">
        <v>61</v>
      </c>
      <c r="B72" s="130" t="s">
        <v>62</v>
      </c>
      <c r="C72" s="130" t="s">
        <v>66</v>
      </c>
      <c r="D72" s="125">
        <v>41730</v>
      </c>
      <c r="E72" s="126">
        <f t="shared" si="1"/>
        <v>4</v>
      </c>
      <c r="F72" s="126" t="s">
        <v>64</v>
      </c>
      <c r="G72" s="130" t="s">
        <v>42</v>
      </c>
      <c r="H72" s="130" t="s">
        <v>43</v>
      </c>
      <c r="I72" s="130" t="s">
        <v>65</v>
      </c>
      <c r="J72" s="129">
        <v>2259504.8675000002</v>
      </c>
    </row>
    <row r="73" spans="1:10">
      <c r="A73" s="130" t="s">
        <v>61</v>
      </c>
      <c r="B73" s="130" t="s">
        <v>62</v>
      </c>
      <c r="C73" s="130" t="s">
        <v>66</v>
      </c>
      <c r="D73" s="125">
        <v>41760</v>
      </c>
      <c r="E73" s="126">
        <f t="shared" si="1"/>
        <v>5</v>
      </c>
      <c r="F73" s="126" t="s">
        <v>64</v>
      </c>
      <c r="G73" s="130" t="s">
        <v>42</v>
      </c>
      <c r="H73" s="130" t="s">
        <v>43</v>
      </c>
      <c r="I73" s="130" t="s">
        <v>65</v>
      </c>
      <c r="J73" s="129">
        <v>2031569.2350000001</v>
      </c>
    </row>
    <row r="74" spans="1:10">
      <c r="A74" s="130" t="s">
        <v>61</v>
      </c>
      <c r="B74" s="130" t="s">
        <v>62</v>
      </c>
      <c r="C74" s="130" t="s">
        <v>66</v>
      </c>
      <c r="D74" s="125">
        <v>41791</v>
      </c>
      <c r="E74" s="126">
        <f t="shared" si="1"/>
        <v>6</v>
      </c>
      <c r="F74" s="126" t="s">
        <v>64</v>
      </c>
      <c r="G74" s="130" t="s">
        <v>42</v>
      </c>
      <c r="H74" s="130" t="s">
        <v>43</v>
      </c>
      <c r="I74" s="130" t="s">
        <v>65</v>
      </c>
      <c r="J74" s="129">
        <v>2245023.2324999999</v>
      </c>
    </row>
    <row r="75" spans="1:10">
      <c r="A75" s="130" t="s">
        <v>61</v>
      </c>
      <c r="B75" s="130" t="s">
        <v>62</v>
      </c>
      <c r="C75" s="130" t="s">
        <v>66</v>
      </c>
      <c r="D75" s="125">
        <v>41456</v>
      </c>
      <c r="E75" s="126">
        <f t="shared" si="1"/>
        <v>7</v>
      </c>
      <c r="F75" s="126" t="s">
        <v>64</v>
      </c>
      <c r="G75" s="130" t="s">
        <v>42</v>
      </c>
      <c r="H75" s="130" t="s">
        <v>44</v>
      </c>
      <c r="I75" s="130" t="s">
        <v>65</v>
      </c>
      <c r="J75" s="129">
        <v>4813347.4924999997</v>
      </c>
    </row>
    <row r="76" spans="1:10">
      <c r="A76" s="130" t="s">
        <v>61</v>
      </c>
      <c r="B76" s="130" t="s">
        <v>62</v>
      </c>
      <c r="C76" s="130" t="s">
        <v>66</v>
      </c>
      <c r="D76" s="125">
        <v>41487</v>
      </c>
      <c r="E76" s="126">
        <f t="shared" si="1"/>
        <v>8</v>
      </c>
      <c r="F76" s="126" t="s">
        <v>64</v>
      </c>
      <c r="G76" s="130" t="s">
        <v>42</v>
      </c>
      <c r="H76" s="130" t="s">
        <v>44</v>
      </c>
      <c r="I76" s="130" t="s">
        <v>65</v>
      </c>
      <c r="J76" s="129">
        <v>4056754.01</v>
      </c>
    </row>
    <row r="77" spans="1:10">
      <c r="A77" s="130" t="s">
        <v>61</v>
      </c>
      <c r="B77" s="130" t="s">
        <v>62</v>
      </c>
      <c r="C77" s="130" t="s">
        <v>66</v>
      </c>
      <c r="D77" s="125">
        <v>41518</v>
      </c>
      <c r="E77" s="126">
        <f t="shared" si="1"/>
        <v>9</v>
      </c>
      <c r="F77" s="126" t="s">
        <v>64</v>
      </c>
      <c r="G77" s="130" t="s">
        <v>42</v>
      </c>
      <c r="H77" s="130" t="s">
        <v>44</v>
      </c>
      <c r="I77" s="130" t="s">
        <v>65</v>
      </c>
      <c r="J77" s="129">
        <v>4482194.4775</v>
      </c>
    </row>
    <row r="78" spans="1:10">
      <c r="A78" s="130" t="s">
        <v>61</v>
      </c>
      <c r="B78" s="130" t="s">
        <v>62</v>
      </c>
      <c r="C78" s="130" t="s">
        <v>66</v>
      </c>
      <c r="D78" s="125">
        <v>41548</v>
      </c>
      <c r="E78" s="126">
        <f t="shared" si="1"/>
        <v>10</v>
      </c>
      <c r="F78" s="126" t="s">
        <v>64</v>
      </c>
      <c r="G78" s="130" t="s">
        <v>42</v>
      </c>
      <c r="H78" s="130" t="s">
        <v>44</v>
      </c>
      <c r="I78" s="130" t="s">
        <v>65</v>
      </c>
      <c r="J78" s="129">
        <v>4208787.0199999996</v>
      </c>
    </row>
    <row r="79" spans="1:10">
      <c r="A79" s="130" t="s">
        <v>61</v>
      </c>
      <c r="B79" s="130" t="s">
        <v>62</v>
      </c>
      <c r="C79" s="130" t="s">
        <v>66</v>
      </c>
      <c r="D79" s="125">
        <v>41579</v>
      </c>
      <c r="E79" s="126">
        <f t="shared" si="1"/>
        <v>11</v>
      </c>
      <c r="F79" s="126" t="s">
        <v>64</v>
      </c>
      <c r="G79" s="130" t="s">
        <v>42</v>
      </c>
      <c r="H79" s="130" t="s">
        <v>44</v>
      </c>
      <c r="I79" s="130" t="s">
        <v>65</v>
      </c>
      <c r="J79" s="129">
        <v>3842472.4449999998</v>
      </c>
    </row>
    <row r="80" spans="1:10">
      <c r="A80" s="130" t="s">
        <v>61</v>
      </c>
      <c r="B80" s="130" t="s">
        <v>62</v>
      </c>
      <c r="C80" s="130" t="s">
        <v>66</v>
      </c>
      <c r="D80" s="125">
        <v>41609</v>
      </c>
      <c r="E80" s="126">
        <f t="shared" si="1"/>
        <v>12</v>
      </c>
      <c r="F80" s="126" t="s">
        <v>64</v>
      </c>
      <c r="G80" s="130" t="s">
        <v>42</v>
      </c>
      <c r="H80" s="130" t="s">
        <v>44</v>
      </c>
      <c r="I80" s="130" t="s">
        <v>65</v>
      </c>
      <c r="J80" s="129">
        <v>4323044.34</v>
      </c>
    </row>
    <row r="81" spans="1:10">
      <c r="A81" s="130" t="s">
        <v>61</v>
      </c>
      <c r="B81" s="130" t="s">
        <v>62</v>
      </c>
      <c r="C81" s="130" t="s">
        <v>66</v>
      </c>
      <c r="D81" s="125">
        <v>41640</v>
      </c>
      <c r="E81" s="126">
        <f t="shared" si="1"/>
        <v>1</v>
      </c>
      <c r="F81" s="126" t="s">
        <v>64</v>
      </c>
      <c r="G81" s="130" t="s">
        <v>42</v>
      </c>
      <c r="H81" s="130" t="s">
        <v>44</v>
      </c>
      <c r="I81" s="130" t="s">
        <v>65</v>
      </c>
      <c r="J81" s="129">
        <v>6209460.4500000002</v>
      </c>
    </row>
    <row r="82" spans="1:10">
      <c r="A82" s="130" t="s">
        <v>61</v>
      </c>
      <c r="B82" s="130" t="s">
        <v>62</v>
      </c>
      <c r="C82" s="130" t="s">
        <v>66</v>
      </c>
      <c r="D82" s="125">
        <v>41671</v>
      </c>
      <c r="E82" s="126">
        <f t="shared" si="1"/>
        <v>2</v>
      </c>
      <c r="F82" s="126" t="s">
        <v>64</v>
      </c>
      <c r="G82" s="130" t="s">
        <v>42</v>
      </c>
      <c r="H82" s="130" t="s">
        <v>44</v>
      </c>
      <c r="I82" s="130" t="s">
        <v>65</v>
      </c>
      <c r="J82" s="129">
        <v>4633597.4249999998</v>
      </c>
    </row>
    <row r="83" spans="1:10">
      <c r="A83" s="130" t="s">
        <v>61</v>
      </c>
      <c r="B83" s="130" t="s">
        <v>62</v>
      </c>
      <c r="C83" s="130" t="s">
        <v>66</v>
      </c>
      <c r="D83" s="125">
        <v>41699</v>
      </c>
      <c r="E83" s="126">
        <f t="shared" si="1"/>
        <v>3</v>
      </c>
      <c r="F83" s="126" t="s">
        <v>64</v>
      </c>
      <c r="G83" s="130" t="s">
        <v>42</v>
      </c>
      <c r="H83" s="130" t="s">
        <v>44</v>
      </c>
      <c r="I83" s="130" t="s">
        <v>65</v>
      </c>
      <c r="J83" s="129">
        <v>5456855.7725</v>
      </c>
    </row>
    <row r="84" spans="1:10">
      <c r="A84" s="130" t="s">
        <v>61</v>
      </c>
      <c r="B84" s="130" t="s">
        <v>62</v>
      </c>
      <c r="C84" s="130" t="s">
        <v>66</v>
      </c>
      <c r="D84" s="125">
        <v>41730</v>
      </c>
      <c r="E84" s="126">
        <f t="shared" si="1"/>
        <v>4</v>
      </c>
      <c r="F84" s="126" t="s">
        <v>64</v>
      </c>
      <c r="G84" s="130" t="s">
        <v>42</v>
      </c>
      <c r="H84" s="130" t="s">
        <v>44</v>
      </c>
      <c r="I84" s="130" t="s">
        <v>65</v>
      </c>
      <c r="J84" s="129">
        <v>4519009.7350000003</v>
      </c>
    </row>
    <row r="85" spans="1:10">
      <c r="A85" s="130" t="s">
        <v>61</v>
      </c>
      <c r="B85" s="130" t="s">
        <v>62</v>
      </c>
      <c r="C85" s="130" t="s">
        <v>66</v>
      </c>
      <c r="D85" s="125">
        <v>41760</v>
      </c>
      <c r="E85" s="126">
        <f t="shared" si="1"/>
        <v>5</v>
      </c>
      <c r="F85" s="126" t="s">
        <v>64</v>
      </c>
      <c r="G85" s="130" t="s">
        <v>42</v>
      </c>
      <c r="H85" s="130" t="s">
        <v>44</v>
      </c>
      <c r="I85" s="130" t="s">
        <v>65</v>
      </c>
      <c r="J85" s="129">
        <v>4063138.47</v>
      </c>
    </row>
    <row r="86" spans="1:10">
      <c r="A86" s="130" t="s">
        <v>61</v>
      </c>
      <c r="B86" s="130" t="s">
        <v>62</v>
      </c>
      <c r="C86" s="130" t="s">
        <v>66</v>
      </c>
      <c r="D86" s="125">
        <v>41791</v>
      </c>
      <c r="E86" s="126">
        <f t="shared" si="1"/>
        <v>6</v>
      </c>
      <c r="F86" s="126" t="s">
        <v>64</v>
      </c>
      <c r="G86" s="130" t="s">
        <v>42</v>
      </c>
      <c r="H86" s="130" t="s">
        <v>44</v>
      </c>
      <c r="I86" s="130" t="s">
        <v>65</v>
      </c>
      <c r="J86" s="129">
        <v>4490046.4649999999</v>
      </c>
    </row>
    <row r="87" spans="1:10">
      <c r="A87" s="130" t="s">
        <v>61</v>
      </c>
      <c r="B87" s="130" t="s">
        <v>62</v>
      </c>
      <c r="C87" s="130" t="s">
        <v>66</v>
      </c>
      <c r="D87" s="125">
        <v>41456</v>
      </c>
      <c r="E87" s="126">
        <f t="shared" si="1"/>
        <v>7</v>
      </c>
      <c r="F87" s="126" t="s">
        <v>64</v>
      </c>
      <c r="G87" s="130" t="s">
        <v>45</v>
      </c>
      <c r="H87" s="130" t="s">
        <v>43</v>
      </c>
      <c r="I87" s="130" t="s">
        <v>65</v>
      </c>
      <c r="J87" s="129">
        <v>2117872.8966999999</v>
      </c>
    </row>
    <row r="88" spans="1:10">
      <c r="A88" s="130" t="s">
        <v>61</v>
      </c>
      <c r="B88" s="130" t="s">
        <v>62</v>
      </c>
      <c r="C88" s="130" t="s">
        <v>66</v>
      </c>
      <c r="D88" s="125">
        <v>41487</v>
      </c>
      <c r="E88" s="126">
        <f t="shared" si="1"/>
        <v>8</v>
      </c>
      <c r="F88" s="126" t="s">
        <v>64</v>
      </c>
      <c r="G88" s="130" t="s">
        <v>45</v>
      </c>
      <c r="H88" s="130" t="s">
        <v>43</v>
      </c>
      <c r="I88" s="130" t="s">
        <v>65</v>
      </c>
      <c r="J88" s="129">
        <v>1784971.7644</v>
      </c>
    </row>
    <row r="89" spans="1:10">
      <c r="A89" s="130" t="s">
        <v>61</v>
      </c>
      <c r="B89" s="130" t="s">
        <v>62</v>
      </c>
      <c r="C89" s="130" t="s">
        <v>66</v>
      </c>
      <c r="D89" s="125">
        <v>41518</v>
      </c>
      <c r="E89" s="126">
        <f t="shared" si="1"/>
        <v>9</v>
      </c>
      <c r="F89" s="126" t="s">
        <v>64</v>
      </c>
      <c r="G89" s="130" t="s">
        <v>45</v>
      </c>
      <c r="H89" s="130" t="s">
        <v>43</v>
      </c>
      <c r="I89" s="130" t="s">
        <v>65</v>
      </c>
      <c r="J89" s="129">
        <v>1972165.5701000001</v>
      </c>
    </row>
    <row r="90" spans="1:10">
      <c r="A90" s="130" t="s">
        <v>61</v>
      </c>
      <c r="B90" s="130" t="s">
        <v>62</v>
      </c>
      <c r="C90" s="130" t="s">
        <v>66</v>
      </c>
      <c r="D90" s="125">
        <v>41548</v>
      </c>
      <c r="E90" s="126">
        <f t="shared" si="1"/>
        <v>10</v>
      </c>
      <c r="F90" s="126" t="s">
        <v>64</v>
      </c>
      <c r="G90" s="130" t="s">
        <v>45</v>
      </c>
      <c r="H90" s="130" t="s">
        <v>43</v>
      </c>
      <c r="I90" s="130" t="s">
        <v>65</v>
      </c>
      <c r="J90" s="129">
        <v>1851866.2887999997</v>
      </c>
    </row>
    <row r="91" spans="1:10">
      <c r="A91" s="130" t="s">
        <v>61</v>
      </c>
      <c r="B91" s="130" t="s">
        <v>62</v>
      </c>
      <c r="C91" s="130" t="s">
        <v>66</v>
      </c>
      <c r="D91" s="125">
        <v>41579</v>
      </c>
      <c r="E91" s="126">
        <f t="shared" si="1"/>
        <v>11</v>
      </c>
      <c r="F91" s="126" t="s">
        <v>64</v>
      </c>
      <c r="G91" s="130" t="s">
        <v>45</v>
      </c>
      <c r="H91" s="130" t="s">
        <v>43</v>
      </c>
      <c r="I91" s="130" t="s">
        <v>65</v>
      </c>
      <c r="J91" s="129">
        <v>1690687.8758</v>
      </c>
    </row>
    <row r="92" spans="1:10">
      <c r="A92" s="130" t="s">
        <v>61</v>
      </c>
      <c r="B92" s="130" t="s">
        <v>62</v>
      </c>
      <c r="C92" s="130" t="s">
        <v>66</v>
      </c>
      <c r="D92" s="125">
        <v>41609</v>
      </c>
      <c r="E92" s="126">
        <f t="shared" si="1"/>
        <v>12</v>
      </c>
      <c r="F92" s="126" t="s">
        <v>64</v>
      </c>
      <c r="G92" s="130" t="s">
        <v>45</v>
      </c>
      <c r="H92" s="130" t="s">
        <v>43</v>
      </c>
      <c r="I92" s="130" t="s">
        <v>65</v>
      </c>
      <c r="J92" s="129">
        <v>1902139.5096</v>
      </c>
    </row>
    <row r="93" spans="1:10">
      <c r="A93" s="130" t="s">
        <v>61</v>
      </c>
      <c r="B93" s="130" t="s">
        <v>62</v>
      </c>
      <c r="C93" s="130" t="s">
        <v>66</v>
      </c>
      <c r="D93" s="125">
        <v>41640</v>
      </c>
      <c r="E93" s="126">
        <f t="shared" si="1"/>
        <v>1</v>
      </c>
      <c r="F93" s="126" t="s">
        <v>64</v>
      </c>
      <c r="G93" s="130" t="s">
        <v>45</v>
      </c>
      <c r="H93" s="130" t="s">
        <v>43</v>
      </c>
      <c r="I93" s="130" t="s">
        <v>65</v>
      </c>
      <c r="J93" s="129">
        <v>2732162.5980000002</v>
      </c>
    </row>
    <row r="94" spans="1:10">
      <c r="A94" s="130" t="s">
        <v>61</v>
      </c>
      <c r="B94" s="130" t="s">
        <v>62</v>
      </c>
      <c r="C94" s="130" t="s">
        <v>66</v>
      </c>
      <c r="D94" s="125">
        <v>41671</v>
      </c>
      <c r="E94" s="126">
        <f t="shared" si="1"/>
        <v>2</v>
      </c>
      <c r="F94" s="126" t="s">
        <v>64</v>
      </c>
      <c r="G94" s="130" t="s">
        <v>45</v>
      </c>
      <c r="H94" s="130" t="s">
        <v>43</v>
      </c>
      <c r="I94" s="130" t="s">
        <v>65</v>
      </c>
      <c r="J94" s="129">
        <v>2478782.8670000001</v>
      </c>
    </row>
    <row r="95" spans="1:10">
      <c r="A95" s="130" t="s">
        <v>61</v>
      </c>
      <c r="B95" s="130" t="s">
        <v>62</v>
      </c>
      <c r="C95" s="130" t="s">
        <v>66</v>
      </c>
      <c r="D95" s="125">
        <v>41699</v>
      </c>
      <c r="E95" s="126">
        <f t="shared" si="1"/>
        <v>3</v>
      </c>
      <c r="F95" s="126" t="s">
        <v>64</v>
      </c>
      <c r="G95" s="130" t="s">
        <v>45</v>
      </c>
      <c r="H95" s="130" t="s">
        <v>43</v>
      </c>
      <c r="I95" s="130" t="s">
        <v>65</v>
      </c>
      <c r="J95" s="129">
        <v>2401016.5399000002</v>
      </c>
    </row>
    <row r="96" spans="1:10">
      <c r="A96" s="130" t="s">
        <v>61</v>
      </c>
      <c r="B96" s="130" t="s">
        <v>62</v>
      </c>
      <c r="C96" s="130" t="s">
        <v>66</v>
      </c>
      <c r="D96" s="125">
        <v>41730</v>
      </c>
      <c r="E96" s="126">
        <f t="shared" si="1"/>
        <v>4</v>
      </c>
      <c r="F96" s="126" t="s">
        <v>64</v>
      </c>
      <c r="G96" s="130" t="s">
        <v>45</v>
      </c>
      <c r="H96" s="130" t="s">
        <v>43</v>
      </c>
      <c r="I96" s="130" t="s">
        <v>65</v>
      </c>
      <c r="J96" s="129">
        <v>1988364.2834000001</v>
      </c>
    </row>
    <row r="97" spans="1:10">
      <c r="A97" s="130" t="s">
        <v>61</v>
      </c>
      <c r="B97" s="130" t="s">
        <v>62</v>
      </c>
      <c r="C97" s="130" t="s">
        <v>66</v>
      </c>
      <c r="D97" s="125">
        <v>41760</v>
      </c>
      <c r="E97" s="126">
        <f t="shared" si="1"/>
        <v>5</v>
      </c>
      <c r="F97" s="126" t="s">
        <v>64</v>
      </c>
      <c r="G97" s="130" t="s">
        <v>45</v>
      </c>
      <c r="H97" s="130" t="s">
        <v>43</v>
      </c>
      <c r="I97" s="130" t="s">
        <v>65</v>
      </c>
      <c r="J97" s="129">
        <v>1787780.9268</v>
      </c>
    </row>
    <row r="98" spans="1:10">
      <c r="A98" s="130" t="s">
        <v>61</v>
      </c>
      <c r="B98" s="130" t="s">
        <v>62</v>
      </c>
      <c r="C98" s="130" t="s">
        <v>66</v>
      </c>
      <c r="D98" s="125">
        <v>41791</v>
      </c>
      <c r="E98" s="126">
        <f t="shared" si="1"/>
        <v>6</v>
      </c>
      <c r="F98" s="126" t="s">
        <v>64</v>
      </c>
      <c r="G98" s="130" t="s">
        <v>45</v>
      </c>
      <c r="H98" s="130" t="s">
        <v>43</v>
      </c>
      <c r="I98" s="130" t="s">
        <v>65</v>
      </c>
      <c r="J98" s="129">
        <v>1975620.4446</v>
      </c>
    </row>
    <row r="99" spans="1:10">
      <c r="A99" s="130" t="s">
        <v>61</v>
      </c>
      <c r="B99" s="130" t="s">
        <v>62</v>
      </c>
      <c r="C99" s="130" t="s">
        <v>66</v>
      </c>
      <c r="D99" s="125">
        <v>41456</v>
      </c>
      <c r="E99" s="126">
        <f t="shared" si="1"/>
        <v>7</v>
      </c>
      <c r="F99" s="126" t="s">
        <v>64</v>
      </c>
      <c r="G99" s="130" t="s">
        <v>45</v>
      </c>
      <c r="H99" s="130" t="s">
        <v>44</v>
      </c>
      <c r="I99" s="130" t="s">
        <v>65</v>
      </c>
      <c r="J99" s="129">
        <v>3850677.9939999999</v>
      </c>
    </row>
    <row r="100" spans="1:10">
      <c r="A100" s="130" t="s">
        <v>61</v>
      </c>
      <c r="B100" s="130" t="s">
        <v>62</v>
      </c>
      <c r="C100" s="130" t="s">
        <v>66</v>
      </c>
      <c r="D100" s="125">
        <v>41487</v>
      </c>
      <c r="E100" s="126">
        <f t="shared" si="1"/>
        <v>8</v>
      </c>
      <c r="F100" s="126" t="s">
        <v>64</v>
      </c>
      <c r="G100" s="130" t="s">
        <v>45</v>
      </c>
      <c r="H100" s="130" t="s">
        <v>44</v>
      </c>
      <c r="I100" s="130" t="s">
        <v>65</v>
      </c>
      <c r="J100" s="129">
        <v>3245403.2080000001</v>
      </c>
    </row>
    <row r="101" spans="1:10">
      <c r="A101" s="130" t="s">
        <v>61</v>
      </c>
      <c r="B101" s="130" t="s">
        <v>62</v>
      </c>
      <c r="C101" s="130" t="s">
        <v>66</v>
      </c>
      <c r="D101" s="125">
        <v>41518</v>
      </c>
      <c r="E101" s="126">
        <f t="shared" si="1"/>
        <v>9</v>
      </c>
      <c r="F101" s="126" t="s">
        <v>64</v>
      </c>
      <c r="G101" s="130" t="s">
        <v>45</v>
      </c>
      <c r="H101" s="130" t="s">
        <v>44</v>
      </c>
      <c r="I101" s="130" t="s">
        <v>65</v>
      </c>
      <c r="J101" s="129">
        <v>3585755.5820000004</v>
      </c>
    </row>
    <row r="102" spans="1:10">
      <c r="A102" s="130" t="s">
        <v>61</v>
      </c>
      <c r="B102" s="130" t="s">
        <v>62</v>
      </c>
      <c r="C102" s="130" t="s">
        <v>66</v>
      </c>
      <c r="D102" s="125">
        <v>41548</v>
      </c>
      <c r="E102" s="126">
        <f t="shared" si="1"/>
        <v>10</v>
      </c>
      <c r="F102" s="126" t="s">
        <v>64</v>
      </c>
      <c r="G102" s="130" t="s">
        <v>45</v>
      </c>
      <c r="H102" s="130" t="s">
        <v>44</v>
      </c>
      <c r="I102" s="130" t="s">
        <v>65</v>
      </c>
      <c r="J102" s="129">
        <v>3367029.6159999999</v>
      </c>
    </row>
    <row r="103" spans="1:10">
      <c r="A103" s="130" t="s">
        <v>61</v>
      </c>
      <c r="B103" s="130" t="s">
        <v>62</v>
      </c>
      <c r="C103" s="130" t="s">
        <v>66</v>
      </c>
      <c r="D103" s="125">
        <v>41579</v>
      </c>
      <c r="E103" s="126">
        <f t="shared" si="1"/>
        <v>11</v>
      </c>
      <c r="F103" s="126" t="s">
        <v>64</v>
      </c>
      <c r="G103" s="130" t="s">
        <v>45</v>
      </c>
      <c r="H103" s="130" t="s">
        <v>44</v>
      </c>
      <c r="I103" s="130" t="s">
        <v>65</v>
      </c>
      <c r="J103" s="129">
        <v>3073977.9560000002</v>
      </c>
    </row>
    <row r="104" spans="1:10">
      <c r="A104" s="130" t="s">
        <v>61</v>
      </c>
      <c r="B104" s="130" t="s">
        <v>62</v>
      </c>
      <c r="C104" s="130" t="s">
        <v>66</v>
      </c>
      <c r="D104" s="125">
        <v>41609</v>
      </c>
      <c r="E104" s="126">
        <f t="shared" si="1"/>
        <v>12</v>
      </c>
      <c r="F104" s="126" t="s">
        <v>64</v>
      </c>
      <c r="G104" s="130" t="s">
        <v>45</v>
      </c>
      <c r="H104" s="130" t="s">
        <v>44</v>
      </c>
      <c r="I104" s="130" t="s">
        <v>65</v>
      </c>
      <c r="J104" s="129">
        <v>3458435.4720000001</v>
      </c>
    </row>
    <row r="105" spans="1:10">
      <c r="A105" s="130" t="s">
        <v>61</v>
      </c>
      <c r="B105" s="130" t="s">
        <v>62</v>
      </c>
      <c r="C105" s="130" t="s">
        <v>66</v>
      </c>
      <c r="D105" s="125">
        <v>41640</v>
      </c>
      <c r="E105" s="126">
        <f t="shared" si="1"/>
        <v>1</v>
      </c>
      <c r="F105" s="126" t="s">
        <v>64</v>
      </c>
      <c r="G105" s="130" t="s">
        <v>45</v>
      </c>
      <c r="H105" s="130" t="s">
        <v>44</v>
      </c>
      <c r="I105" s="130" t="s">
        <v>65</v>
      </c>
      <c r="J105" s="129">
        <v>4967568.3600000003</v>
      </c>
    </row>
    <row r="106" spans="1:10">
      <c r="A106" s="130" t="s">
        <v>61</v>
      </c>
      <c r="B106" s="130" t="s">
        <v>62</v>
      </c>
      <c r="C106" s="130" t="s">
        <v>66</v>
      </c>
      <c r="D106" s="125">
        <v>41671</v>
      </c>
      <c r="E106" s="126">
        <f t="shared" si="1"/>
        <v>2</v>
      </c>
      <c r="F106" s="126" t="s">
        <v>64</v>
      </c>
      <c r="G106" s="130" t="s">
        <v>45</v>
      </c>
      <c r="H106" s="130" t="s">
        <v>44</v>
      </c>
      <c r="I106" s="130" t="s">
        <v>65</v>
      </c>
      <c r="J106" s="129">
        <v>4506877.9400000004</v>
      </c>
    </row>
    <row r="107" spans="1:10">
      <c r="A107" s="130" t="s">
        <v>61</v>
      </c>
      <c r="B107" s="130" t="s">
        <v>62</v>
      </c>
      <c r="C107" s="130" t="s">
        <v>66</v>
      </c>
      <c r="D107" s="125">
        <v>41699</v>
      </c>
      <c r="E107" s="126">
        <f t="shared" si="1"/>
        <v>3</v>
      </c>
      <c r="F107" s="126" t="s">
        <v>64</v>
      </c>
      <c r="G107" s="130" t="s">
        <v>45</v>
      </c>
      <c r="H107" s="130" t="s">
        <v>44</v>
      </c>
      <c r="I107" s="130" t="s">
        <v>65</v>
      </c>
      <c r="J107" s="129">
        <v>4365484.6179999998</v>
      </c>
    </row>
    <row r="108" spans="1:10">
      <c r="A108" s="130" t="s">
        <v>61</v>
      </c>
      <c r="B108" s="130" t="s">
        <v>62</v>
      </c>
      <c r="C108" s="130" t="s">
        <v>66</v>
      </c>
      <c r="D108" s="125">
        <v>41730</v>
      </c>
      <c r="E108" s="126">
        <f t="shared" si="1"/>
        <v>4</v>
      </c>
      <c r="F108" s="126" t="s">
        <v>64</v>
      </c>
      <c r="G108" s="130" t="s">
        <v>45</v>
      </c>
      <c r="H108" s="130" t="s">
        <v>44</v>
      </c>
      <c r="I108" s="130" t="s">
        <v>65</v>
      </c>
      <c r="J108" s="129">
        <v>4615207.7879999997</v>
      </c>
    </row>
    <row r="109" spans="1:10">
      <c r="A109" s="130" t="s">
        <v>61</v>
      </c>
      <c r="B109" s="130" t="s">
        <v>62</v>
      </c>
      <c r="C109" s="130" t="s">
        <v>66</v>
      </c>
      <c r="D109" s="125">
        <v>41760</v>
      </c>
      <c r="E109" s="126">
        <f t="shared" si="1"/>
        <v>5</v>
      </c>
      <c r="F109" s="126" t="s">
        <v>64</v>
      </c>
      <c r="G109" s="130" t="s">
        <v>45</v>
      </c>
      <c r="H109" s="130" t="s">
        <v>44</v>
      </c>
      <c r="I109" s="130" t="s">
        <v>65</v>
      </c>
      <c r="J109" s="129">
        <v>3250510.7760000005</v>
      </c>
    </row>
    <row r="110" spans="1:10">
      <c r="A110" s="130" t="s">
        <v>61</v>
      </c>
      <c r="B110" s="130" t="s">
        <v>62</v>
      </c>
      <c r="C110" s="130" t="s">
        <v>66</v>
      </c>
      <c r="D110" s="125">
        <v>41791</v>
      </c>
      <c r="E110" s="126">
        <f t="shared" si="1"/>
        <v>6</v>
      </c>
      <c r="F110" s="126" t="s">
        <v>64</v>
      </c>
      <c r="G110" s="130" t="s">
        <v>45</v>
      </c>
      <c r="H110" s="130" t="s">
        <v>44</v>
      </c>
      <c r="I110" s="130" t="s">
        <v>65</v>
      </c>
      <c r="J110" s="129">
        <v>3592037.1720000003</v>
      </c>
    </row>
    <row r="111" spans="1:10">
      <c r="A111" s="130" t="s">
        <v>61</v>
      </c>
      <c r="B111" s="130" t="s">
        <v>62</v>
      </c>
      <c r="C111" s="130" t="s">
        <v>66</v>
      </c>
      <c r="D111" s="125">
        <v>41456</v>
      </c>
      <c r="E111" s="126">
        <f t="shared" si="1"/>
        <v>7</v>
      </c>
      <c r="F111" s="126" t="s">
        <v>64</v>
      </c>
      <c r="G111" s="130" t="s">
        <v>46</v>
      </c>
      <c r="H111" s="130" t="s">
        <v>43</v>
      </c>
      <c r="I111" s="130" t="s">
        <v>65</v>
      </c>
      <c r="J111" s="129">
        <v>4139478.8435499985</v>
      </c>
    </row>
    <row r="112" spans="1:10">
      <c r="A112" s="130" t="s">
        <v>61</v>
      </c>
      <c r="B112" s="130" t="s">
        <v>62</v>
      </c>
      <c r="C112" s="130" t="s">
        <v>66</v>
      </c>
      <c r="D112" s="125">
        <v>41487</v>
      </c>
      <c r="E112" s="126">
        <f t="shared" si="1"/>
        <v>8</v>
      </c>
      <c r="F112" s="126" t="s">
        <v>64</v>
      </c>
      <c r="G112" s="130" t="s">
        <v>46</v>
      </c>
      <c r="H112" s="130" t="s">
        <v>43</v>
      </c>
      <c r="I112" s="130" t="s">
        <v>65</v>
      </c>
      <c r="J112" s="129">
        <v>3488808.4485999988</v>
      </c>
    </row>
    <row r="113" spans="1:10">
      <c r="A113" s="130" t="s">
        <v>61</v>
      </c>
      <c r="B113" s="130" t="s">
        <v>62</v>
      </c>
      <c r="C113" s="130" t="s">
        <v>66</v>
      </c>
      <c r="D113" s="125">
        <v>41518</v>
      </c>
      <c r="E113" s="126">
        <f t="shared" si="1"/>
        <v>9</v>
      </c>
      <c r="F113" s="126" t="s">
        <v>64</v>
      </c>
      <c r="G113" s="130" t="s">
        <v>46</v>
      </c>
      <c r="H113" s="130" t="s">
        <v>43</v>
      </c>
      <c r="I113" s="130" t="s">
        <v>65</v>
      </c>
      <c r="J113" s="129">
        <v>3854687.2506499989</v>
      </c>
    </row>
    <row r="114" spans="1:10">
      <c r="A114" s="130" t="s">
        <v>61</v>
      </c>
      <c r="B114" s="130" t="s">
        <v>62</v>
      </c>
      <c r="C114" s="130" t="s">
        <v>66</v>
      </c>
      <c r="D114" s="125">
        <v>41548</v>
      </c>
      <c r="E114" s="126">
        <f t="shared" si="1"/>
        <v>10</v>
      </c>
      <c r="F114" s="126" t="s">
        <v>64</v>
      </c>
      <c r="G114" s="130" t="s">
        <v>46</v>
      </c>
      <c r="H114" s="130" t="s">
        <v>43</v>
      </c>
      <c r="I114" s="130" t="s">
        <v>65</v>
      </c>
      <c r="J114" s="129">
        <v>3619556.8371999986</v>
      </c>
    </row>
    <row r="115" spans="1:10">
      <c r="A115" s="130" t="s">
        <v>61</v>
      </c>
      <c r="B115" s="130" t="s">
        <v>62</v>
      </c>
      <c r="C115" s="130" t="s">
        <v>66</v>
      </c>
      <c r="D115" s="125">
        <v>41579</v>
      </c>
      <c r="E115" s="126">
        <f t="shared" si="1"/>
        <v>11</v>
      </c>
      <c r="F115" s="126" t="s">
        <v>64</v>
      </c>
      <c r="G115" s="130" t="s">
        <v>46</v>
      </c>
      <c r="H115" s="130" t="s">
        <v>43</v>
      </c>
      <c r="I115" s="130" t="s">
        <v>65</v>
      </c>
      <c r="J115" s="129">
        <v>3304526.302699999</v>
      </c>
    </row>
    <row r="116" spans="1:10">
      <c r="A116" s="130" t="s">
        <v>61</v>
      </c>
      <c r="B116" s="130" t="s">
        <v>62</v>
      </c>
      <c r="C116" s="130" t="s">
        <v>66</v>
      </c>
      <c r="D116" s="125">
        <v>41609</v>
      </c>
      <c r="E116" s="126">
        <f t="shared" si="1"/>
        <v>12</v>
      </c>
      <c r="F116" s="126" t="s">
        <v>64</v>
      </c>
      <c r="G116" s="130" t="s">
        <v>46</v>
      </c>
      <c r="H116" s="130" t="s">
        <v>43</v>
      </c>
      <c r="I116" s="130" t="s">
        <v>65</v>
      </c>
      <c r="J116" s="129">
        <v>3717818.1323999991</v>
      </c>
    </row>
    <row r="117" spans="1:10">
      <c r="A117" s="130" t="s">
        <v>61</v>
      </c>
      <c r="B117" s="130" t="s">
        <v>62</v>
      </c>
      <c r="C117" s="130" t="s">
        <v>66</v>
      </c>
      <c r="D117" s="125">
        <v>41640</v>
      </c>
      <c r="E117" s="126">
        <f t="shared" si="1"/>
        <v>1</v>
      </c>
      <c r="F117" s="126" t="s">
        <v>64</v>
      </c>
      <c r="G117" s="130" t="s">
        <v>46</v>
      </c>
      <c r="H117" s="130" t="s">
        <v>43</v>
      </c>
      <c r="I117" s="130" t="s">
        <v>65</v>
      </c>
      <c r="J117" s="129">
        <v>5340135.9869999988</v>
      </c>
    </row>
    <row r="118" spans="1:10">
      <c r="A118" s="130" t="s">
        <v>61</v>
      </c>
      <c r="B118" s="130" t="s">
        <v>62</v>
      </c>
      <c r="C118" s="130" t="s">
        <v>66</v>
      </c>
      <c r="D118" s="125">
        <v>41671</v>
      </c>
      <c r="E118" s="126">
        <f t="shared" si="1"/>
        <v>2</v>
      </c>
      <c r="F118" s="126" t="s">
        <v>64</v>
      </c>
      <c r="G118" s="130" t="s">
        <v>46</v>
      </c>
      <c r="H118" s="130" t="s">
        <v>43</v>
      </c>
      <c r="I118" s="130" t="s">
        <v>65</v>
      </c>
      <c r="J118" s="129">
        <v>4844893.7854999984</v>
      </c>
    </row>
    <row r="119" spans="1:10">
      <c r="A119" s="130" t="s">
        <v>61</v>
      </c>
      <c r="B119" s="130" t="s">
        <v>62</v>
      </c>
      <c r="C119" s="130" t="s">
        <v>66</v>
      </c>
      <c r="D119" s="125">
        <v>41699</v>
      </c>
      <c r="E119" s="126">
        <f t="shared" si="1"/>
        <v>3</v>
      </c>
      <c r="F119" s="126" t="s">
        <v>64</v>
      </c>
      <c r="G119" s="130" t="s">
        <v>46</v>
      </c>
      <c r="H119" s="130" t="s">
        <v>43</v>
      </c>
      <c r="I119" s="130" t="s">
        <v>65</v>
      </c>
      <c r="J119" s="129">
        <v>4692895.9643499991</v>
      </c>
    </row>
    <row r="120" spans="1:10">
      <c r="A120" s="130" t="s">
        <v>61</v>
      </c>
      <c r="B120" s="130" t="s">
        <v>62</v>
      </c>
      <c r="C120" s="130" t="s">
        <v>66</v>
      </c>
      <c r="D120" s="125">
        <v>41730</v>
      </c>
      <c r="E120" s="126">
        <f t="shared" si="1"/>
        <v>4</v>
      </c>
      <c r="F120" s="126" t="s">
        <v>64</v>
      </c>
      <c r="G120" s="130" t="s">
        <v>46</v>
      </c>
      <c r="H120" s="130" t="s">
        <v>43</v>
      </c>
      <c r="I120" s="130" t="s">
        <v>65</v>
      </c>
      <c r="J120" s="129">
        <v>4886348.3721000003</v>
      </c>
    </row>
    <row r="121" spans="1:10">
      <c r="A121" s="130" t="s">
        <v>61</v>
      </c>
      <c r="B121" s="130" t="s">
        <v>62</v>
      </c>
      <c r="C121" s="130" t="s">
        <v>66</v>
      </c>
      <c r="D121" s="125">
        <v>41760</v>
      </c>
      <c r="E121" s="126">
        <f t="shared" si="1"/>
        <v>5</v>
      </c>
      <c r="F121" s="126" t="s">
        <v>64</v>
      </c>
      <c r="G121" s="130" t="s">
        <v>46</v>
      </c>
      <c r="H121" s="130" t="s">
        <v>43</v>
      </c>
      <c r="I121" s="130" t="s">
        <v>65</v>
      </c>
      <c r="J121" s="129">
        <v>3494299.084199999</v>
      </c>
    </row>
    <row r="122" spans="1:10">
      <c r="A122" s="130" t="s">
        <v>61</v>
      </c>
      <c r="B122" s="130" t="s">
        <v>62</v>
      </c>
      <c r="C122" s="130" t="s">
        <v>66</v>
      </c>
      <c r="D122" s="125">
        <v>41791</v>
      </c>
      <c r="E122" s="126">
        <f t="shared" si="1"/>
        <v>6</v>
      </c>
      <c r="F122" s="126" t="s">
        <v>64</v>
      </c>
      <c r="G122" s="130" t="s">
        <v>46</v>
      </c>
      <c r="H122" s="130" t="s">
        <v>43</v>
      </c>
      <c r="I122" s="130" t="s">
        <v>65</v>
      </c>
      <c r="J122" s="129">
        <v>3861439.9598999987</v>
      </c>
    </row>
    <row r="123" spans="1:10">
      <c r="A123" s="130" t="s">
        <v>61</v>
      </c>
      <c r="B123" s="130" t="s">
        <v>62</v>
      </c>
      <c r="C123" s="130" t="s">
        <v>67</v>
      </c>
      <c r="D123" s="125">
        <v>41456</v>
      </c>
      <c r="E123" s="126">
        <f>MONTH(D123)</f>
        <v>7</v>
      </c>
      <c r="F123" s="126" t="s">
        <v>64</v>
      </c>
      <c r="G123" s="130" t="s">
        <v>42</v>
      </c>
      <c r="H123" s="130" t="s">
        <v>43</v>
      </c>
      <c r="I123" s="130" t="s">
        <v>65</v>
      </c>
      <c r="J123" s="129">
        <v>1766228.7212499999</v>
      </c>
    </row>
    <row r="124" spans="1:10">
      <c r="A124" s="130" t="s">
        <v>61</v>
      </c>
      <c r="B124" s="130" t="s">
        <v>62</v>
      </c>
      <c r="C124" s="130" t="s">
        <v>67</v>
      </c>
      <c r="D124" s="125">
        <v>41487</v>
      </c>
      <c r="E124" s="126">
        <f t="shared" ref="E124:E187" si="2">MONTH(D124)</f>
        <v>8</v>
      </c>
      <c r="F124" s="126" t="s">
        <v>64</v>
      </c>
      <c r="G124" s="130" t="s">
        <v>42</v>
      </c>
      <c r="H124" s="130" t="s">
        <v>43</v>
      </c>
      <c r="I124" s="130" t="s">
        <v>65</v>
      </c>
      <c r="J124" s="129">
        <v>1951422.76125</v>
      </c>
    </row>
    <row r="125" spans="1:10">
      <c r="A125" s="130" t="s">
        <v>61</v>
      </c>
      <c r="B125" s="130" t="s">
        <v>62</v>
      </c>
      <c r="C125" s="130" t="s">
        <v>67</v>
      </c>
      <c r="D125" s="125">
        <v>41518</v>
      </c>
      <c r="E125" s="126">
        <f t="shared" si="2"/>
        <v>9</v>
      </c>
      <c r="F125" s="126" t="s">
        <v>64</v>
      </c>
      <c r="G125" s="130" t="s">
        <v>42</v>
      </c>
      <c r="H125" s="130" t="s">
        <v>43</v>
      </c>
      <c r="I125" s="130" t="s">
        <v>65</v>
      </c>
      <c r="J125" s="129">
        <v>1699371.23875</v>
      </c>
    </row>
    <row r="126" spans="1:10">
      <c r="A126" s="130" t="s">
        <v>61</v>
      </c>
      <c r="B126" s="130" t="s">
        <v>62</v>
      </c>
      <c r="C126" s="130" t="s">
        <v>67</v>
      </c>
      <c r="D126" s="125">
        <v>41548</v>
      </c>
      <c r="E126" s="126">
        <f t="shared" si="2"/>
        <v>10</v>
      </c>
      <c r="F126" s="126" t="s">
        <v>64</v>
      </c>
      <c r="G126" s="130" t="s">
        <v>42</v>
      </c>
      <c r="H126" s="130" t="s">
        <v>43</v>
      </c>
      <c r="I126" s="130" t="s">
        <v>65</v>
      </c>
      <c r="J126" s="129">
        <v>1502189.2037500001</v>
      </c>
    </row>
    <row r="127" spans="1:10">
      <c r="A127" s="130" t="s">
        <v>61</v>
      </c>
      <c r="B127" s="130" t="s">
        <v>62</v>
      </c>
      <c r="C127" s="130" t="s">
        <v>67</v>
      </c>
      <c r="D127" s="125">
        <v>41579</v>
      </c>
      <c r="E127" s="126">
        <f t="shared" si="2"/>
        <v>11</v>
      </c>
      <c r="F127" s="126" t="s">
        <v>64</v>
      </c>
      <c r="G127" s="130" t="s">
        <v>42</v>
      </c>
      <c r="H127" s="130" t="s">
        <v>43</v>
      </c>
      <c r="I127" s="130" t="s">
        <v>65</v>
      </c>
      <c r="J127" s="129">
        <v>1650239.5062500001</v>
      </c>
    </row>
    <row r="128" spans="1:10">
      <c r="A128" s="130" t="s">
        <v>61</v>
      </c>
      <c r="B128" s="130" t="s">
        <v>62</v>
      </c>
      <c r="C128" s="130" t="s">
        <v>67</v>
      </c>
      <c r="D128" s="125">
        <v>41609</v>
      </c>
      <c r="E128" s="126">
        <f t="shared" si="2"/>
        <v>12</v>
      </c>
      <c r="F128" s="126" t="s">
        <v>64</v>
      </c>
      <c r="G128" s="130" t="s">
        <v>42</v>
      </c>
      <c r="H128" s="130" t="s">
        <v>43</v>
      </c>
      <c r="I128" s="130" t="s">
        <v>65</v>
      </c>
      <c r="J128" s="129">
        <v>1406546.085</v>
      </c>
    </row>
    <row r="129" spans="1:10">
      <c r="A129" s="130" t="s">
        <v>61</v>
      </c>
      <c r="B129" s="130" t="s">
        <v>62</v>
      </c>
      <c r="C129" s="130" t="s">
        <v>67</v>
      </c>
      <c r="D129" s="125">
        <v>41640</v>
      </c>
      <c r="E129" s="126">
        <f t="shared" si="2"/>
        <v>1</v>
      </c>
      <c r="F129" s="126" t="s">
        <v>64</v>
      </c>
      <c r="G129" s="130" t="s">
        <v>42</v>
      </c>
      <c r="H129" s="130" t="s">
        <v>43</v>
      </c>
      <c r="I129" s="130" t="s">
        <v>65</v>
      </c>
      <c r="J129" s="129">
        <v>2151540.1949999998</v>
      </c>
    </row>
    <row r="130" spans="1:10">
      <c r="A130" s="130" t="s">
        <v>61</v>
      </c>
      <c r="B130" s="130" t="s">
        <v>62</v>
      </c>
      <c r="C130" s="130" t="s">
        <v>67</v>
      </c>
      <c r="D130" s="125">
        <v>41671</v>
      </c>
      <c r="E130" s="126">
        <f t="shared" si="2"/>
        <v>2</v>
      </c>
      <c r="F130" s="126" t="s">
        <v>64</v>
      </c>
      <c r="G130" s="130" t="s">
        <v>42</v>
      </c>
      <c r="H130" s="130" t="s">
        <v>43</v>
      </c>
      <c r="I130" s="130" t="s">
        <v>65</v>
      </c>
      <c r="J130" s="129">
        <v>2191228.2262499998</v>
      </c>
    </row>
    <row r="131" spans="1:10">
      <c r="A131" s="130" t="s">
        <v>61</v>
      </c>
      <c r="B131" s="130" t="s">
        <v>62</v>
      </c>
      <c r="C131" s="130" t="s">
        <v>67</v>
      </c>
      <c r="D131" s="125">
        <v>41699</v>
      </c>
      <c r="E131" s="126">
        <f t="shared" si="2"/>
        <v>3</v>
      </c>
      <c r="F131" s="126" t="s">
        <v>64</v>
      </c>
      <c r="G131" s="130" t="s">
        <v>42</v>
      </c>
      <c r="H131" s="130" t="s">
        <v>43</v>
      </c>
      <c r="I131" s="130" t="s">
        <v>65</v>
      </c>
      <c r="J131" s="129">
        <v>1965526.61625</v>
      </c>
    </row>
    <row r="132" spans="1:10">
      <c r="A132" s="130" t="s">
        <v>61</v>
      </c>
      <c r="B132" s="130" t="s">
        <v>62</v>
      </c>
      <c r="C132" s="130" t="s">
        <v>67</v>
      </c>
      <c r="D132" s="125">
        <v>41730</v>
      </c>
      <c r="E132" s="126">
        <f t="shared" si="2"/>
        <v>4</v>
      </c>
      <c r="F132" s="126" t="s">
        <v>64</v>
      </c>
      <c r="G132" s="130" t="s">
        <v>42</v>
      </c>
      <c r="H132" s="130" t="s">
        <v>43</v>
      </c>
      <c r="I132" s="130" t="s">
        <v>65</v>
      </c>
      <c r="J132" s="129">
        <v>2084911.36</v>
      </c>
    </row>
    <row r="133" spans="1:10">
      <c r="A133" s="130" t="s">
        <v>61</v>
      </c>
      <c r="B133" s="130" t="s">
        <v>62</v>
      </c>
      <c r="C133" s="130" t="s">
        <v>67</v>
      </c>
      <c r="D133" s="125">
        <v>41760</v>
      </c>
      <c r="E133" s="126">
        <f t="shared" si="2"/>
        <v>5</v>
      </c>
      <c r="F133" s="126" t="s">
        <v>64</v>
      </c>
      <c r="G133" s="130" t="s">
        <v>42</v>
      </c>
      <c r="H133" s="130" t="s">
        <v>43</v>
      </c>
      <c r="I133" s="130" t="s">
        <v>65</v>
      </c>
      <c r="J133" s="129">
        <v>2053699.35375</v>
      </c>
    </row>
    <row r="134" spans="1:10">
      <c r="A134" s="130" t="s">
        <v>61</v>
      </c>
      <c r="B134" s="130" t="s">
        <v>62</v>
      </c>
      <c r="C134" s="130" t="s">
        <v>67</v>
      </c>
      <c r="D134" s="125">
        <v>41791</v>
      </c>
      <c r="E134" s="126">
        <f t="shared" si="2"/>
        <v>6</v>
      </c>
      <c r="F134" s="126" t="s">
        <v>64</v>
      </c>
      <c r="G134" s="130" t="s">
        <v>42</v>
      </c>
      <c r="H134" s="130" t="s">
        <v>43</v>
      </c>
      <c r="I134" s="130" t="s">
        <v>65</v>
      </c>
      <c r="J134" s="129">
        <v>2197266.9237500001</v>
      </c>
    </row>
    <row r="135" spans="1:10">
      <c r="A135" s="130" t="s">
        <v>61</v>
      </c>
      <c r="B135" s="130" t="s">
        <v>62</v>
      </c>
      <c r="C135" s="130" t="s">
        <v>67</v>
      </c>
      <c r="D135" s="125">
        <v>41456</v>
      </c>
      <c r="E135" s="126">
        <f t="shared" si="2"/>
        <v>7</v>
      </c>
      <c r="F135" s="126" t="s">
        <v>64</v>
      </c>
      <c r="G135" s="130" t="s">
        <v>42</v>
      </c>
      <c r="H135" s="130" t="s">
        <v>44</v>
      </c>
      <c r="I135" s="130" t="s">
        <v>65</v>
      </c>
      <c r="J135" s="129">
        <v>3532457.4424999999</v>
      </c>
    </row>
    <row r="136" spans="1:10">
      <c r="A136" s="130" t="s">
        <v>61</v>
      </c>
      <c r="B136" s="130" t="s">
        <v>62</v>
      </c>
      <c r="C136" s="130" t="s">
        <v>67</v>
      </c>
      <c r="D136" s="125">
        <v>41487</v>
      </c>
      <c r="E136" s="126">
        <f t="shared" si="2"/>
        <v>8</v>
      </c>
      <c r="F136" s="126" t="s">
        <v>64</v>
      </c>
      <c r="G136" s="130" t="s">
        <v>42</v>
      </c>
      <c r="H136" s="130" t="s">
        <v>44</v>
      </c>
      <c r="I136" s="130" t="s">
        <v>65</v>
      </c>
      <c r="J136" s="129">
        <v>3902845.5225</v>
      </c>
    </row>
    <row r="137" spans="1:10">
      <c r="A137" s="130" t="s">
        <v>61</v>
      </c>
      <c r="B137" s="130" t="s">
        <v>62</v>
      </c>
      <c r="C137" s="130" t="s">
        <v>67</v>
      </c>
      <c r="D137" s="125">
        <v>41518</v>
      </c>
      <c r="E137" s="126">
        <f t="shared" si="2"/>
        <v>9</v>
      </c>
      <c r="F137" s="126" t="s">
        <v>64</v>
      </c>
      <c r="G137" s="130" t="s">
        <v>42</v>
      </c>
      <c r="H137" s="130" t="s">
        <v>44</v>
      </c>
      <c r="I137" s="130" t="s">
        <v>65</v>
      </c>
      <c r="J137" s="129">
        <v>3398742.4775</v>
      </c>
    </row>
    <row r="138" spans="1:10">
      <c r="A138" s="130" t="s">
        <v>61</v>
      </c>
      <c r="B138" s="130" t="s">
        <v>62</v>
      </c>
      <c r="C138" s="130" t="s">
        <v>67</v>
      </c>
      <c r="D138" s="125">
        <v>41548</v>
      </c>
      <c r="E138" s="126">
        <f t="shared" si="2"/>
        <v>10</v>
      </c>
      <c r="F138" s="126" t="s">
        <v>64</v>
      </c>
      <c r="G138" s="130" t="s">
        <v>42</v>
      </c>
      <c r="H138" s="130" t="s">
        <v>44</v>
      </c>
      <c r="I138" s="130" t="s">
        <v>65</v>
      </c>
      <c r="J138" s="129">
        <v>3004378.4075000002</v>
      </c>
    </row>
    <row r="139" spans="1:10">
      <c r="A139" s="130" t="s">
        <v>61</v>
      </c>
      <c r="B139" s="130" t="s">
        <v>62</v>
      </c>
      <c r="C139" s="130" t="s">
        <v>67</v>
      </c>
      <c r="D139" s="125">
        <v>41579</v>
      </c>
      <c r="E139" s="126">
        <f t="shared" si="2"/>
        <v>11</v>
      </c>
      <c r="F139" s="126" t="s">
        <v>64</v>
      </c>
      <c r="G139" s="130" t="s">
        <v>42</v>
      </c>
      <c r="H139" s="130" t="s">
        <v>44</v>
      </c>
      <c r="I139" s="130" t="s">
        <v>65</v>
      </c>
      <c r="J139" s="129">
        <v>3300479.0125000002</v>
      </c>
    </row>
    <row r="140" spans="1:10">
      <c r="A140" s="130" t="s">
        <v>61</v>
      </c>
      <c r="B140" s="130" t="s">
        <v>62</v>
      </c>
      <c r="C140" s="130" t="s">
        <v>67</v>
      </c>
      <c r="D140" s="125">
        <v>41609</v>
      </c>
      <c r="E140" s="126">
        <f t="shared" si="2"/>
        <v>12</v>
      </c>
      <c r="F140" s="126" t="s">
        <v>64</v>
      </c>
      <c r="G140" s="130" t="s">
        <v>42</v>
      </c>
      <c r="H140" s="130" t="s">
        <v>44</v>
      </c>
      <c r="I140" s="130" t="s">
        <v>65</v>
      </c>
      <c r="J140" s="129">
        <v>2813092.17</v>
      </c>
    </row>
    <row r="141" spans="1:10">
      <c r="A141" s="130" t="s">
        <v>61</v>
      </c>
      <c r="B141" s="130" t="s">
        <v>62</v>
      </c>
      <c r="C141" s="130" t="s">
        <v>67</v>
      </c>
      <c r="D141" s="125">
        <v>41640</v>
      </c>
      <c r="E141" s="126">
        <f t="shared" si="2"/>
        <v>1</v>
      </c>
      <c r="F141" s="126" t="s">
        <v>64</v>
      </c>
      <c r="G141" s="130" t="s">
        <v>42</v>
      </c>
      <c r="H141" s="130" t="s">
        <v>44</v>
      </c>
      <c r="I141" s="130" t="s">
        <v>65</v>
      </c>
      <c r="J141" s="129">
        <v>4303080.3899999997</v>
      </c>
    </row>
    <row r="142" spans="1:10">
      <c r="A142" s="130" t="s">
        <v>61</v>
      </c>
      <c r="B142" s="130" t="s">
        <v>62</v>
      </c>
      <c r="C142" s="130" t="s">
        <v>67</v>
      </c>
      <c r="D142" s="125">
        <v>41671</v>
      </c>
      <c r="E142" s="126">
        <f t="shared" si="2"/>
        <v>2</v>
      </c>
      <c r="F142" s="126" t="s">
        <v>64</v>
      </c>
      <c r="G142" s="130" t="s">
        <v>42</v>
      </c>
      <c r="H142" s="130" t="s">
        <v>44</v>
      </c>
      <c r="I142" s="130" t="s">
        <v>65</v>
      </c>
      <c r="J142" s="129">
        <v>4382456.4524999997</v>
      </c>
    </row>
    <row r="143" spans="1:10">
      <c r="A143" s="130" t="s">
        <v>61</v>
      </c>
      <c r="B143" s="130" t="s">
        <v>62</v>
      </c>
      <c r="C143" s="130" t="s">
        <v>67</v>
      </c>
      <c r="D143" s="125">
        <v>41699</v>
      </c>
      <c r="E143" s="126">
        <f t="shared" si="2"/>
        <v>3</v>
      </c>
      <c r="F143" s="126" t="s">
        <v>64</v>
      </c>
      <c r="G143" s="130" t="s">
        <v>42</v>
      </c>
      <c r="H143" s="130" t="s">
        <v>44</v>
      </c>
      <c r="I143" s="130" t="s">
        <v>65</v>
      </c>
      <c r="J143" s="129">
        <v>3931053.2324999999</v>
      </c>
    </row>
    <row r="144" spans="1:10">
      <c r="A144" s="130" t="s">
        <v>61</v>
      </c>
      <c r="B144" s="130" t="s">
        <v>62</v>
      </c>
      <c r="C144" s="130" t="s">
        <v>67</v>
      </c>
      <c r="D144" s="125">
        <v>41730</v>
      </c>
      <c r="E144" s="126">
        <f t="shared" si="2"/>
        <v>4</v>
      </c>
      <c r="F144" s="126" t="s">
        <v>64</v>
      </c>
      <c r="G144" s="130" t="s">
        <v>42</v>
      </c>
      <c r="H144" s="130" t="s">
        <v>44</v>
      </c>
      <c r="I144" s="130" t="s">
        <v>65</v>
      </c>
      <c r="J144" s="129">
        <v>4169822.72</v>
      </c>
    </row>
    <row r="145" spans="1:10">
      <c r="A145" s="130" t="s">
        <v>61</v>
      </c>
      <c r="B145" s="130" t="s">
        <v>62</v>
      </c>
      <c r="C145" s="130" t="s">
        <v>67</v>
      </c>
      <c r="D145" s="125">
        <v>41760</v>
      </c>
      <c r="E145" s="126">
        <f t="shared" si="2"/>
        <v>5</v>
      </c>
      <c r="F145" s="126" t="s">
        <v>64</v>
      </c>
      <c r="G145" s="130" t="s">
        <v>42</v>
      </c>
      <c r="H145" s="130" t="s">
        <v>44</v>
      </c>
      <c r="I145" s="130" t="s">
        <v>65</v>
      </c>
      <c r="J145" s="129">
        <v>4107398.7075</v>
      </c>
    </row>
    <row r="146" spans="1:10">
      <c r="A146" s="130" t="s">
        <v>61</v>
      </c>
      <c r="B146" s="130" t="s">
        <v>62</v>
      </c>
      <c r="C146" s="130" t="s">
        <v>67</v>
      </c>
      <c r="D146" s="125">
        <v>41791</v>
      </c>
      <c r="E146" s="126">
        <f t="shared" si="2"/>
        <v>6</v>
      </c>
      <c r="F146" s="126" t="s">
        <v>64</v>
      </c>
      <c r="G146" s="130" t="s">
        <v>42</v>
      </c>
      <c r="H146" s="130" t="s">
        <v>44</v>
      </c>
      <c r="I146" s="130" t="s">
        <v>65</v>
      </c>
      <c r="J146" s="129">
        <v>4394533.8475000001</v>
      </c>
    </row>
    <row r="147" spans="1:10">
      <c r="A147" s="130" t="s">
        <v>61</v>
      </c>
      <c r="B147" s="130" t="s">
        <v>62</v>
      </c>
      <c r="C147" s="130" t="s">
        <v>67</v>
      </c>
      <c r="D147" s="125">
        <v>41456</v>
      </c>
      <c r="E147" s="126">
        <f t="shared" si="2"/>
        <v>7</v>
      </c>
      <c r="F147" s="126" t="s">
        <v>64</v>
      </c>
      <c r="G147" s="130" t="s">
        <v>45</v>
      </c>
      <c r="H147" s="130" t="s">
        <v>43</v>
      </c>
      <c r="I147" s="130" t="s">
        <v>65</v>
      </c>
      <c r="J147" s="129">
        <v>1554281.2747</v>
      </c>
    </row>
    <row r="148" spans="1:10">
      <c r="A148" s="130" t="s">
        <v>61</v>
      </c>
      <c r="B148" s="130" t="s">
        <v>62</v>
      </c>
      <c r="C148" s="130" t="s">
        <v>67</v>
      </c>
      <c r="D148" s="125">
        <v>41487</v>
      </c>
      <c r="E148" s="126">
        <f t="shared" si="2"/>
        <v>8</v>
      </c>
      <c r="F148" s="126" t="s">
        <v>64</v>
      </c>
      <c r="G148" s="130" t="s">
        <v>45</v>
      </c>
      <c r="H148" s="130" t="s">
        <v>43</v>
      </c>
      <c r="I148" s="130" t="s">
        <v>65</v>
      </c>
      <c r="J148" s="129">
        <v>1717252.0299</v>
      </c>
    </row>
    <row r="149" spans="1:10">
      <c r="A149" s="130" t="s">
        <v>61</v>
      </c>
      <c r="B149" s="130" t="s">
        <v>62</v>
      </c>
      <c r="C149" s="130" t="s">
        <v>67</v>
      </c>
      <c r="D149" s="125">
        <v>41518</v>
      </c>
      <c r="E149" s="126">
        <f t="shared" si="2"/>
        <v>9</v>
      </c>
      <c r="F149" s="126" t="s">
        <v>64</v>
      </c>
      <c r="G149" s="130" t="s">
        <v>45</v>
      </c>
      <c r="H149" s="130" t="s">
        <v>43</v>
      </c>
      <c r="I149" s="130" t="s">
        <v>65</v>
      </c>
      <c r="J149" s="129">
        <v>1495446.6901</v>
      </c>
    </row>
    <row r="150" spans="1:10">
      <c r="A150" s="130" t="s">
        <v>61</v>
      </c>
      <c r="B150" s="130" t="s">
        <v>62</v>
      </c>
      <c r="C150" s="130" t="s">
        <v>67</v>
      </c>
      <c r="D150" s="125">
        <v>41548</v>
      </c>
      <c r="E150" s="126">
        <f t="shared" si="2"/>
        <v>10</v>
      </c>
      <c r="F150" s="126" t="s">
        <v>64</v>
      </c>
      <c r="G150" s="130" t="s">
        <v>45</v>
      </c>
      <c r="H150" s="130" t="s">
        <v>43</v>
      </c>
      <c r="I150" s="130" t="s">
        <v>65</v>
      </c>
      <c r="J150" s="129">
        <v>1321926.4993</v>
      </c>
    </row>
    <row r="151" spans="1:10">
      <c r="A151" s="130" t="s">
        <v>61</v>
      </c>
      <c r="B151" s="130" t="s">
        <v>62</v>
      </c>
      <c r="C151" s="130" t="s">
        <v>67</v>
      </c>
      <c r="D151" s="125">
        <v>41579</v>
      </c>
      <c r="E151" s="126">
        <f t="shared" si="2"/>
        <v>11</v>
      </c>
      <c r="F151" s="126" t="s">
        <v>64</v>
      </c>
      <c r="G151" s="130" t="s">
        <v>45</v>
      </c>
      <c r="H151" s="130" t="s">
        <v>43</v>
      </c>
      <c r="I151" s="130" t="s">
        <v>65</v>
      </c>
      <c r="J151" s="129">
        <v>1452210.7655</v>
      </c>
    </row>
    <row r="152" spans="1:10">
      <c r="A152" s="130" t="s">
        <v>61</v>
      </c>
      <c r="B152" s="130" t="s">
        <v>62</v>
      </c>
      <c r="C152" s="130" t="s">
        <v>67</v>
      </c>
      <c r="D152" s="125">
        <v>41609</v>
      </c>
      <c r="E152" s="126">
        <f t="shared" si="2"/>
        <v>12</v>
      </c>
      <c r="F152" s="126" t="s">
        <v>64</v>
      </c>
      <c r="G152" s="130" t="s">
        <v>45</v>
      </c>
      <c r="H152" s="130" t="s">
        <v>43</v>
      </c>
      <c r="I152" s="130" t="s">
        <v>65</v>
      </c>
      <c r="J152" s="129">
        <v>1237760.5548</v>
      </c>
    </row>
    <row r="153" spans="1:10">
      <c r="A153" s="130" t="s">
        <v>61</v>
      </c>
      <c r="B153" s="130" t="s">
        <v>62</v>
      </c>
      <c r="C153" s="130" t="s">
        <v>67</v>
      </c>
      <c r="D153" s="125">
        <v>41640</v>
      </c>
      <c r="E153" s="126">
        <f t="shared" si="2"/>
        <v>1</v>
      </c>
      <c r="F153" s="126" t="s">
        <v>64</v>
      </c>
      <c r="G153" s="130" t="s">
        <v>45</v>
      </c>
      <c r="H153" s="130" t="s">
        <v>43</v>
      </c>
      <c r="I153" s="130" t="s">
        <v>65</v>
      </c>
      <c r="J153" s="129">
        <v>1893355.3716</v>
      </c>
    </row>
    <row r="154" spans="1:10">
      <c r="A154" s="130" t="s">
        <v>61</v>
      </c>
      <c r="B154" s="130" t="s">
        <v>62</v>
      </c>
      <c r="C154" s="130" t="s">
        <v>67</v>
      </c>
      <c r="D154" s="125">
        <v>41671</v>
      </c>
      <c r="E154" s="126">
        <f t="shared" si="2"/>
        <v>2</v>
      </c>
      <c r="F154" s="126" t="s">
        <v>64</v>
      </c>
      <c r="G154" s="130" t="s">
        <v>45</v>
      </c>
      <c r="H154" s="130" t="s">
        <v>43</v>
      </c>
      <c r="I154" s="130" t="s">
        <v>65</v>
      </c>
      <c r="J154" s="129">
        <v>1928280.8390999998</v>
      </c>
    </row>
    <row r="155" spans="1:10">
      <c r="A155" s="130" t="s">
        <v>61</v>
      </c>
      <c r="B155" s="130" t="s">
        <v>62</v>
      </c>
      <c r="C155" s="130" t="s">
        <v>67</v>
      </c>
      <c r="D155" s="125">
        <v>41699</v>
      </c>
      <c r="E155" s="126">
        <f t="shared" si="2"/>
        <v>3</v>
      </c>
      <c r="F155" s="126" t="s">
        <v>64</v>
      </c>
      <c r="G155" s="130" t="s">
        <v>45</v>
      </c>
      <c r="H155" s="130" t="s">
        <v>43</v>
      </c>
      <c r="I155" s="130" t="s">
        <v>65</v>
      </c>
      <c r="J155" s="129">
        <v>1729663.4223</v>
      </c>
    </row>
    <row r="156" spans="1:10">
      <c r="A156" s="130" t="s">
        <v>61</v>
      </c>
      <c r="B156" s="130" t="s">
        <v>62</v>
      </c>
      <c r="C156" s="130" t="s">
        <v>67</v>
      </c>
      <c r="D156" s="125">
        <v>41730</v>
      </c>
      <c r="E156" s="126">
        <f t="shared" si="2"/>
        <v>4</v>
      </c>
      <c r="F156" s="126" t="s">
        <v>64</v>
      </c>
      <c r="G156" s="130" t="s">
        <v>45</v>
      </c>
      <c r="H156" s="130" t="s">
        <v>43</v>
      </c>
      <c r="I156" s="130" t="s">
        <v>65</v>
      </c>
      <c r="J156" s="129">
        <v>1834721.9968000001</v>
      </c>
    </row>
    <row r="157" spans="1:10">
      <c r="A157" s="130" t="s">
        <v>61</v>
      </c>
      <c r="B157" s="130" t="s">
        <v>62</v>
      </c>
      <c r="C157" s="130" t="s">
        <v>67</v>
      </c>
      <c r="D157" s="125">
        <v>41760</v>
      </c>
      <c r="E157" s="126">
        <f t="shared" si="2"/>
        <v>5</v>
      </c>
      <c r="F157" s="126" t="s">
        <v>64</v>
      </c>
      <c r="G157" s="130" t="s">
        <v>45</v>
      </c>
      <c r="H157" s="130" t="s">
        <v>43</v>
      </c>
      <c r="I157" s="130" t="s">
        <v>65</v>
      </c>
      <c r="J157" s="129">
        <v>1807255.4313000001</v>
      </c>
    </row>
    <row r="158" spans="1:10">
      <c r="A158" s="130" t="s">
        <v>61</v>
      </c>
      <c r="B158" s="130" t="s">
        <v>62</v>
      </c>
      <c r="C158" s="130" t="s">
        <v>67</v>
      </c>
      <c r="D158" s="125">
        <v>41791</v>
      </c>
      <c r="E158" s="126">
        <f t="shared" si="2"/>
        <v>6</v>
      </c>
      <c r="F158" s="126" t="s">
        <v>64</v>
      </c>
      <c r="G158" s="130" t="s">
        <v>45</v>
      </c>
      <c r="H158" s="130" t="s">
        <v>43</v>
      </c>
      <c r="I158" s="130" t="s">
        <v>65</v>
      </c>
      <c r="J158" s="129">
        <v>1933594.8929000001</v>
      </c>
    </row>
    <row r="159" spans="1:10">
      <c r="A159" s="130" t="s">
        <v>61</v>
      </c>
      <c r="B159" s="130" t="s">
        <v>62</v>
      </c>
      <c r="C159" s="130" t="s">
        <v>67</v>
      </c>
      <c r="D159" s="125">
        <v>41456</v>
      </c>
      <c r="E159" s="126">
        <f t="shared" si="2"/>
        <v>7</v>
      </c>
      <c r="F159" s="126" t="s">
        <v>64</v>
      </c>
      <c r="G159" s="130" t="s">
        <v>45</v>
      </c>
      <c r="H159" s="130" t="s">
        <v>44</v>
      </c>
      <c r="I159" s="130" t="s">
        <v>65</v>
      </c>
      <c r="J159" s="129">
        <v>2825965.9539999999</v>
      </c>
    </row>
    <row r="160" spans="1:10">
      <c r="A160" s="130" t="s">
        <v>61</v>
      </c>
      <c r="B160" s="130" t="s">
        <v>62</v>
      </c>
      <c r="C160" s="130" t="s">
        <v>67</v>
      </c>
      <c r="D160" s="125">
        <v>41487</v>
      </c>
      <c r="E160" s="126">
        <f t="shared" si="2"/>
        <v>8</v>
      </c>
      <c r="F160" s="126" t="s">
        <v>64</v>
      </c>
      <c r="G160" s="130" t="s">
        <v>45</v>
      </c>
      <c r="H160" s="130" t="s">
        <v>44</v>
      </c>
      <c r="I160" s="130" t="s">
        <v>65</v>
      </c>
      <c r="J160" s="129">
        <v>2122276.4180000001</v>
      </c>
    </row>
    <row r="161" spans="1:10">
      <c r="A161" s="130" t="s">
        <v>61</v>
      </c>
      <c r="B161" s="130" t="s">
        <v>62</v>
      </c>
      <c r="C161" s="130" t="s">
        <v>67</v>
      </c>
      <c r="D161" s="125">
        <v>41518</v>
      </c>
      <c r="E161" s="126">
        <f t="shared" si="2"/>
        <v>9</v>
      </c>
      <c r="F161" s="126" t="s">
        <v>64</v>
      </c>
      <c r="G161" s="130" t="s">
        <v>45</v>
      </c>
      <c r="H161" s="130" t="s">
        <v>44</v>
      </c>
      <c r="I161" s="130" t="s">
        <v>65</v>
      </c>
      <c r="J161" s="129">
        <v>3718993.9819999998</v>
      </c>
    </row>
    <row r="162" spans="1:10">
      <c r="A162" s="130" t="s">
        <v>61</v>
      </c>
      <c r="B162" s="130" t="s">
        <v>62</v>
      </c>
      <c r="C162" s="130" t="s">
        <v>67</v>
      </c>
      <c r="D162" s="125">
        <v>41548</v>
      </c>
      <c r="E162" s="126">
        <f t="shared" si="2"/>
        <v>10</v>
      </c>
      <c r="F162" s="126" t="s">
        <v>64</v>
      </c>
      <c r="G162" s="130" t="s">
        <v>45</v>
      </c>
      <c r="H162" s="130" t="s">
        <v>44</v>
      </c>
      <c r="I162" s="130" t="s">
        <v>65</v>
      </c>
      <c r="J162" s="129">
        <v>3403502.7259999998</v>
      </c>
    </row>
    <row r="163" spans="1:10">
      <c r="A163" s="130" t="s">
        <v>61</v>
      </c>
      <c r="B163" s="130" t="s">
        <v>62</v>
      </c>
      <c r="C163" s="130" t="s">
        <v>67</v>
      </c>
      <c r="D163" s="125">
        <v>41579</v>
      </c>
      <c r="E163" s="126">
        <f t="shared" si="2"/>
        <v>11</v>
      </c>
      <c r="F163" s="126" t="s">
        <v>64</v>
      </c>
      <c r="G163" s="130" t="s">
        <v>45</v>
      </c>
      <c r="H163" s="130" t="s">
        <v>44</v>
      </c>
      <c r="I163" s="130" t="s">
        <v>65</v>
      </c>
      <c r="J163" s="129">
        <v>2640383.2100000004</v>
      </c>
    </row>
    <row r="164" spans="1:10">
      <c r="A164" s="130" t="s">
        <v>61</v>
      </c>
      <c r="B164" s="130" t="s">
        <v>62</v>
      </c>
      <c r="C164" s="130" t="s">
        <v>67</v>
      </c>
      <c r="D164" s="125">
        <v>41609</v>
      </c>
      <c r="E164" s="126">
        <f t="shared" si="2"/>
        <v>12</v>
      </c>
      <c r="F164" s="126" t="s">
        <v>64</v>
      </c>
      <c r="G164" s="130" t="s">
        <v>45</v>
      </c>
      <c r="H164" s="130" t="s">
        <v>44</v>
      </c>
      <c r="I164" s="130" t="s">
        <v>65</v>
      </c>
      <c r="J164" s="129">
        <v>3250473.736</v>
      </c>
    </row>
    <row r="165" spans="1:10">
      <c r="A165" s="130" t="s">
        <v>61</v>
      </c>
      <c r="B165" s="130" t="s">
        <v>62</v>
      </c>
      <c r="C165" s="130" t="s">
        <v>67</v>
      </c>
      <c r="D165" s="125">
        <v>41640</v>
      </c>
      <c r="E165" s="126">
        <f t="shared" si="2"/>
        <v>1</v>
      </c>
      <c r="F165" s="126" t="s">
        <v>64</v>
      </c>
      <c r="G165" s="130" t="s">
        <v>45</v>
      </c>
      <c r="H165" s="130" t="s">
        <v>44</v>
      </c>
      <c r="I165" s="130" t="s">
        <v>65</v>
      </c>
      <c r="J165" s="129">
        <v>3442464.3119999999</v>
      </c>
    </row>
    <row r="166" spans="1:10">
      <c r="A166" s="130" t="s">
        <v>61</v>
      </c>
      <c r="B166" s="130" t="s">
        <v>62</v>
      </c>
      <c r="C166" s="130" t="s">
        <v>67</v>
      </c>
      <c r="D166" s="125">
        <v>41671</v>
      </c>
      <c r="E166" s="126">
        <f t="shared" si="2"/>
        <v>2</v>
      </c>
      <c r="F166" s="126" t="s">
        <v>64</v>
      </c>
      <c r="G166" s="130" t="s">
        <v>45</v>
      </c>
      <c r="H166" s="130" t="s">
        <v>44</v>
      </c>
      <c r="I166" s="130" t="s">
        <v>65</v>
      </c>
      <c r="J166" s="129">
        <v>3505965.162</v>
      </c>
    </row>
    <row r="167" spans="1:10">
      <c r="A167" s="130" t="s">
        <v>61</v>
      </c>
      <c r="B167" s="130" t="s">
        <v>62</v>
      </c>
      <c r="C167" s="130" t="s">
        <v>67</v>
      </c>
      <c r="D167" s="125">
        <v>41699</v>
      </c>
      <c r="E167" s="126">
        <f t="shared" si="2"/>
        <v>3</v>
      </c>
      <c r="F167" s="126" t="s">
        <v>64</v>
      </c>
      <c r="G167" s="130" t="s">
        <v>45</v>
      </c>
      <c r="H167" s="130" t="s">
        <v>44</v>
      </c>
      <c r="I167" s="130" t="s">
        <v>65</v>
      </c>
      <c r="J167" s="129">
        <v>3144842.5860000001</v>
      </c>
    </row>
    <row r="168" spans="1:10">
      <c r="A168" s="130" t="s">
        <v>61</v>
      </c>
      <c r="B168" s="130" t="s">
        <v>62</v>
      </c>
      <c r="C168" s="130" t="s">
        <v>67</v>
      </c>
      <c r="D168" s="125">
        <v>41730</v>
      </c>
      <c r="E168" s="126">
        <f t="shared" si="2"/>
        <v>4</v>
      </c>
      <c r="F168" s="126" t="s">
        <v>64</v>
      </c>
      <c r="G168" s="130" t="s">
        <v>45</v>
      </c>
      <c r="H168" s="130" t="s">
        <v>44</v>
      </c>
      <c r="I168" s="130" t="s">
        <v>65</v>
      </c>
      <c r="J168" s="129">
        <v>3335858.1760000004</v>
      </c>
    </row>
    <row r="169" spans="1:10">
      <c r="A169" s="130" t="s">
        <v>61</v>
      </c>
      <c r="B169" s="130" t="s">
        <v>62</v>
      </c>
      <c r="C169" s="130" t="s">
        <v>67</v>
      </c>
      <c r="D169" s="125">
        <v>41760</v>
      </c>
      <c r="E169" s="126">
        <f t="shared" si="2"/>
        <v>5</v>
      </c>
      <c r="F169" s="126" t="s">
        <v>64</v>
      </c>
      <c r="G169" s="130" t="s">
        <v>45</v>
      </c>
      <c r="H169" s="130" t="s">
        <v>44</v>
      </c>
      <c r="I169" s="130" t="s">
        <v>65</v>
      </c>
      <c r="J169" s="129">
        <v>3285918.966</v>
      </c>
    </row>
    <row r="170" spans="1:10">
      <c r="A170" s="130" t="s">
        <v>61</v>
      </c>
      <c r="B170" s="130" t="s">
        <v>62</v>
      </c>
      <c r="C170" s="130" t="s">
        <v>67</v>
      </c>
      <c r="D170" s="125">
        <v>41791</v>
      </c>
      <c r="E170" s="126">
        <f t="shared" si="2"/>
        <v>6</v>
      </c>
      <c r="F170" s="126" t="s">
        <v>64</v>
      </c>
      <c r="G170" s="130" t="s">
        <v>45</v>
      </c>
      <c r="H170" s="130" t="s">
        <v>44</v>
      </c>
      <c r="I170" s="130" t="s">
        <v>65</v>
      </c>
      <c r="J170" s="129">
        <v>3515627.0780000002</v>
      </c>
    </row>
    <row r="171" spans="1:10">
      <c r="A171" s="130" t="s">
        <v>61</v>
      </c>
      <c r="B171" s="130" t="s">
        <v>62</v>
      </c>
      <c r="C171" s="130" t="s">
        <v>67</v>
      </c>
      <c r="D171" s="125">
        <v>41456</v>
      </c>
      <c r="E171" s="126">
        <f t="shared" si="2"/>
        <v>7</v>
      </c>
      <c r="F171" s="126" t="s">
        <v>64</v>
      </c>
      <c r="G171" s="130" t="s">
        <v>46</v>
      </c>
      <c r="H171" s="130" t="s">
        <v>43</v>
      </c>
      <c r="I171" s="130" t="s">
        <v>65</v>
      </c>
      <c r="J171" s="129">
        <v>3037913.400549999</v>
      </c>
    </row>
    <row r="172" spans="1:10">
      <c r="A172" s="130" t="s">
        <v>61</v>
      </c>
      <c r="B172" s="130" t="s">
        <v>62</v>
      </c>
      <c r="C172" s="130" t="s">
        <v>67</v>
      </c>
      <c r="D172" s="125">
        <v>41487</v>
      </c>
      <c r="E172" s="126">
        <f t="shared" si="2"/>
        <v>8</v>
      </c>
      <c r="F172" s="126" t="s">
        <v>64</v>
      </c>
      <c r="G172" s="130" t="s">
        <v>46</v>
      </c>
      <c r="H172" s="130" t="s">
        <v>43</v>
      </c>
      <c r="I172" s="130" t="s">
        <v>65</v>
      </c>
      <c r="J172" s="129">
        <v>3356447.1493499991</v>
      </c>
    </row>
    <row r="173" spans="1:10">
      <c r="A173" s="130" t="s">
        <v>61</v>
      </c>
      <c r="B173" s="130" t="s">
        <v>62</v>
      </c>
      <c r="C173" s="130" t="s">
        <v>67</v>
      </c>
      <c r="D173" s="125">
        <v>41518</v>
      </c>
      <c r="E173" s="126">
        <f t="shared" si="2"/>
        <v>9</v>
      </c>
      <c r="F173" s="126" t="s">
        <v>64</v>
      </c>
      <c r="G173" s="130" t="s">
        <v>46</v>
      </c>
      <c r="H173" s="130" t="s">
        <v>43</v>
      </c>
      <c r="I173" s="130" t="s">
        <v>65</v>
      </c>
      <c r="J173" s="129">
        <v>2922918.5306499992</v>
      </c>
    </row>
    <row r="174" spans="1:10">
      <c r="A174" s="130" t="s">
        <v>61</v>
      </c>
      <c r="B174" s="130" t="s">
        <v>62</v>
      </c>
      <c r="C174" s="130" t="s">
        <v>67</v>
      </c>
      <c r="D174" s="125">
        <v>41548</v>
      </c>
      <c r="E174" s="126">
        <f t="shared" si="2"/>
        <v>10</v>
      </c>
      <c r="F174" s="126" t="s">
        <v>64</v>
      </c>
      <c r="G174" s="130" t="s">
        <v>46</v>
      </c>
      <c r="H174" s="130" t="s">
        <v>43</v>
      </c>
      <c r="I174" s="130" t="s">
        <v>65</v>
      </c>
      <c r="J174" s="129">
        <v>2583765.4304499994</v>
      </c>
    </row>
    <row r="175" spans="1:10">
      <c r="A175" s="130" t="s">
        <v>61</v>
      </c>
      <c r="B175" s="130" t="s">
        <v>62</v>
      </c>
      <c r="C175" s="130" t="s">
        <v>67</v>
      </c>
      <c r="D175" s="125">
        <v>41579</v>
      </c>
      <c r="E175" s="126">
        <f t="shared" si="2"/>
        <v>11</v>
      </c>
      <c r="F175" s="126" t="s">
        <v>64</v>
      </c>
      <c r="G175" s="130" t="s">
        <v>46</v>
      </c>
      <c r="H175" s="130" t="s">
        <v>43</v>
      </c>
      <c r="I175" s="130" t="s">
        <v>65</v>
      </c>
      <c r="J175" s="129">
        <v>2838411.9507499994</v>
      </c>
    </row>
    <row r="176" spans="1:10">
      <c r="A176" s="130" t="s">
        <v>61</v>
      </c>
      <c r="B176" s="130" t="s">
        <v>62</v>
      </c>
      <c r="C176" s="130" t="s">
        <v>67</v>
      </c>
      <c r="D176" s="125">
        <v>41609</v>
      </c>
      <c r="E176" s="126">
        <f t="shared" si="2"/>
        <v>12</v>
      </c>
      <c r="F176" s="126" t="s">
        <v>64</v>
      </c>
      <c r="G176" s="130" t="s">
        <v>46</v>
      </c>
      <c r="H176" s="130" t="s">
        <v>43</v>
      </c>
      <c r="I176" s="130" t="s">
        <v>65</v>
      </c>
      <c r="J176" s="129">
        <v>2419259.2661999995</v>
      </c>
    </row>
    <row r="177" spans="1:10">
      <c r="A177" s="130" t="s">
        <v>61</v>
      </c>
      <c r="B177" s="130" t="s">
        <v>62</v>
      </c>
      <c r="C177" s="130" t="s">
        <v>67</v>
      </c>
      <c r="D177" s="125">
        <v>41640</v>
      </c>
      <c r="E177" s="126">
        <f t="shared" si="2"/>
        <v>1</v>
      </c>
      <c r="F177" s="126" t="s">
        <v>64</v>
      </c>
      <c r="G177" s="130" t="s">
        <v>46</v>
      </c>
      <c r="H177" s="130" t="s">
        <v>43</v>
      </c>
      <c r="I177" s="130" t="s">
        <v>65</v>
      </c>
      <c r="J177" s="129">
        <v>3700649.1353999986</v>
      </c>
    </row>
    <row r="178" spans="1:10">
      <c r="A178" s="130" t="s">
        <v>61</v>
      </c>
      <c r="B178" s="130" t="s">
        <v>62</v>
      </c>
      <c r="C178" s="130" t="s">
        <v>67</v>
      </c>
      <c r="D178" s="125">
        <v>41671</v>
      </c>
      <c r="E178" s="126">
        <f t="shared" si="2"/>
        <v>2</v>
      </c>
      <c r="F178" s="126" t="s">
        <v>64</v>
      </c>
      <c r="G178" s="130" t="s">
        <v>46</v>
      </c>
      <c r="H178" s="130" t="s">
        <v>43</v>
      </c>
      <c r="I178" s="130" t="s">
        <v>65</v>
      </c>
      <c r="J178" s="129">
        <v>3768912.5491499985</v>
      </c>
    </row>
    <row r="179" spans="1:10">
      <c r="A179" s="130" t="s">
        <v>61</v>
      </c>
      <c r="B179" s="130" t="s">
        <v>62</v>
      </c>
      <c r="C179" s="130" t="s">
        <v>67</v>
      </c>
      <c r="D179" s="125">
        <v>41699</v>
      </c>
      <c r="E179" s="126">
        <f t="shared" si="2"/>
        <v>3</v>
      </c>
      <c r="F179" s="126" t="s">
        <v>64</v>
      </c>
      <c r="G179" s="130" t="s">
        <v>46</v>
      </c>
      <c r="H179" s="130" t="s">
        <v>43</v>
      </c>
      <c r="I179" s="130" t="s">
        <v>65</v>
      </c>
      <c r="J179" s="129">
        <v>3380705.7799499989</v>
      </c>
    </row>
    <row r="180" spans="1:10">
      <c r="A180" s="130" t="s">
        <v>61</v>
      </c>
      <c r="B180" s="130" t="s">
        <v>62</v>
      </c>
      <c r="C180" s="130" t="s">
        <v>67</v>
      </c>
      <c r="D180" s="125">
        <v>41730</v>
      </c>
      <c r="E180" s="126">
        <f t="shared" si="2"/>
        <v>4</v>
      </c>
      <c r="F180" s="126" t="s">
        <v>64</v>
      </c>
      <c r="G180" s="130" t="s">
        <v>46</v>
      </c>
      <c r="H180" s="130" t="s">
        <v>43</v>
      </c>
      <c r="I180" s="130" t="s">
        <v>65</v>
      </c>
      <c r="J180" s="129">
        <v>3586047.5391999991</v>
      </c>
    </row>
    <row r="181" spans="1:10">
      <c r="A181" s="130" t="s">
        <v>61</v>
      </c>
      <c r="B181" s="130" t="s">
        <v>62</v>
      </c>
      <c r="C181" s="130" t="s">
        <v>67</v>
      </c>
      <c r="D181" s="125">
        <v>41760</v>
      </c>
      <c r="E181" s="126">
        <f t="shared" si="2"/>
        <v>5</v>
      </c>
      <c r="F181" s="126" t="s">
        <v>64</v>
      </c>
      <c r="G181" s="130" t="s">
        <v>46</v>
      </c>
      <c r="H181" s="130" t="s">
        <v>43</v>
      </c>
      <c r="I181" s="130" t="s">
        <v>65</v>
      </c>
      <c r="J181" s="129">
        <v>3032362.88845</v>
      </c>
    </row>
    <row r="182" spans="1:10">
      <c r="A182" s="130" t="s">
        <v>61</v>
      </c>
      <c r="B182" s="130" t="s">
        <v>62</v>
      </c>
      <c r="C182" s="130" t="s">
        <v>67</v>
      </c>
      <c r="D182" s="125">
        <v>41791</v>
      </c>
      <c r="E182" s="126">
        <f t="shared" si="2"/>
        <v>6</v>
      </c>
      <c r="F182" s="126" t="s">
        <v>64</v>
      </c>
      <c r="G182" s="130" t="s">
        <v>46</v>
      </c>
      <c r="H182" s="130" t="s">
        <v>43</v>
      </c>
      <c r="I182" s="130" t="s">
        <v>65</v>
      </c>
      <c r="J182" s="129">
        <v>3079299.10885</v>
      </c>
    </row>
    <row r="183" spans="1:10">
      <c r="A183" s="130" t="s">
        <v>61</v>
      </c>
      <c r="B183" s="130" t="s">
        <v>68</v>
      </c>
      <c r="C183" s="130" t="s">
        <v>63</v>
      </c>
      <c r="D183" s="125">
        <v>41456</v>
      </c>
      <c r="E183" s="126">
        <f t="shared" si="2"/>
        <v>7</v>
      </c>
      <c r="F183" s="126" t="s">
        <v>69</v>
      </c>
      <c r="G183" s="130" t="s">
        <v>47</v>
      </c>
      <c r="H183" s="130" t="s">
        <v>48</v>
      </c>
      <c r="I183" s="130" t="s">
        <v>65</v>
      </c>
      <c r="J183" s="129">
        <v>593751.84077137313</v>
      </c>
    </row>
    <row r="184" spans="1:10">
      <c r="A184" s="130" t="s">
        <v>61</v>
      </c>
      <c r="B184" s="130" t="s">
        <v>68</v>
      </c>
      <c r="C184" s="130" t="s">
        <v>63</v>
      </c>
      <c r="D184" s="125">
        <v>41487</v>
      </c>
      <c r="E184" s="126">
        <f t="shared" si="2"/>
        <v>8</v>
      </c>
      <c r="F184" s="126" t="s">
        <v>69</v>
      </c>
      <c r="G184" s="130" t="s">
        <v>47</v>
      </c>
      <c r="H184" s="130" t="s">
        <v>48</v>
      </c>
      <c r="I184" s="130" t="s">
        <v>65</v>
      </c>
      <c r="J184" s="129">
        <v>820393.03401412489</v>
      </c>
    </row>
    <row r="185" spans="1:10">
      <c r="A185" s="130" t="s">
        <v>61</v>
      </c>
      <c r="B185" s="130" t="s">
        <v>68</v>
      </c>
      <c r="C185" s="130" t="s">
        <v>63</v>
      </c>
      <c r="D185" s="125">
        <v>41518</v>
      </c>
      <c r="E185" s="126">
        <f t="shared" si="2"/>
        <v>9</v>
      </c>
      <c r="F185" s="126" t="s">
        <v>69</v>
      </c>
      <c r="G185" s="130" t="s">
        <v>47</v>
      </c>
      <c r="H185" s="130" t="s">
        <v>48</v>
      </c>
      <c r="I185" s="130" t="s">
        <v>65</v>
      </c>
      <c r="J185" s="129">
        <v>642291.58212862327</v>
      </c>
    </row>
    <row r="186" spans="1:10">
      <c r="A186" s="130" t="s">
        <v>61</v>
      </c>
      <c r="B186" s="130" t="s">
        <v>68</v>
      </c>
      <c r="C186" s="130" t="s">
        <v>63</v>
      </c>
      <c r="D186" s="125">
        <v>41548</v>
      </c>
      <c r="E186" s="126">
        <f t="shared" si="2"/>
        <v>10</v>
      </c>
      <c r="F186" s="126" t="s">
        <v>69</v>
      </c>
      <c r="G186" s="130" t="s">
        <v>47</v>
      </c>
      <c r="H186" s="130" t="s">
        <v>48</v>
      </c>
      <c r="I186" s="130" t="s">
        <v>65</v>
      </c>
      <c r="J186" s="129">
        <v>609639.97288837493</v>
      </c>
    </row>
    <row r="187" spans="1:10">
      <c r="A187" s="130" t="s">
        <v>61</v>
      </c>
      <c r="B187" s="130" t="s">
        <v>68</v>
      </c>
      <c r="C187" s="130" t="s">
        <v>63</v>
      </c>
      <c r="D187" s="125">
        <v>41579</v>
      </c>
      <c r="E187" s="126">
        <f t="shared" si="2"/>
        <v>11</v>
      </c>
      <c r="F187" s="126" t="s">
        <v>69</v>
      </c>
      <c r="G187" s="130" t="s">
        <v>47</v>
      </c>
      <c r="H187" s="130" t="s">
        <v>48</v>
      </c>
      <c r="I187" s="130" t="s">
        <v>65</v>
      </c>
      <c r="J187" s="129">
        <v>626073.16897124995</v>
      </c>
    </row>
    <row r="188" spans="1:10">
      <c r="A188" s="130" t="s">
        <v>61</v>
      </c>
      <c r="B188" s="130" t="s">
        <v>68</v>
      </c>
      <c r="C188" s="130" t="s">
        <v>63</v>
      </c>
      <c r="D188" s="125">
        <v>41609</v>
      </c>
      <c r="E188" s="126">
        <f t="shared" ref="E188:E194" si="3">MONTH(D188)</f>
        <v>12</v>
      </c>
      <c r="F188" s="126" t="s">
        <v>69</v>
      </c>
      <c r="G188" s="130" t="s">
        <v>47</v>
      </c>
      <c r="H188" s="130" t="s">
        <v>48</v>
      </c>
      <c r="I188" s="130" t="s">
        <v>65</v>
      </c>
      <c r="J188" s="129">
        <v>602153.37789750006</v>
      </c>
    </row>
    <row r="189" spans="1:10">
      <c r="A189" s="130" t="s">
        <v>61</v>
      </c>
      <c r="B189" s="130" t="s">
        <v>68</v>
      </c>
      <c r="C189" s="130" t="s">
        <v>63</v>
      </c>
      <c r="D189" s="125">
        <v>41640</v>
      </c>
      <c r="E189" s="126">
        <f t="shared" si="3"/>
        <v>1</v>
      </c>
      <c r="F189" s="126" t="s">
        <v>69</v>
      </c>
      <c r="G189" s="130" t="s">
        <v>47</v>
      </c>
      <c r="H189" s="130" t="s">
        <v>48</v>
      </c>
      <c r="I189" s="130" t="s">
        <v>65</v>
      </c>
      <c r="J189" s="129">
        <v>1146143.9846999997</v>
      </c>
    </row>
    <row r="190" spans="1:10">
      <c r="A190" s="130" t="s">
        <v>61</v>
      </c>
      <c r="B190" s="130" t="s">
        <v>68</v>
      </c>
      <c r="C190" s="130" t="s">
        <v>63</v>
      </c>
      <c r="D190" s="125">
        <v>41671</v>
      </c>
      <c r="E190" s="126">
        <f t="shared" si="3"/>
        <v>2</v>
      </c>
      <c r="F190" s="126" t="s">
        <v>69</v>
      </c>
      <c r="G190" s="130" t="s">
        <v>47</v>
      </c>
      <c r="H190" s="130" t="s">
        <v>48</v>
      </c>
      <c r="I190" s="130" t="s">
        <v>65</v>
      </c>
      <c r="J190" s="129">
        <v>964931.83751249989</v>
      </c>
    </row>
    <row r="191" spans="1:10">
      <c r="A191" s="130" t="s">
        <v>61</v>
      </c>
      <c r="B191" s="130" t="s">
        <v>68</v>
      </c>
      <c r="C191" s="130" t="s">
        <v>63</v>
      </c>
      <c r="D191" s="125">
        <v>41699</v>
      </c>
      <c r="E191" s="126">
        <f t="shared" si="3"/>
        <v>3</v>
      </c>
      <c r="F191" s="126" t="s">
        <v>69</v>
      </c>
      <c r="G191" s="130" t="s">
        <v>47</v>
      </c>
      <c r="H191" s="130" t="s">
        <v>48</v>
      </c>
      <c r="I191" s="130" t="s">
        <v>65</v>
      </c>
      <c r="J191" s="129">
        <v>962733.95790000004</v>
      </c>
    </row>
    <row r="192" spans="1:10">
      <c r="A192" s="130" t="s">
        <v>61</v>
      </c>
      <c r="B192" s="130" t="s">
        <v>68</v>
      </c>
      <c r="C192" s="130" t="s">
        <v>63</v>
      </c>
      <c r="D192" s="125">
        <v>41730</v>
      </c>
      <c r="E192" s="126">
        <f t="shared" si="3"/>
        <v>4</v>
      </c>
      <c r="F192" s="126" t="s">
        <v>69</v>
      </c>
      <c r="G192" s="130" t="s">
        <v>47</v>
      </c>
      <c r="H192" s="130" t="s">
        <v>48</v>
      </c>
      <c r="I192" s="130" t="s">
        <v>65</v>
      </c>
      <c r="J192" s="129">
        <v>964825.21760624985</v>
      </c>
    </row>
    <row r="193" spans="1:12">
      <c r="A193" s="130" t="s">
        <v>61</v>
      </c>
      <c r="B193" s="130" t="s">
        <v>68</v>
      </c>
      <c r="C193" s="130" t="s">
        <v>63</v>
      </c>
      <c r="D193" s="125">
        <v>41760</v>
      </c>
      <c r="E193" s="126">
        <f t="shared" si="3"/>
        <v>5</v>
      </c>
      <c r="F193" s="126" t="s">
        <v>69</v>
      </c>
      <c r="G193" s="130" t="s">
        <v>47</v>
      </c>
      <c r="H193" s="130" t="s">
        <v>48</v>
      </c>
      <c r="I193" s="130" t="s">
        <v>65</v>
      </c>
      <c r="J193" s="129">
        <v>1024534.78359375</v>
      </c>
      <c r="K193" s="175"/>
      <c r="L193" s="175"/>
    </row>
    <row r="194" spans="1:12">
      <c r="A194" s="130" t="s">
        <v>61</v>
      </c>
      <c r="B194" s="130" t="s">
        <v>68</v>
      </c>
      <c r="C194" s="130" t="s">
        <v>63</v>
      </c>
      <c r="D194" s="125">
        <v>41791</v>
      </c>
      <c r="E194" s="126">
        <f t="shared" si="3"/>
        <v>6</v>
      </c>
      <c r="F194" s="126" t="s">
        <v>69</v>
      </c>
      <c r="G194" s="130" t="s">
        <v>47</v>
      </c>
      <c r="H194" s="130" t="s">
        <v>48</v>
      </c>
      <c r="I194" s="130" t="s">
        <v>65</v>
      </c>
      <c r="J194" s="129">
        <v>1168045.22566875</v>
      </c>
      <c r="K194" s="175"/>
      <c r="L194" s="175"/>
    </row>
    <row r="195" spans="1:12">
      <c r="A195" s="130" t="s">
        <v>61</v>
      </c>
      <c r="B195" s="130" t="s">
        <v>68</v>
      </c>
      <c r="C195" s="130" t="s">
        <v>63</v>
      </c>
      <c r="D195" s="125">
        <v>41456</v>
      </c>
      <c r="E195" s="126">
        <f>MONTH(D195)</f>
        <v>7</v>
      </c>
      <c r="F195" s="126" t="s">
        <v>69</v>
      </c>
      <c r="G195" s="130" t="s">
        <v>49</v>
      </c>
      <c r="H195" s="130" t="s">
        <v>51</v>
      </c>
      <c r="I195" s="130" t="s">
        <v>65</v>
      </c>
      <c r="J195" s="129">
        <v>276807.38497499918</v>
      </c>
      <c r="K195" s="93"/>
      <c r="L195" s="93"/>
    </row>
    <row r="196" spans="1:12">
      <c r="A196" s="130" t="s">
        <v>61</v>
      </c>
      <c r="B196" s="130" t="s">
        <v>68</v>
      </c>
      <c r="C196" s="130" t="s">
        <v>63</v>
      </c>
      <c r="D196" s="125">
        <v>41487</v>
      </c>
      <c r="E196" s="126">
        <f t="shared" ref="E196:E207" si="4">MONTH(D196)</f>
        <v>8</v>
      </c>
      <c r="F196" s="126" t="s">
        <v>69</v>
      </c>
      <c r="G196" s="130" t="s">
        <v>49</v>
      </c>
      <c r="H196" s="130" t="s">
        <v>51</v>
      </c>
      <c r="I196" s="130" t="s">
        <v>65</v>
      </c>
      <c r="J196" s="129">
        <v>382467.614925</v>
      </c>
      <c r="K196" s="93"/>
      <c r="L196" s="93"/>
    </row>
    <row r="197" spans="1:12">
      <c r="A197" s="130" t="s">
        <v>61</v>
      </c>
      <c r="B197" s="130" t="s">
        <v>68</v>
      </c>
      <c r="C197" s="130" t="s">
        <v>63</v>
      </c>
      <c r="D197" s="125">
        <v>41518</v>
      </c>
      <c r="E197" s="126">
        <f t="shared" si="4"/>
        <v>9</v>
      </c>
      <c r="F197" s="126" t="s">
        <v>69</v>
      </c>
      <c r="G197" s="130" t="s">
        <v>49</v>
      </c>
      <c r="H197" s="130" t="s">
        <v>51</v>
      </c>
      <c r="I197" s="130" t="s">
        <v>65</v>
      </c>
      <c r="J197" s="129">
        <v>299436.63502499921</v>
      </c>
      <c r="K197" s="93"/>
      <c r="L197" s="93"/>
    </row>
    <row r="198" spans="1:12">
      <c r="A198" s="130" t="s">
        <v>61</v>
      </c>
      <c r="B198" s="130" t="s">
        <v>68</v>
      </c>
      <c r="C198" s="130" t="s">
        <v>63</v>
      </c>
      <c r="D198" s="125">
        <v>41548</v>
      </c>
      <c r="E198" s="126">
        <f t="shared" si="4"/>
        <v>10</v>
      </c>
      <c r="F198" s="126" t="s">
        <v>69</v>
      </c>
      <c r="G198" s="130" t="s">
        <v>49</v>
      </c>
      <c r="H198" s="130" t="s">
        <v>51</v>
      </c>
      <c r="I198" s="130" t="s">
        <v>65</v>
      </c>
      <c r="J198" s="129">
        <v>284214.43957499997</v>
      </c>
      <c r="K198" s="93"/>
      <c r="L198" s="93"/>
    </row>
    <row r="199" spans="1:12">
      <c r="A199" s="130" t="s">
        <v>61</v>
      </c>
      <c r="B199" s="130" t="s">
        <v>68</v>
      </c>
      <c r="C199" s="130" t="s">
        <v>63</v>
      </c>
      <c r="D199" s="125">
        <v>41579</v>
      </c>
      <c r="E199" s="126">
        <f t="shared" si="4"/>
        <v>11</v>
      </c>
      <c r="F199" s="126" t="s">
        <v>69</v>
      </c>
      <c r="G199" s="130" t="s">
        <v>49</v>
      </c>
      <c r="H199" s="130" t="s">
        <v>51</v>
      </c>
      <c r="I199" s="130" t="s">
        <v>65</v>
      </c>
      <c r="J199" s="129">
        <v>291875.60325000004</v>
      </c>
      <c r="K199" s="93"/>
      <c r="L199" s="93"/>
    </row>
    <row r="200" spans="1:12">
      <c r="A200" s="130" t="s">
        <v>61</v>
      </c>
      <c r="B200" s="130" t="s">
        <v>68</v>
      </c>
      <c r="C200" s="130" t="s">
        <v>63</v>
      </c>
      <c r="D200" s="125">
        <v>41609</v>
      </c>
      <c r="E200" s="126">
        <f t="shared" si="4"/>
        <v>12</v>
      </c>
      <c r="F200" s="126" t="s">
        <v>69</v>
      </c>
      <c r="G200" s="130" t="s">
        <v>49</v>
      </c>
      <c r="H200" s="130" t="s">
        <v>51</v>
      </c>
      <c r="I200" s="130" t="s">
        <v>65</v>
      </c>
      <c r="J200" s="129">
        <v>280724.18550000002</v>
      </c>
      <c r="K200" s="93"/>
      <c r="L200" s="93"/>
    </row>
    <row r="201" spans="1:12">
      <c r="A201" s="130" t="s">
        <v>61</v>
      </c>
      <c r="B201" s="130" t="s">
        <v>68</v>
      </c>
      <c r="C201" s="130" t="s">
        <v>63</v>
      </c>
      <c r="D201" s="125">
        <v>41640</v>
      </c>
      <c r="E201" s="126">
        <f t="shared" si="4"/>
        <v>1</v>
      </c>
      <c r="F201" s="126" t="s">
        <v>69</v>
      </c>
      <c r="G201" s="130" t="s">
        <v>49</v>
      </c>
      <c r="H201" s="130" t="s">
        <v>51</v>
      </c>
      <c r="I201" s="130" t="s">
        <v>65</v>
      </c>
      <c r="J201" s="129">
        <v>534332.85999999987</v>
      </c>
      <c r="K201" s="175"/>
      <c r="L201" s="175"/>
    </row>
    <row r="202" spans="1:12">
      <c r="A202" s="130" t="s">
        <v>61</v>
      </c>
      <c r="B202" s="130" t="s">
        <v>68</v>
      </c>
      <c r="C202" s="130" t="s">
        <v>63</v>
      </c>
      <c r="D202" s="125">
        <v>41671</v>
      </c>
      <c r="E202" s="126">
        <f t="shared" si="4"/>
        <v>2</v>
      </c>
      <c r="F202" s="126" t="s">
        <v>69</v>
      </c>
      <c r="G202" s="130" t="s">
        <v>49</v>
      </c>
      <c r="H202" s="130" t="s">
        <v>51</v>
      </c>
      <c r="I202" s="130" t="s">
        <v>65</v>
      </c>
      <c r="J202" s="129">
        <v>449851.67249999999</v>
      </c>
      <c r="K202" s="175"/>
      <c r="L202" s="175"/>
    </row>
    <row r="203" spans="1:12">
      <c r="A203" s="130" t="s">
        <v>61</v>
      </c>
      <c r="B203" s="130" t="s">
        <v>68</v>
      </c>
      <c r="C203" s="130" t="s">
        <v>63</v>
      </c>
      <c r="D203" s="125">
        <v>41699</v>
      </c>
      <c r="E203" s="126">
        <f t="shared" si="4"/>
        <v>3</v>
      </c>
      <c r="F203" s="126" t="s">
        <v>69</v>
      </c>
      <c r="G203" s="130" t="s">
        <v>49</v>
      </c>
      <c r="H203" s="130" t="s">
        <v>51</v>
      </c>
      <c r="I203" s="130" t="s">
        <v>65</v>
      </c>
      <c r="J203" s="129">
        <v>448827.02</v>
      </c>
      <c r="K203" s="175"/>
      <c r="L203" s="175"/>
    </row>
    <row r="204" spans="1:12">
      <c r="A204" s="130" t="s">
        <v>61</v>
      </c>
      <c r="B204" s="130" t="s">
        <v>68</v>
      </c>
      <c r="C204" s="130" t="s">
        <v>63</v>
      </c>
      <c r="D204" s="125">
        <v>41730</v>
      </c>
      <c r="E204" s="126">
        <f t="shared" si="4"/>
        <v>4</v>
      </c>
      <c r="F204" s="126" t="s">
        <v>69</v>
      </c>
      <c r="G204" s="130" t="s">
        <v>49</v>
      </c>
      <c r="H204" s="130" t="s">
        <v>51</v>
      </c>
      <c r="I204" s="130" t="s">
        <v>65</v>
      </c>
      <c r="J204" s="129">
        <v>449801.96625</v>
      </c>
      <c r="K204" s="175"/>
      <c r="L204" s="175"/>
    </row>
    <row r="205" spans="1:12">
      <c r="A205" s="130" t="s">
        <v>61</v>
      </c>
      <c r="B205" s="130" t="s">
        <v>68</v>
      </c>
      <c r="C205" s="130" t="s">
        <v>63</v>
      </c>
      <c r="D205" s="125">
        <v>41760</v>
      </c>
      <c r="E205" s="126">
        <f t="shared" si="4"/>
        <v>5</v>
      </c>
      <c r="F205" s="126" t="s">
        <v>69</v>
      </c>
      <c r="G205" s="130" t="s">
        <v>49</v>
      </c>
      <c r="H205" s="130" t="s">
        <v>51</v>
      </c>
      <c r="I205" s="130" t="s">
        <v>65</v>
      </c>
      <c r="J205" s="129">
        <v>477638.59375</v>
      </c>
      <c r="K205" s="175"/>
      <c r="L205" s="175"/>
    </row>
    <row r="206" spans="1:12">
      <c r="A206" s="130" t="s">
        <v>61</v>
      </c>
      <c r="B206" s="130" t="s">
        <v>68</v>
      </c>
      <c r="C206" s="130" t="s">
        <v>63</v>
      </c>
      <c r="D206" s="125">
        <v>41791</v>
      </c>
      <c r="E206" s="126">
        <f t="shared" si="4"/>
        <v>6</v>
      </c>
      <c r="F206" s="126" t="s">
        <v>69</v>
      </c>
      <c r="G206" s="130" t="s">
        <v>49</v>
      </c>
      <c r="H206" s="130" t="s">
        <v>51</v>
      </c>
      <c r="I206" s="130" t="s">
        <v>65</v>
      </c>
      <c r="J206" s="129">
        <v>544543.22875000001</v>
      </c>
      <c r="K206" s="175"/>
      <c r="L206" s="175"/>
    </row>
    <row r="207" spans="1:12">
      <c r="A207" s="130" t="s">
        <v>61</v>
      </c>
      <c r="B207" s="130" t="s">
        <v>68</v>
      </c>
      <c r="C207" s="130" t="s">
        <v>63</v>
      </c>
      <c r="D207" s="125">
        <v>41456</v>
      </c>
      <c r="E207" s="126">
        <f t="shared" si="4"/>
        <v>7</v>
      </c>
      <c r="F207" s="126" t="s">
        <v>69</v>
      </c>
      <c r="G207" s="130" t="s">
        <v>49</v>
      </c>
      <c r="H207" s="130" t="s">
        <v>50</v>
      </c>
      <c r="I207" s="130" t="s">
        <v>65</v>
      </c>
      <c r="J207" s="129">
        <v>415211.07746249868</v>
      </c>
      <c r="K207" s="175"/>
      <c r="L207" s="175"/>
    </row>
    <row r="208" spans="1:12">
      <c r="A208" s="130" t="s">
        <v>61</v>
      </c>
      <c r="B208" s="130" t="s">
        <v>68</v>
      </c>
      <c r="C208" s="130" t="s">
        <v>63</v>
      </c>
      <c r="D208" s="125">
        <v>41487</v>
      </c>
      <c r="E208" s="126">
        <f t="shared" ref="E208:E218" si="5">MONTH(D208)</f>
        <v>8</v>
      </c>
      <c r="F208" s="126" t="s">
        <v>69</v>
      </c>
      <c r="G208" s="130" t="s">
        <v>49</v>
      </c>
      <c r="H208" s="130" t="s">
        <v>50</v>
      </c>
      <c r="I208" s="130" t="s">
        <v>65</v>
      </c>
      <c r="J208" s="129">
        <v>573701.42238750006</v>
      </c>
      <c r="K208" s="175"/>
      <c r="L208" s="175"/>
    </row>
    <row r="209" spans="1:10">
      <c r="A209" s="130" t="s">
        <v>61</v>
      </c>
      <c r="B209" s="130" t="s">
        <v>68</v>
      </c>
      <c r="C209" s="130" t="s">
        <v>63</v>
      </c>
      <c r="D209" s="125">
        <v>41518</v>
      </c>
      <c r="E209" s="126">
        <f t="shared" si="5"/>
        <v>9</v>
      </c>
      <c r="F209" s="126" t="s">
        <v>69</v>
      </c>
      <c r="G209" s="130" t="s">
        <v>49</v>
      </c>
      <c r="H209" s="130" t="s">
        <v>50</v>
      </c>
      <c r="I209" s="130" t="s">
        <v>65</v>
      </c>
      <c r="J209" s="129">
        <v>449154.95253749873</v>
      </c>
    </row>
    <row r="210" spans="1:10">
      <c r="A210" s="130" t="s">
        <v>61</v>
      </c>
      <c r="B210" s="130" t="s">
        <v>68</v>
      </c>
      <c r="C210" s="130" t="s">
        <v>63</v>
      </c>
      <c r="D210" s="125">
        <v>41548</v>
      </c>
      <c r="E210" s="126">
        <f t="shared" si="5"/>
        <v>10</v>
      </c>
      <c r="F210" s="126" t="s">
        <v>69</v>
      </c>
      <c r="G210" s="130" t="s">
        <v>49</v>
      </c>
      <c r="H210" s="130" t="s">
        <v>50</v>
      </c>
      <c r="I210" s="130" t="s">
        <v>65</v>
      </c>
      <c r="J210" s="129">
        <v>426321.65936249989</v>
      </c>
    </row>
    <row r="211" spans="1:10">
      <c r="A211" s="130" t="s">
        <v>61</v>
      </c>
      <c r="B211" s="130" t="s">
        <v>68</v>
      </c>
      <c r="C211" s="130" t="s">
        <v>63</v>
      </c>
      <c r="D211" s="125">
        <v>41579</v>
      </c>
      <c r="E211" s="126">
        <f t="shared" si="5"/>
        <v>11</v>
      </c>
      <c r="F211" s="126" t="s">
        <v>69</v>
      </c>
      <c r="G211" s="130" t="s">
        <v>49</v>
      </c>
      <c r="H211" s="130" t="s">
        <v>50</v>
      </c>
      <c r="I211" s="130" t="s">
        <v>65</v>
      </c>
      <c r="J211" s="129">
        <v>437813.40487499995</v>
      </c>
    </row>
    <row r="212" spans="1:10">
      <c r="A212" s="130" t="s">
        <v>61</v>
      </c>
      <c r="B212" s="130" t="s">
        <v>68</v>
      </c>
      <c r="C212" s="130" t="s">
        <v>63</v>
      </c>
      <c r="D212" s="125">
        <v>41609</v>
      </c>
      <c r="E212" s="126">
        <f t="shared" si="5"/>
        <v>12</v>
      </c>
      <c r="F212" s="126" t="s">
        <v>69</v>
      </c>
      <c r="G212" s="130" t="s">
        <v>49</v>
      </c>
      <c r="H212" s="130" t="s">
        <v>50</v>
      </c>
      <c r="I212" s="130" t="s">
        <v>65</v>
      </c>
      <c r="J212" s="129">
        <v>421086.27824999997</v>
      </c>
    </row>
    <row r="213" spans="1:10">
      <c r="A213" s="130" t="s">
        <v>61</v>
      </c>
      <c r="B213" s="130" t="s">
        <v>68</v>
      </c>
      <c r="C213" s="130" t="s">
        <v>63</v>
      </c>
      <c r="D213" s="125">
        <v>41640</v>
      </c>
      <c r="E213" s="126">
        <f t="shared" si="5"/>
        <v>1</v>
      </c>
      <c r="F213" s="126" t="s">
        <v>69</v>
      </c>
      <c r="G213" s="130" t="s">
        <v>49</v>
      </c>
      <c r="H213" s="130" t="s">
        <v>50</v>
      </c>
      <c r="I213" s="130" t="s">
        <v>65</v>
      </c>
      <c r="J213" s="129">
        <v>801499.2899999998</v>
      </c>
    </row>
    <row r="214" spans="1:10">
      <c r="A214" s="130" t="s">
        <v>61</v>
      </c>
      <c r="B214" s="130" t="s">
        <v>68</v>
      </c>
      <c r="C214" s="130" t="s">
        <v>63</v>
      </c>
      <c r="D214" s="125">
        <v>41671</v>
      </c>
      <c r="E214" s="126">
        <f t="shared" si="5"/>
        <v>2</v>
      </c>
      <c r="F214" s="126" t="s">
        <v>69</v>
      </c>
      <c r="G214" s="130" t="s">
        <v>49</v>
      </c>
      <c r="H214" s="130" t="s">
        <v>50</v>
      </c>
      <c r="I214" s="130" t="s">
        <v>65</v>
      </c>
      <c r="J214" s="129">
        <v>674777.50874999992</v>
      </c>
    </row>
    <row r="215" spans="1:10">
      <c r="A215" s="130" t="s">
        <v>61</v>
      </c>
      <c r="B215" s="130" t="s">
        <v>68</v>
      </c>
      <c r="C215" s="130" t="s">
        <v>63</v>
      </c>
      <c r="D215" s="125">
        <v>41699</v>
      </c>
      <c r="E215" s="126">
        <f t="shared" si="5"/>
        <v>3</v>
      </c>
      <c r="F215" s="126" t="s">
        <v>69</v>
      </c>
      <c r="G215" s="130" t="s">
        <v>49</v>
      </c>
      <c r="H215" s="130" t="s">
        <v>50</v>
      </c>
      <c r="I215" s="130" t="s">
        <v>65</v>
      </c>
      <c r="J215" s="129">
        <v>673240.53</v>
      </c>
    </row>
    <row r="216" spans="1:10">
      <c r="A216" s="130" t="s">
        <v>61</v>
      </c>
      <c r="B216" s="130" t="s">
        <v>68</v>
      </c>
      <c r="C216" s="130" t="s">
        <v>63</v>
      </c>
      <c r="D216" s="125">
        <v>41730</v>
      </c>
      <c r="E216" s="126">
        <f t="shared" si="5"/>
        <v>4</v>
      </c>
      <c r="F216" s="126" t="s">
        <v>69</v>
      </c>
      <c r="G216" s="130" t="s">
        <v>49</v>
      </c>
      <c r="H216" s="130" t="s">
        <v>50</v>
      </c>
      <c r="I216" s="130" t="s">
        <v>65</v>
      </c>
      <c r="J216" s="129">
        <v>674702.94937499997</v>
      </c>
    </row>
    <row r="217" spans="1:10">
      <c r="A217" s="130" t="s">
        <v>61</v>
      </c>
      <c r="B217" s="130" t="s">
        <v>68</v>
      </c>
      <c r="C217" s="130" t="s">
        <v>63</v>
      </c>
      <c r="D217" s="125">
        <v>41760</v>
      </c>
      <c r="E217" s="126">
        <f t="shared" si="5"/>
        <v>5</v>
      </c>
      <c r="F217" s="126" t="s">
        <v>69</v>
      </c>
      <c r="G217" s="130" t="s">
        <v>49</v>
      </c>
      <c r="H217" s="130" t="s">
        <v>50</v>
      </c>
      <c r="I217" s="130" t="s">
        <v>65</v>
      </c>
      <c r="J217" s="129">
        <v>716457.890625</v>
      </c>
    </row>
    <row r="218" spans="1:10">
      <c r="A218" s="130" t="s">
        <v>61</v>
      </c>
      <c r="B218" s="130" t="s">
        <v>68</v>
      </c>
      <c r="C218" s="130" t="s">
        <v>63</v>
      </c>
      <c r="D218" s="125">
        <v>41791</v>
      </c>
      <c r="E218" s="126">
        <f t="shared" si="5"/>
        <v>6</v>
      </c>
      <c r="F218" s="126" t="s">
        <v>69</v>
      </c>
      <c r="G218" s="130" t="s">
        <v>49</v>
      </c>
      <c r="H218" s="130" t="s">
        <v>50</v>
      </c>
      <c r="I218" s="130" t="s">
        <v>65</v>
      </c>
      <c r="J218" s="129">
        <v>816814.8431249999</v>
      </c>
    </row>
    <row r="219" spans="1:10">
      <c r="A219" s="130" t="s">
        <v>61</v>
      </c>
      <c r="B219" s="130" t="s">
        <v>68</v>
      </c>
      <c r="C219" s="130" t="s">
        <v>63</v>
      </c>
      <c r="D219" s="125">
        <v>41456</v>
      </c>
      <c r="E219" s="126">
        <f t="shared" ref="E219:E282" si="6">MONTH(D219)</f>
        <v>7</v>
      </c>
      <c r="F219" s="126" t="s">
        <v>69</v>
      </c>
      <c r="G219" s="130" t="s">
        <v>55</v>
      </c>
      <c r="H219" s="130" t="s">
        <v>57</v>
      </c>
      <c r="I219" s="130" t="s">
        <v>65</v>
      </c>
      <c r="J219" s="129">
        <v>360688.41072499886</v>
      </c>
    </row>
    <row r="220" spans="1:10">
      <c r="A220" s="130" t="s">
        <v>61</v>
      </c>
      <c r="B220" s="130" t="s">
        <v>68</v>
      </c>
      <c r="C220" s="130" t="s">
        <v>63</v>
      </c>
      <c r="D220" s="125">
        <v>41487</v>
      </c>
      <c r="E220" s="126">
        <f t="shared" si="6"/>
        <v>8</v>
      </c>
      <c r="F220" s="126" t="s">
        <v>69</v>
      </c>
      <c r="G220" s="130" t="s">
        <v>55</v>
      </c>
      <c r="H220" s="130" t="s">
        <v>57</v>
      </c>
      <c r="I220" s="130" t="s">
        <v>65</v>
      </c>
      <c r="J220" s="129">
        <v>498366.89217499993</v>
      </c>
    </row>
    <row r="221" spans="1:10">
      <c r="A221" s="130" t="s">
        <v>61</v>
      </c>
      <c r="B221" s="130" t="s">
        <v>68</v>
      </c>
      <c r="C221" s="130" t="s">
        <v>63</v>
      </c>
      <c r="D221" s="125">
        <v>41518</v>
      </c>
      <c r="E221" s="126">
        <f t="shared" si="6"/>
        <v>9</v>
      </c>
      <c r="F221" s="126" t="s">
        <v>69</v>
      </c>
      <c r="G221" s="130" t="s">
        <v>55</v>
      </c>
      <c r="H221" s="130" t="s">
        <v>57</v>
      </c>
      <c r="I221" s="130" t="s">
        <v>65</v>
      </c>
      <c r="J221" s="129">
        <v>390175.00927499885</v>
      </c>
    </row>
    <row r="222" spans="1:10">
      <c r="A222" s="130" t="s">
        <v>61</v>
      </c>
      <c r="B222" s="130" t="s">
        <v>68</v>
      </c>
      <c r="C222" s="130" t="s">
        <v>63</v>
      </c>
      <c r="D222" s="125">
        <v>41548</v>
      </c>
      <c r="E222" s="126">
        <f t="shared" si="6"/>
        <v>10</v>
      </c>
      <c r="F222" s="126" t="s">
        <v>69</v>
      </c>
      <c r="G222" s="130" t="s">
        <v>55</v>
      </c>
      <c r="H222" s="130" t="s">
        <v>57</v>
      </c>
      <c r="I222" s="130" t="s">
        <v>65</v>
      </c>
      <c r="J222" s="129">
        <v>370340.02732499992</v>
      </c>
    </row>
    <row r="223" spans="1:10">
      <c r="A223" s="130" t="s">
        <v>61</v>
      </c>
      <c r="B223" s="130" t="s">
        <v>68</v>
      </c>
      <c r="C223" s="130" t="s">
        <v>63</v>
      </c>
      <c r="D223" s="125">
        <v>41579</v>
      </c>
      <c r="E223" s="126">
        <f t="shared" si="6"/>
        <v>11</v>
      </c>
      <c r="F223" s="126" t="s">
        <v>69</v>
      </c>
      <c r="G223" s="130" t="s">
        <v>55</v>
      </c>
      <c r="H223" s="130" t="s">
        <v>57</v>
      </c>
      <c r="I223" s="130" t="s">
        <v>65</v>
      </c>
      <c r="J223" s="129">
        <v>380322.75574999995</v>
      </c>
    </row>
    <row r="224" spans="1:10">
      <c r="A224" s="130" t="s">
        <v>61</v>
      </c>
      <c r="B224" s="130" t="s">
        <v>68</v>
      </c>
      <c r="C224" s="130" t="s">
        <v>63</v>
      </c>
      <c r="D224" s="125">
        <v>41609</v>
      </c>
      <c r="E224" s="126">
        <f t="shared" si="6"/>
        <v>12</v>
      </c>
      <c r="F224" s="126" t="s">
        <v>69</v>
      </c>
      <c r="G224" s="130" t="s">
        <v>55</v>
      </c>
      <c r="H224" s="130" t="s">
        <v>57</v>
      </c>
      <c r="I224" s="130" t="s">
        <v>65</v>
      </c>
      <c r="J224" s="129">
        <v>365792.12049999996</v>
      </c>
    </row>
    <row r="225" spans="1:10">
      <c r="A225" s="130" t="s">
        <v>61</v>
      </c>
      <c r="B225" s="130" t="s">
        <v>68</v>
      </c>
      <c r="C225" s="130" t="s">
        <v>63</v>
      </c>
      <c r="D225" s="125">
        <v>41640</v>
      </c>
      <c r="E225" s="126">
        <f t="shared" si="6"/>
        <v>1</v>
      </c>
      <c r="F225" s="126" t="s">
        <v>69</v>
      </c>
      <c r="G225" s="130" t="s">
        <v>55</v>
      </c>
      <c r="H225" s="130" t="s">
        <v>57</v>
      </c>
      <c r="I225" s="130" t="s">
        <v>65</v>
      </c>
      <c r="J225" s="129">
        <v>459526.25959999987</v>
      </c>
    </row>
    <row r="226" spans="1:10">
      <c r="A226" s="130" t="s">
        <v>61</v>
      </c>
      <c r="B226" s="130" t="s">
        <v>68</v>
      </c>
      <c r="C226" s="130" t="s">
        <v>63</v>
      </c>
      <c r="D226" s="125">
        <v>41671</v>
      </c>
      <c r="E226" s="126">
        <f t="shared" si="6"/>
        <v>2</v>
      </c>
      <c r="F226" s="126" t="s">
        <v>69</v>
      </c>
      <c r="G226" s="130" t="s">
        <v>55</v>
      </c>
      <c r="H226" s="130" t="s">
        <v>57</v>
      </c>
      <c r="I226" s="130" t="s">
        <v>65</v>
      </c>
      <c r="J226" s="129">
        <v>386872.43834999995</v>
      </c>
    </row>
    <row r="227" spans="1:10">
      <c r="A227" s="130" t="s">
        <v>61</v>
      </c>
      <c r="B227" s="130" t="s">
        <v>68</v>
      </c>
      <c r="C227" s="130" t="s">
        <v>63</v>
      </c>
      <c r="D227" s="125">
        <v>41699</v>
      </c>
      <c r="E227" s="126">
        <f t="shared" si="6"/>
        <v>3</v>
      </c>
      <c r="F227" s="126" t="s">
        <v>69</v>
      </c>
      <c r="G227" s="130" t="s">
        <v>55</v>
      </c>
      <c r="H227" s="130" t="s">
        <v>57</v>
      </c>
      <c r="I227" s="130" t="s">
        <v>65</v>
      </c>
      <c r="J227" s="129">
        <v>385991.23719999997</v>
      </c>
    </row>
    <row r="228" spans="1:10">
      <c r="A228" s="130" t="s">
        <v>61</v>
      </c>
      <c r="B228" s="130" t="s">
        <v>68</v>
      </c>
      <c r="C228" s="130" t="s">
        <v>63</v>
      </c>
      <c r="D228" s="125">
        <v>41730</v>
      </c>
      <c r="E228" s="126">
        <f t="shared" si="6"/>
        <v>4</v>
      </c>
      <c r="F228" s="126" t="s">
        <v>69</v>
      </c>
      <c r="G228" s="130" t="s">
        <v>55</v>
      </c>
      <c r="H228" s="130" t="s">
        <v>57</v>
      </c>
      <c r="I228" s="130" t="s">
        <v>65</v>
      </c>
      <c r="J228" s="129">
        <v>386829.69097499992</v>
      </c>
    </row>
    <row r="229" spans="1:10">
      <c r="A229" s="130" t="s">
        <v>61</v>
      </c>
      <c r="B229" s="130" t="s">
        <v>68</v>
      </c>
      <c r="C229" s="130" t="s">
        <v>63</v>
      </c>
      <c r="D229" s="125">
        <v>41760</v>
      </c>
      <c r="E229" s="126">
        <f t="shared" si="6"/>
        <v>5</v>
      </c>
      <c r="F229" s="126" t="s">
        <v>69</v>
      </c>
      <c r="G229" s="130" t="s">
        <v>55</v>
      </c>
      <c r="H229" s="130" t="s">
        <v>57</v>
      </c>
      <c r="I229" s="130" t="s">
        <v>65</v>
      </c>
      <c r="J229" s="129">
        <v>410769.19062499999</v>
      </c>
    </row>
    <row r="230" spans="1:10">
      <c r="A230" s="130" t="s">
        <v>61</v>
      </c>
      <c r="B230" s="130" t="s">
        <v>68</v>
      </c>
      <c r="C230" s="130" t="s">
        <v>63</v>
      </c>
      <c r="D230" s="125">
        <v>41791</v>
      </c>
      <c r="E230" s="126">
        <f t="shared" si="6"/>
        <v>6</v>
      </c>
      <c r="F230" s="126" t="s">
        <v>69</v>
      </c>
      <c r="G230" s="130" t="s">
        <v>55</v>
      </c>
      <c r="H230" s="130" t="s">
        <v>57</v>
      </c>
      <c r="I230" s="130" t="s">
        <v>65</v>
      </c>
      <c r="J230" s="129">
        <v>468307.17672499991</v>
      </c>
    </row>
    <row r="231" spans="1:10">
      <c r="A231" s="130" t="s">
        <v>61</v>
      </c>
      <c r="B231" s="130" t="s">
        <v>68</v>
      </c>
      <c r="C231" s="130" t="s">
        <v>63</v>
      </c>
      <c r="D231" s="125">
        <v>41456</v>
      </c>
      <c r="E231" s="126">
        <f t="shared" si="6"/>
        <v>7</v>
      </c>
      <c r="F231" s="126" t="s">
        <v>69</v>
      </c>
      <c r="G231" s="130" t="s">
        <v>55</v>
      </c>
      <c r="H231" s="130" t="s">
        <v>59</v>
      </c>
      <c r="I231" s="130" t="s">
        <v>65</v>
      </c>
      <c r="J231" s="129">
        <v>226478.76952499934</v>
      </c>
    </row>
    <row r="232" spans="1:10">
      <c r="A232" s="130" t="s">
        <v>61</v>
      </c>
      <c r="B232" s="130" t="s">
        <v>68</v>
      </c>
      <c r="C232" s="130" t="s">
        <v>63</v>
      </c>
      <c r="D232" s="125">
        <v>41487</v>
      </c>
      <c r="E232" s="126">
        <f t="shared" si="6"/>
        <v>8</v>
      </c>
      <c r="F232" s="126" t="s">
        <v>69</v>
      </c>
      <c r="G232" s="130" t="s">
        <v>55</v>
      </c>
      <c r="H232" s="130" t="s">
        <v>59</v>
      </c>
      <c r="I232" s="130" t="s">
        <v>65</v>
      </c>
      <c r="J232" s="129">
        <v>312928.04857500002</v>
      </c>
    </row>
    <row r="233" spans="1:10">
      <c r="A233" s="130" t="s">
        <v>61</v>
      </c>
      <c r="B233" s="130" t="s">
        <v>68</v>
      </c>
      <c r="C233" s="130" t="s">
        <v>63</v>
      </c>
      <c r="D233" s="125">
        <v>41518</v>
      </c>
      <c r="E233" s="126">
        <f t="shared" si="6"/>
        <v>9</v>
      </c>
      <c r="F233" s="126" t="s">
        <v>69</v>
      </c>
      <c r="G233" s="130" t="s">
        <v>55</v>
      </c>
      <c r="H233" s="130" t="s">
        <v>59</v>
      </c>
      <c r="I233" s="130" t="s">
        <v>65</v>
      </c>
      <c r="J233" s="129">
        <v>244993.61047499935</v>
      </c>
    </row>
    <row r="234" spans="1:10">
      <c r="A234" s="130" t="s">
        <v>61</v>
      </c>
      <c r="B234" s="130" t="s">
        <v>68</v>
      </c>
      <c r="C234" s="130" t="s">
        <v>63</v>
      </c>
      <c r="D234" s="125">
        <v>41548</v>
      </c>
      <c r="E234" s="126">
        <f t="shared" si="6"/>
        <v>10</v>
      </c>
      <c r="F234" s="126" t="s">
        <v>69</v>
      </c>
      <c r="G234" s="130" t="s">
        <v>55</v>
      </c>
      <c r="H234" s="130" t="s">
        <v>59</v>
      </c>
      <c r="I234" s="130" t="s">
        <v>65</v>
      </c>
      <c r="J234" s="129">
        <v>232539.08692499998</v>
      </c>
    </row>
    <row r="235" spans="1:10">
      <c r="A235" s="130" t="s">
        <v>61</v>
      </c>
      <c r="B235" s="130" t="s">
        <v>68</v>
      </c>
      <c r="C235" s="130" t="s">
        <v>63</v>
      </c>
      <c r="D235" s="125">
        <v>41579</v>
      </c>
      <c r="E235" s="126">
        <f t="shared" si="6"/>
        <v>11</v>
      </c>
      <c r="F235" s="126" t="s">
        <v>69</v>
      </c>
      <c r="G235" s="130" t="s">
        <v>55</v>
      </c>
      <c r="H235" s="130" t="s">
        <v>59</v>
      </c>
      <c r="I235" s="130" t="s">
        <v>65</v>
      </c>
      <c r="J235" s="129">
        <v>238807.31175000002</v>
      </c>
    </row>
    <row r="236" spans="1:10">
      <c r="A236" s="130" t="s">
        <v>61</v>
      </c>
      <c r="B236" s="130" t="s">
        <v>68</v>
      </c>
      <c r="C236" s="130" t="s">
        <v>63</v>
      </c>
      <c r="D236" s="125">
        <v>41609</v>
      </c>
      <c r="E236" s="126">
        <f t="shared" si="6"/>
        <v>12</v>
      </c>
      <c r="F236" s="126" t="s">
        <v>69</v>
      </c>
      <c r="G236" s="130" t="s">
        <v>55</v>
      </c>
      <c r="H236" s="130" t="s">
        <v>59</v>
      </c>
      <c r="I236" s="130" t="s">
        <v>65</v>
      </c>
      <c r="J236" s="129">
        <v>229683.42450000002</v>
      </c>
    </row>
    <row r="237" spans="1:10">
      <c r="A237" s="130" t="s">
        <v>61</v>
      </c>
      <c r="B237" s="130" t="s">
        <v>68</v>
      </c>
      <c r="C237" s="130" t="s">
        <v>63</v>
      </c>
      <c r="D237" s="125">
        <v>41640</v>
      </c>
      <c r="E237" s="126">
        <f t="shared" si="6"/>
        <v>1</v>
      </c>
      <c r="F237" s="126" t="s">
        <v>69</v>
      </c>
      <c r="G237" s="130" t="s">
        <v>55</v>
      </c>
      <c r="H237" s="130" t="s">
        <v>59</v>
      </c>
      <c r="I237" s="130" t="s">
        <v>65</v>
      </c>
      <c r="J237" s="129">
        <v>288539.74439999997</v>
      </c>
    </row>
    <row r="238" spans="1:10">
      <c r="A238" s="130" t="s">
        <v>61</v>
      </c>
      <c r="B238" s="130" t="s">
        <v>68</v>
      </c>
      <c r="C238" s="130" t="s">
        <v>63</v>
      </c>
      <c r="D238" s="125">
        <v>41671</v>
      </c>
      <c r="E238" s="126">
        <f t="shared" si="6"/>
        <v>2</v>
      </c>
      <c r="F238" s="126" t="s">
        <v>69</v>
      </c>
      <c r="G238" s="130" t="s">
        <v>55</v>
      </c>
      <c r="H238" s="130" t="s">
        <v>59</v>
      </c>
      <c r="I238" s="130" t="s">
        <v>65</v>
      </c>
      <c r="J238" s="129">
        <v>242919.90315</v>
      </c>
    </row>
    <row r="239" spans="1:10">
      <c r="A239" s="130" t="s">
        <v>61</v>
      </c>
      <c r="B239" s="130" t="s">
        <v>68</v>
      </c>
      <c r="C239" s="130" t="s">
        <v>63</v>
      </c>
      <c r="D239" s="125">
        <v>41699</v>
      </c>
      <c r="E239" s="126">
        <f t="shared" si="6"/>
        <v>3</v>
      </c>
      <c r="F239" s="126" t="s">
        <v>69</v>
      </c>
      <c r="G239" s="130" t="s">
        <v>55</v>
      </c>
      <c r="H239" s="130" t="s">
        <v>59</v>
      </c>
      <c r="I239" s="130" t="s">
        <v>65</v>
      </c>
      <c r="J239" s="129">
        <v>242366.59080000003</v>
      </c>
    </row>
    <row r="240" spans="1:10">
      <c r="A240" s="130" t="s">
        <v>61</v>
      </c>
      <c r="B240" s="130" t="s">
        <v>68</v>
      </c>
      <c r="C240" s="130" t="s">
        <v>63</v>
      </c>
      <c r="D240" s="125">
        <v>41730</v>
      </c>
      <c r="E240" s="126">
        <f t="shared" si="6"/>
        <v>4</v>
      </c>
      <c r="F240" s="126" t="s">
        <v>69</v>
      </c>
      <c r="G240" s="130" t="s">
        <v>55</v>
      </c>
      <c r="H240" s="130" t="s">
        <v>59</v>
      </c>
      <c r="I240" s="130" t="s">
        <v>65</v>
      </c>
      <c r="J240" s="129">
        <v>242893.06177500001</v>
      </c>
    </row>
    <row r="241" spans="1:10">
      <c r="A241" s="130" t="s">
        <v>61</v>
      </c>
      <c r="B241" s="130" t="s">
        <v>68</v>
      </c>
      <c r="C241" s="130" t="s">
        <v>63</v>
      </c>
      <c r="D241" s="125">
        <v>41760</v>
      </c>
      <c r="E241" s="126">
        <f t="shared" si="6"/>
        <v>5</v>
      </c>
      <c r="F241" s="126" t="s">
        <v>69</v>
      </c>
      <c r="G241" s="130" t="s">
        <v>55</v>
      </c>
      <c r="H241" s="130" t="s">
        <v>59</v>
      </c>
      <c r="I241" s="130" t="s">
        <v>65</v>
      </c>
      <c r="J241" s="129">
        <v>257924.84062500004</v>
      </c>
    </row>
    <row r="242" spans="1:10">
      <c r="A242" s="130" t="s">
        <v>61</v>
      </c>
      <c r="B242" s="130" t="s">
        <v>68</v>
      </c>
      <c r="C242" s="130" t="s">
        <v>63</v>
      </c>
      <c r="D242" s="125">
        <v>41791</v>
      </c>
      <c r="E242" s="126">
        <f t="shared" si="6"/>
        <v>6</v>
      </c>
      <c r="F242" s="126" t="s">
        <v>69</v>
      </c>
      <c r="G242" s="130" t="s">
        <v>55</v>
      </c>
      <c r="H242" s="130" t="s">
        <v>59</v>
      </c>
      <c r="I242" s="130" t="s">
        <v>65</v>
      </c>
      <c r="J242" s="129">
        <v>294053.34352500003</v>
      </c>
    </row>
    <row r="243" spans="1:10">
      <c r="A243" s="130" t="s">
        <v>61</v>
      </c>
      <c r="B243" s="130" t="s">
        <v>68</v>
      </c>
      <c r="C243" s="130" t="s">
        <v>63</v>
      </c>
      <c r="D243" s="125">
        <v>41456</v>
      </c>
      <c r="E243" s="126">
        <f t="shared" si="6"/>
        <v>7</v>
      </c>
      <c r="F243" s="126" t="s">
        <v>69</v>
      </c>
      <c r="G243" s="130" t="s">
        <v>55</v>
      </c>
      <c r="H243" s="130" t="s">
        <v>58</v>
      </c>
      <c r="I243" s="130" t="s">
        <v>65</v>
      </c>
      <c r="J243" s="129">
        <v>255837.1285374992</v>
      </c>
    </row>
    <row r="244" spans="1:10">
      <c r="A244" s="130" t="s">
        <v>61</v>
      </c>
      <c r="B244" s="130" t="s">
        <v>68</v>
      </c>
      <c r="C244" s="130" t="s">
        <v>63</v>
      </c>
      <c r="D244" s="125">
        <v>41487</v>
      </c>
      <c r="E244" s="126">
        <f t="shared" si="6"/>
        <v>8</v>
      </c>
      <c r="F244" s="126" t="s">
        <v>69</v>
      </c>
      <c r="G244" s="130" t="s">
        <v>55</v>
      </c>
      <c r="H244" s="130" t="s">
        <v>58</v>
      </c>
      <c r="I244" s="130" t="s">
        <v>65</v>
      </c>
      <c r="J244" s="129">
        <v>353492.79561249999</v>
      </c>
    </row>
    <row r="245" spans="1:10">
      <c r="A245" s="130" t="s">
        <v>61</v>
      </c>
      <c r="B245" s="130" t="s">
        <v>68</v>
      </c>
      <c r="C245" s="130" t="s">
        <v>63</v>
      </c>
      <c r="D245" s="125">
        <v>41518</v>
      </c>
      <c r="E245" s="126">
        <f t="shared" si="6"/>
        <v>9</v>
      </c>
      <c r="F245" s="126" t="s">
        <v>69</v>
      </c>
      <c r="G245" s="130" t="s">
        <v>55</v>
      </c>
      <c r="H245" s="130" t="s">
        <v>58</v>
      </c>
      <c r="I245" s="130" t="s">
        <v>65</v>
      </c>
      <c r="J245" s="129">
        <v>276752.04146249924</v>
      </c>
    </row>
    <row r="246" spans="1:10">
      <c r="A246" s="130" t="s">
        <v>61</v>
      </c>
      <c r="B246" s="130" t="s">
        <v>68</v>
      </c>
      <c r="C246" s="130" t="s">
        <v>63</v>
      </c>
      <c r="D246" s="125">
        <v>41548</v>
      </c>
      <c r="E246" s="126">
        <f t="shared" si="6"/>
        <v>10</v>
      </c>
      <c r="F246" s="126" t="s">
        <v>69</v>
      </c>
      <c r="G246" s="130" t="s">
        <v>55</v>
      </c>
      <c r="H246" s="130" t="s">
        <v>58</v>
      </c>
      <c r="I246" s="130" t="s">
        <v>65</v>
      </c>
      <c r="J246" s="129">
        <v>262683.04263749992</v>
      </c>
    </row>
    <row r="247" spans="1:10">
      <c r="A247" s="130" t="s">
        <v>61</v>
      </c>
      <c r="B247" s="130" t="s">
        <v>68</v>
      </c>
      <c r="C247" s="130" t="s">
        <v>63</v>
      </c>
      <c r="D247" s="125">
        <v>41579</v>
      </c>
      <c r="E247" s="126">
        <f t="shared" si="6"/>
        <v>11</v>
      </c>
      <c r="F247" s="126" t="s">
        <v>69</v>
      </c>
      <c r="G247" s="130" t="s">
        <v>55</v>
      </c>
      <c r="H247" s="130" t="s">
        <v>58</v>
      </c>
      <c r="I247" s="130" t="s">
        <v>65</v>
      </c>
      <c r="J247" s="129">
        <v>269763.81512500002</v>
      </c>
    </row>
    <row r="248" spans="1:10">
      <c r="A248" s="130" t="s">
        <v>61</v>
      </c>
      <c r="B248" s="130" t="s">
        <v>68</v>
      </c>
      <c r="C248" s="130" t="s">
        <v>63</v>
      </c>
      <c r="D248" s="125">
        <v>41609</v>
      </c>
      <c r="E248" s="126">
        <f t="shared" si="6"/>
        <v>12</v>
      </c>
      <c r="F248" s="126" t="s">
        <v>69</v>
      </c>
      <c r="G248" s="130" t="s">
        <v>55</v>
      </c>
      <c r="H248" s="130" t="s">
        <v>58</v>
      </c>
      <c r="I248" s="130" t="s">
        <v>65</v>
      </c>
      <c r="J248" s="129">
        <v>259457.20175000001</v>
      </c>
    </row>
    <row r="249" spans="1:10">
      <c r="A249" s="130" t="s">
        <v>61</v>
      </c>
      <c r="B249" s="130" t="s">
        <v>68</v>
      </c>
      <c r="C249" s="130" t="s">
        <v>63</v>
      </c>
      <c r="D249" s="125">
        <v>41640</v>
      </c>
      <c r="E249" s="126">
        <f t="shared" si="6"/>
        <v>1</v>
      </c>
      <c r="F249" s="126" t="s">
        <v>69</v>
      </c>
      <c r="G249" s="130" t="s">
        <v>55</v>
      </c>
      <c r="H249" s="130" t="s">
        <v>58</v>
      </c>
      <c r="I249" s="130" t="s">
        <v>65</v>
      </c>
      <c r="J249" s="129">
        <v>325943.04459999991</v>
      </c>
    </row>
    <row r="250" spans="1:10">
      <c r="A250" s="130" t="s">
        <v>61</v>
      </c>
      <c r="B250" s="130" t="s">
        <v>68</v>
      </c>
      <c r="C250" s="130" t="s">
        <v>63</v>
      </c>
      <c r="D250" s="125">
        <v>41671</v>
      </c>
      <c r="E250" s="126">
        <f t="shared" si="6"/>
        <v>2</v>
      </c>
      <c r="F250" s="126" t="s">
        <v>69</v>
      </c>
      <c r="G250" s="130" t="s">
        <v>55</v>
      </c>
      <c r="H250" s="130" t="s">
        <v>58</v>
      </c>
      <c r="I250" s="130" t="s">
        <v>65</v>
      </c>
      <c r="J250" s="129">
        <v>274409.52022499999</v>
      </c>
    </row>
    <row r="251" spans="1:10">
      <c r="A251" s="130" t="s">
        <v>61</v>
      </c>
      <c r="B251" s="130" t="s">
        <v>68</v>
      </c>
      <c r="C251" s="130" t="s">
        <v>63</v>
      </c>
      <c r="D251" s="125">
        <v>41699</v>
      </c>
      <c r="E251" s="126">
        <f t="shared" si="6"/>
        <v>3</v>
      </c>
      <c r="F251" s="126" t="s">
        <v>69</v>
      </c>
      <c r="G251" s="130" t="s">
        <v>55</v>
      </c>
      <c r="H251" s="130" t="s">
        <v>58</v>
      </c>
      <c r="I251" s="130" t="s">
        <v>65</v>
      </c>
      <c r="J251" s="129">
        <v>273784.48220000003</v>
      </c>
    </row>
    <row r="252" spans="1:10">
      <c r="A252" s="130" t="s">
        <v>61</v>
      </c>
      <c r="B252" s="130" t="s">
        <v>68</v>
      </c>
      <c r="C252" s="130" t="s">
        <v>63</v>
      </c>
      <c r="D252" s="125">
        <v>41730</v>
      </c>
      <c r="E252" s="126">
        <f t="shared" si="6"/>
        <v>4</v>
      </c>
      <c r="F252" s="126" t="s">
        <v>69</v>
      </c>
      <c r="G252" s="130" t="s">
        <v>55</v>
      </c>
      <c r="H252" s="130" t="s">
        <v>58</v>
      </c>
      <c r="I252" s="130" t="s">
        <v>65</v>
      </c>
      <c r="J252" s="129">
        <v>274379.19941249996</v>
      </c>
    </row>
    <row r="253" spans="1:10">
      <c r="A253" s="130" t="s">
        <v>61</v>
      </c>
      <c r="B253" s="130" t="s">
        <v>68</v>
      </c>
      <c r="C253" s="130" t="s">
        <v>63</v>
      </c>
      <c r="D253" s="125">
        <v>41760</v>
      </c>
      <c r="E253" s="126">
        <f t="shared" si="6"/>
        <v>5</v>
      </c>
      <c r="F253" s="126" t="s">
        <v>69</v>
      </c>
      <c r="G253" s="130" t="s">
        <v>55</v>
      </c>
      <c r="H253" s="130" t="s">
        <v>58</v>
      </c>
      <c r="I253" s="130" t="s">
        <v>65</v>
      </c>
      <c r="J253" s="129">
        <v>291359.54218749999</v>
      </c>
    </row>
    <row r="254" spans="1:10">
      <c r="A254" s="130" t="s">
        <v>61</v>
      </c>
      <c r="B254" s="130" t="s">
        <v>68</v>
      </c>
      <c r="C254" s="130" t="s">
        <v>63</v>
      </c>
      <c r="D254" s="125">
        <v>41791</v>
      </c>
      <c r="E254" s="126">
        <f t="shared" si="6"/>
        <v>6</v>
      </c>
      <c r="F254" s="126" t="s">
        <v>69</v>
      </c>
      <c r="G254" s="130" t="s">
        <v>55</v>
      </c>
      <c r="H254" s="130" t="s">
        <v>58</v>
      </c>
      <c r="I254" s="130" t="s">
        <v>65</v>
      </c>
      <c r="J254" s="129">
        <v>332171.36953749997</v>
      </c>
    </row>
    <row r="255" spans="1:10">
      <c r="A255" s="130" t="s">
        <v>61</v>
      </c>
      <c r="B255" s="130" t="s">
        <v>68</v>
      </c>
      <c r="C255" s="130" t="s">
        <v>63</v>
      </c>
      <c r="D255" s="125">
        <v>41456</v>
      </c>
      <c r="E255" s="126">
        <f t="shared" si="6"/>
        <v>7</v>
      </c>
      <c r="F255" s="126" t="s">
        <v>69</v>
      </c>
      <c r="G255" s="130" t="s">
        <v>55</v>
      </c>
      <c r="H255" s="130" t="s">
        <v>56</v>
      </c>
      <c r="I255" s="130" t="s">
        <v>65</v>
      </c>
      <c r="J255" s="129">
        <v>176150.15407499947</v>
      </c>
    </row>
    <row r="256" spans="1:10">
      <c r="A256" s="130" t="s">
        <v>61</v>
      </c>
      <c r="B256" s="130" t="s">
        <v>68</v>
      </c>
      <c r="C256" s="130" t="s">
        <v>63</v>
      </c>
      <c r="D256" s="125">
        <v>41487</v>
      </c>
      <c r="E256" s="126">
        <f t="shared" si="6"/>
        <v>8</v>
      </c>
      <c r="F256" s="126" t="s">
        <v>69</v>
      </c>
      <c r="G256" s="130" t="s">
        <v>55</v>
      </c>
      <c r="H256" s="130" t="s">
        <v>56</v>
      </c>
      <c r="I256" s="130" t="s">
        <v>65</v>
      </c>
      <c r="J256" s="129">
        <v>243388.48222500001</v>
      </c>
    </row>
    <row r="257" spans="1:10">
      <c r="A257" s="130" t="s">
        <v>61</v>
      </c>
      <c r="B257" s="130" t="s">
        <v>68</v>
      </c>
      <c r="C257" s="130" t="s">
        <v>63</v>
      </c>
      <c r="D257" s="125">
        <v>41518</v>
      </c>
      <c r="E257" s="126">
        <f t="shared" si="6"/>
        <v>9</v>
      </c>
      <c r="F257" s="126" t="s">
        <v>69</v>
      </c>
      <c r="G257" s="130" t="s">
        <v>55</v>
      </c>
      <c r="H257" s="130" t="s">
        <v>56</v>
      </c>
      <c r="I257" s="130" t="s">
        <v>65</v>
      </c>
      <c r="J257" s="129">
        <v>190550.58592499947</v>
      </c>
    </row>
    <row r="258" spans="1:10">
      <c r="A258" s="130" t="s">
        <v>61</v>
      </c>
      <c r="B258" s="130" t="s">
        <v>68</v>
      </c>
      <c r="C258" s="130" t="s">
        <v>63</v>
      </c>
      <c r="D258" s="125">
        <v>41548</v>
      </c>
      <c r="E258" s="126">
        <f t="shared" si="6"/>
        <v>10</v>
      </c>
      <c r="F258" s="126" t="s">
        <v>69</v>
      </c>
      <c r="G258" s="130" t="s">
        <v>55</v>
      </c>
      <c r="H258" s="130" t="s">
        <v>56</v>
      </c>
      <c r="I258" s="130" t="s">
        <v>65</v>
      </c>
      <c r="J258" s="129">
        <v>180863.73427499997</v>
      </c>
    </row>
    <row r="259" spans="1:10">
      <c r="A259" s="130" t="s">
        <v>61</v>
      </c>
      <c r="B259" s="130" t="s">
        <v>68</v>
      </c>
      <c r="C259" s="130" t="s">
        <v>63</v>
      </c>
      <c r="D259" s="125">
        <v>41579</v>
      </c>
      <c r="E259" s="126">
        <f t="shared" si="6"/>
        <v>11</v>
      </c>
      <c r="F259" s="126" t="s">
        <v>69</v>
      </c>
      <c r="G259" s="130" t="s">
        <v>55</v>
      </c>
      <c r="H259" s="130" t="s">
        <v>56</v>
      </c>
      <c r="I259" s="130" t="s">
        <v>65</v>
      </c>
      <c r="J259" s="129">
        <v>185739.02025</v>
      </c>
    </row>
    <row r="260" spans="1:10">
      <c r="A260" s="130" t="s">
        <v>61</v>
      </c>
      <c r="B260" s="130" t="s">
        <v>68</v>
      </c>
      <c r="C260" s="130" t="s">
        <v>63</v>
      </c>
      <c r="D260" s="125">
        <v>41609</v>
      </c>
      <c r="E260" s="126">
        <f t="shared" si="6"/>
        <v>12</v>
      </c>
      <c r="F260" s="126" t="s">
        <v>69</v>
      </c>
      <c r="G260" s="130" t="s">
        <v>55</v>
      </c>
      <c r="H260" s="130" t="s">
        <v>56</v>
      </c>
      <c r="I260" s="130" t="s">
        <v>65</v>
      </c>
      <c r="J260" s="129">
        <v>178642.66350000002</v>
      </c>
    </row>
    <row r="261" spans="1:10">
      <c r="A261" s="130" t="s">
        <v>61</v>
      </c>
      <c r="B261" s="130" t="s">
        <v>68</v>
      </c>
      <c r="C261" s="130" t="s">
        <v>63</v>
      </c>
      <c r="D261" s="125">
        <v>41640</v>
      </c>
      <c r="E261" s="126">
        <f t="shared" si="6"/>
        <v>1</v>
      </c>
      <c r="F261" s="126" t="s">
        <v>69</v>
      </c>
      <c r="G261" s="130" t="s">
        <v>55</v>
      </c>
      <c r="H261" s="130" t="s">
        <v>56</v>
      </c>
      <c r="I261" s="130" t="s">
        <v>65</v>
      </c>
      <c r="J261" s="129">
        <v>224419.80119999996</v>
      </c>
    </row>
    <row r="262" spans="1:10">
      <c r="A262" s="130" t="s">
        <v>61</v>
      </c>
      <c r="B262" s="130" t="s">
        <v>68</v>
      </c>
      <c r="C262" s="130" t="s">
        <v>63</v>
      </c>
      <c r="D262" s="125">
        <v>41671</v>
      </c>
      <c r="E262" s="126">
        <f t="shared" si="6"/>
        <v>2</v>
      </c>
      <c r="F262" s="126" t="s">
        <v>69</v>
      </c>
      <c r="G262" s="130" t="s">
        <v>55</v>
      </c>
      <c r="H262" s="130" t="s">
        <v>56</v>
      </c>
      <c r="I262" s="130" t="s">
        <v>65</v>
      </c>
      <c r="J262" s="129">
        <v>188937.70244999998</v>
      </c>
    </row>
    <row r="263" spans="1:10">
      <c r="A263" s="130" t="s">
        <v>61</v>
      </c>
      <c r="B263" s="130" t="s">
        <v>68</v>
      </c>
      <c r="C263" s="130" t="s">
        <v>63</v>
      </c>
      <c r="D263" s="125">
        <v>41699</v>
      </c>
      <c r="E263" s="126">
        <f t="shared" si="6"/>
        <v>3</v>
      </c>
      <c r="F263" s="126" t="s">
        <v>69</v>
      </c>
      <c r="G263" s="130" t="s">
        <v>55</v>
      </c>
      <c r="H263" s="130" t="s">
        <v>56</v>
      </c>
      <c r="I263" s="130" t="s">
        <v>65</v>
      </c>
      <c r="J263" s="129">
        <v>188507.34840000002</v>
      </c>
    </row>
    <row r="264" spans="1:10">
      <c r="A264" s="130" t="s">
        <v>61</v>
      </c>
      <c r="B264" s="130" t="s">
        <v>68</v>
      </c>
      <c r="C264" s="130" t="s">
        <v>63</v>
      </c>
      <c r="D264" s="125">
        <v>41730</v>
      </c>
      <c r="E264" s="126">
        <f t="shared" si="6"/>
        <v>4</v>
      </c>
      <c r="F264" s="126" t="s">
        <v>69</v>
      </c>
      <c r="G264" s="130" t="s">
        <v>55</v>
      </c>
      <c r="H264" s="130" t="s">
        <v>56</v>
      </c>
      <c r="I264" s="130" t="s">
        <v>65</v>
      </c>
      <c r="J264" s="129">
        <v>188916.82582500001</v>
      </c>
    </row>
    <row r="265" spans="1:10">
      <c r="A265" s="130" t="s">
        <v>61</v>
      </c>
      <c r="B265" s="130" t="s">
        <v>68</v>
      </c>
      <c r="C265" s="130" t="s">
        <v>63</v>
      </c>
      <c r="D265" s="125">
        <v>41760</v>
      </c>
      <c r="E265" s="126">
        <f t="shared" si="6"/>
        <v>5</v>
      </c>
      <c r="F265" s="126" t="s">
        <v>69</v>
      </c>
      <c r="G265" s="130" t="s">
        <v>55</v>
      </c>
      <c r="H265" s="130" t="s">
        <v>56</v>
      </c>
      <c r="I265" s="130" t="s">
        <v>65</v>
      </c>
      <c r="J265" s="129">
        <v>200608.20937500001</v>
      </c>
    </row>
    <row r="266" spans="1:10">
      <c r="A266" s="130" t="s">
        <v>61</v>
      </c>
      <c r="B266" s="130" t="s">
        <v>68</v>
      </c>
      <c r="C266" s="130" t="s">
        <v>63</v>
      </c>
      <c r="D266" s="125">
        <v>41791</v>
      </c>
      <c r="E266" s="126">
        <f t="shared" si="6"/>
        <v>6</v>
      </c>
      <c r="F266" s="126" t="s">
        <v>69</v>
      </c>
      <c r="G266" s="130" t="s">
        <v>55</v>
      </c>
      <c r="H266" s="130" t="s">
        <v>56</v>
      </c>
      <c r="I266" s="130" t="s">
        <v>65</v>
      </c>
      <c r="J266" s="129">
        <v>228708.15607500001</v>
      </c>
    </row>
    <row r="267" spans="1:10">
      <c r="A267" s="130" t="s">
        <v>61</v>
      </c>
      <c r="B267" s="130" t="s">
        <v>68</v>
      </c>
      <c r="C267" s="130" t="s">
        <v>63</v>
      </c>
      <c r="D267" s="125">
        <v>41456</v>
      </c>
      <c r="E267" s="126">
        <f t="shared" si="6"/>
        <v>7</v>
      </c>
      <c r="F267" s="126" t="s">
        <v>69</v>
      </c>
      <c r="G267" s="130" t="s">
        <v>52</v>
      </c>
      <c r="H267" s="130" t="s">
        <v>53</v>
      </c>
      <c r="I267" s="130" t="s">
        <v>65</v>
      </c>
      <c r="J267" s="129">
        <v>1153364.1040624965</v>
      </c>
    </row>
    <row r="268" spans="1:10">
      <c r="A268" s="130" t="s">
        <v>61</v>
      </c>
      <c r="B268" s="130" t="s">
        <v>68</v>
      </c>
      <c r="C268" s="130" t="s">
        <v>63</v>
      </c>
      <c r="D268" s="125">
        <v>41487</v>
      </c>
      <c r="E268" s="126">
        <f t="shared" si="6"/>
        <v>8</v>
      </c>
      <c r="F268" s="126" t="s">
        <v>69</v>
      </c>
      <c r="G268" s="130" t="s">
        <v>52</v>
      </c>
      <c r="H268" s="130" t="s">
        <v>53</v>
      </c>
      <c r="I268" s="130" t="s">
        <v>65</v>
      </c>
      <c r="J268" s="129">
        <v>1593615.0621875001</v>
      </c>
    </row>
    <row r="269" spans="1:10">
      <c r="A269" s="130" t="s">
        <v>61</v>
      </c>
      <c r="B269" s="130" t="s">
        <v>68</v>
      </c>
      <c r="C269" s="130" t="s">
        <v>63</v>
      </c>
      <c r="D269" s="125">
        <v>41518</v>
      </c>
      <c r="E269" s="126">
        <f t="shared" si="6"/>
        <v>9</v>
      </c>
      <c r="F269" s="126" t="s">
        <v>69</v>
      </c>
      <c r="G269" s="130" t="s">
        <v>52</v>
      </c>
      <c r="H269" s="130" t="s">
        <v>53</v>
      </c>
      <c r="I269" s="130" t="s">
        <v>65</v>
      </c>
      <c r="J269" s="129">
        <v>1247652.6459374966</v>
      </c>
    </row>
    <row r="270" spans="1:10">
      <c r="A270" s="130" t="s">
        <v>61</v>
      </c>
      <c r="B270" s="130" t="s">
        <v>68</v>
      </c>
      <c r="C270" s="130" t="s">
        <v>63</v>
      </c>
      <c r="D270" s="125">
        <v>41548</v>
      </c>
      <c r="E270" s="126">
        <f t="shared" si="6"/>
        <v>10</v>
      </c>
      <c r="F270" s="126" t="s">
        <v>69</v>
      </c>
      <c r="G270" s="130" t="s">
        <v>52</v>
      </c>
      <c r="H270" s="130" t="s">
        <v>53</v>
      </c>
      <c r="I270" s="130" t="s">
        <v>65</v>
      </c>
      <c r="J270" s="129">
        <v>1184226.8315625</v>
      </c>
    </row>
    <row r="271" spans="1:10">
      <c r="A271" s="130" t="s">
        <v>61</v>
      </c>
      <c r="B271" s="130" t="s">
        <v>68</v>
      </c>
      <c r="C271" s="130" t="s">
        <v>63</v>
      </c>
      <c r="D271" s="125">
        <v>41579</v>
      </c>
      <c r="E271" s="126">
        <f t="shared" si="6"/>
        <v>11</v>
      </c>
      <c r="F271" s="126" t="s">
        <v>69</v>
      </c>
      <c r="G271" s="130" t="s">
        <v>52</v>
      </c>
      <c r="H271" s="130" t="s">
        <v>53</v>
      </c>
      <c r="I271" s="130" t="s">
        <v>65</v>
      </c>
      <c r="J271" s="129">
        <v>1216148.346875</v>
      </c>
    </row>
    <row r="272" spans="1:10">
      <c r="A272" s="130" t="s">
        <v>61</v>
      </c>
      <c r="B272" s="130" t="s">
        <v>68</v>
      </c>
      <c r="C272" s="130" t="s">
        <v>63</v>
      </c>
      <c r="D272" s="125">
        <v>41609</v>
      </c>
      <c r="E272" s="126">
        <f t="shared" si="6"/>
        <v>12</v>
      </c>
      <c r="F272" s="126" t="s">
        <v>69</v>
      </c>
      <c r="G272" s="130" t="s">
        <v>52</v>
      </c>
      <c r="H272" s="130" t="s">
        <v>53</v>
      </c>
      <c r="I272" s="130" t="s">
        <v>65</v>
      </c>
      <c r="J272" s="129">
        <v>1169684.1062500002</v>
      </c>
    </row>
    <row r="273" spans="1:10">
      <c r="A273" s="130" t="s">
        <v>61</v>
      </c>
      <c r="B273" s="130" t="s">
        <v>68</v>
      </c>
      <c r="C273" s="130" t="s">
        <v>63</v>
      </c>
      <c r="D273" s="125">
        <v>41640</v>
      </c>
      <c r="E273" s="126">
        <f t="shared" si="6"/>
        <v>1</v>
      </c>
      <c r="F273" s="126" t="s">
        <v>69</v>
      </c>
      <c r="G273" s="130" t="s">
        <v>52</v>
      </c>
      <c r="H273" s="130" t="s">
        <v>53</v>
      </c>
      <c r="I273" s="130" t="s">
        <v>65</v>
      </c>
      <c r="J273" s="129">
        <v>1469415.3649999998</v>
      </c>
    </row>
    <row r="274" spans="1:10">
      <c r="A274" s="130" t="s">
        <v>61</v>
      </c>
      <c r="B274" s="130" t="s">
        <v>68</v>
      </c>
      <c r="C274" s="130" t="s">
        <v>63</v>
      </c>
      <c r="D274" s="125">
        <v>41671</v>
      </c>
      <c r="E274" s="126">
        <f t="shared" si="6"/>
        <v>2</v>
      </c>
      <c r="F274" s="126" t="s">
        <v>69</v>
      </c>
      <c r="G274" s="130" t="s">
        <v>52</v>
      </c>
      <c r="H274" s="130" t="s">
        <v>53</v>
      </c>
      <c r="I274" s="130" t="s">
        <v>65</v>
      </c>
      <c r="J274" s="129">
        <v>1237092.099375</v>
      </c>
    </row>
    <row r="275" spans="1:10">
      <c r="A275" s="130" t="s">
        <v>61</v>
      </c>
      <c r="B275" s="130" t="s">
        <v>68</v>
      </c>
      <c r="C275" s="130" t="s">
        <v>63</v>
      </c>
      <c r="D275" s="125">
        <v>41699</v>
      </c>
      <c r="E275" s="126">
        <f t="shared" si="6"/>
        <v>3</v>
      </c>
      <c r="F275" s="126" t="s">
        <v>69</v>
      </c>
      <c r="G275" s="130" t="s">
        <v>52</v>
      </c>
      <c r="H275" s="130" t="s">
        <v>53</v>
      </c>
      <c r="I275" s="130" t="s">
        <v>65</v>
      </c>
      <c r="J275" s="129">
        <v>1234274.3050000002</v>
      </c>
    </row>
    <row r="276" spans="1:10">
      <c r="A276" s="130" t="s">
        <v>61</v>
      </c>
      <c r="B276" s="130" t="s">
        <v>68</v>
      </c>
      <c r="C276" s="130" t="s">
        <v>63</v>
      </c>
      <c r="D276" s="125">
        <v>41730</v>
      </c>
      <c r="E276" s="126">
        <f t="shared" si="6"/>
        <v>4</v>
      </c>
      <c r="F276" s="126" t="s">
        <v>69</v>
      </c>
      <c r="G276" s="130" t="s">
        <v>52</v>
      </c>
      <c r="H276" s="130" t="s">
        <v>53</v>
      </c>
      <c r="I276" s="130" t="s">
        <v>65</v>
      </c>
      <c r="J276" s="129">
        <v>1236955.4071875</v>
      </c>
    </row>
    <row r="277" spans="1:10">
      <c r="A277" s="130" t="s">
        <v>61</v>
      </c>
      <c r="B277" s="130" t="s">
        <v>68</v>
      </c>
      <c r="C277" s="130" t="s">
        <v>63</v>
      </c>
      <c r="D277" s="125">
        <v>41760</v>
      </c>
      <c r="E277" s="126">
        <f t="shared" si="6"/>
        <v>5</v>
      </c>
      <c r="F277" s="126" t="s">
        <v>69</v>
      </c>
      <c r="G277" s="130" t="s">
        <v>52</v>
      </c>
      <c r="H277" s="130" t="s">
        <v>53</v>
      </c>
      <c r="I277" s="130" t="s">
        <v>65</v>
      </c>
      <c r="J277" s="129">
        <v>1313506.1328125</v>
      </c>
    </row>
    <row r="278" spans="1:10">
      <c r="A278" s="130" t="s">
        <v>61</v>
      </c>
      <c r="B278" s="130" t="s">
        <v>68</v>
      </c>
      <c r="C278" s="130" t="s">
        <v>63</v>
      </c>
      <c r="D278" s="125">
        <v>41791</v>
      </c>
      <c r="E278" s="126">
        <f t="shared" si="6"/>
        <v>6</v>
      </c>
      <c r="F278" s="126" t="s">
        <v>69</v>
      </c>
      <c r="G278" s="130" t="s">
        <v>52</v>
      </c>
      <c r="H278" s="130" t="s">
        <v>53</v>
      </c>
      <c r="I278" s="130" t="s">
        <v>65</v>
      </c>
      <c r="J278" s="129">
        <v>1497493.8790625001</v>
      </c>
    </row>
    <row r="279" spans="1:10">
      <c r="A279" s="130" t="s">
        <v>61</v>
      </c>
      <c r="B279" s="130" t="s">
        <v>68</v>
      </c>
      <c r="C279" s="130" t="s">
        <v>66</v>
      </c>
      <c r="D279" s="125">
        <v>41456</v>
      </c>
      <c r="E279" s="126">
        <f t="shared" si="6"/>
        <v>7</v>
      </c>
      <c r="F279" s="126" t="s">
        <v>69</v>
      </c>
      <c r="G279" s="130" t="s">
        <v>47</v>
      </c>
      <c r="H279" s="130" t="s">
        <v>48</v>
      </c>
      <c r="I279" s="130" t="s">
        <v>65</v>
      </c>
      <c r="J279" s="129">
        <v>2533034.5131168002</v>
      </c>
    </row>
    <row r="280" spans="1:10">
      <c r="A280" s="130" t="s">
        <v>61</v>
      </c>
      <c r="B280" s="130" t="s">
        <v>68</v>
      </c>
      <c r="C280" s="130" t="s">
        <v>66</v>
      </c>
      <c r="D280" s="125">
        <v>41487</v>
      </c>
      <c r="E280" s="126">
        <f t="shared" si="6"/>
        <v>8</v>
      </c>
      <c r="F280" s="126" t="s">
        <v>69</v>
      </c>
      <c r="G280" s="130" t="s">
        <v>47</v>
      </c>
      <c r="H280" s="130" t="s">
        <v>48</v>
      </c>
      <c r="I280" s="130" t="s">
        <v>65</v>
      </c>
      <c r="J280" s="129">
        <v>3051574.1625600001</v>
      </c>
    </row>
    <row r="281" spans="1:10">
      <c r="A281" s="130" t="s">
        <v>61</v>
      </c>
      <c r="B281" s="130" t="s">
        <v>68</v>
      </c>
      <c r="C281" s="130" t="s">
        <v>66</v>
      </c>
      <c r="D281" s="125">
        <v>41518</v>
      </c>
      <c r="E281" s="126">
        <f t="shared" si="6"/>
        <v>9</v>
      </c>
      <c r="F281" s="126" t="s">
        <v>69</v>
      </c>
      <c r="G281" s="130" t="s">
        <v>47</v>
      </c>
      <c r="H281" s="130" t="s">
        <v>48</v>
      </c>
      <c r="I281" s="130" t="s">
        <v>65</v>
      </c>
      <c r="J281" s="129">
        <v>3084202.7580672004</v>
      </c>
    </row>
    <row r="282" spans="1:10">
      <c r="A282" s="130" t="s">
        <v>61</v>
      </c>
      <c r="B282" s="130" t="s">
        <v>68</v>
      </c>
      <c r="C282" s="130" t="s">
        <v>66</v>
      </c>
      <c r="D282" s="125">
        <v>41548</v>
      </c>
      <c r="E282" s="126">
        <f t="shared" si="6"/>
        <v>10</v>
      </c>
      <c r="F282" s="126" t="s">
        <v>69</v>
      </c>
      <c r="G282" s="130" t="s">
        <v>47</v>
      </c>
      <c r="H282" s="130" t="s">
        <v>48</v>
      </c>
      <c r="I282" s="130" t="s">
        <v>65</v>
      </c>
      <c r="J282" s="129">
        <v>4135202.765971201</v>
      </c>
    </row>
    <row r="283" spans="1:10">
      <c r="A283" s="130" t="s">
        <v>61</v>
      </c>
      <c r="B283" s="130" t="s">
        <v>68</v>
      </c>
      <c r="C283" s="130" t="s">
        <v>66</v>
      </c>
      <c r="D283" s="125">
        <v>41579</v>
      </c>
      <c r="E283" s="126">
        <f t="shared" ref="E283:E346" si="7">MONTH(D283)</f>
        <v>11</v>
      </c>
      <c r="F283" s="126" t="s">
        <v>69</v>
      </c>
      <c r="G283" s="130" t="s">
        <v>47</v>
      </c>
      <c r="H283" s="130" t="s">
        <v>48</v>
      </c>
      <c r="I283" s="130" t="s">
        <v>65</v>
      </c>
      <c r="J283" s="129">
        <v>4473275.8948415993</v>
      </c>
    </row>
    <row r="284" spans="1:10">
      <c r="A284" s="130" t="s">
        <v>61</v>
      </c>
      <c r="B284" s="130" t="s">
        <v>68</v>
      </c>
      <c r="C284" s="130" t="s">
        <v>66</v>
      </c>
      <c r="D284" s="125">
        <v>41609</v>
      </c>
      <c r="E284" s="126">
        <f t="shared" si="7"/>
        <v>12</v>
      </c>
      <c r="F284" s="126" t="s">
        <v>69</v>
      </c>
      <c r="G284" s="130" t="s">
        <v>47</v>
      </c>
      <c r="H284" s="130" t="s">
        <v>48</v>
      </c>
      <c r="I284" s="130" t="s">
        <v>65</v>
      </c>
      <c r="J284" s="129">
        <v>3464957.9260800011</v>
      </c>
    </row>
    <row r="285" spans="1:10">
      <c r="A285" s="130" t="s">
        <v>61</v>
      </c>
      <c r="B285" s="130" t="s">
        <v>68</v>
      </c>
      <c r="C285" s="130" t="s">
        <v>66</v>
      </c>
      <c r="D285" s="125">
        <v>41640</v>
      </c>
      <c r="E285" s="126">
        <f t="shared" si="7"/>
        <v>1</v>
      </c>
      <c r="F285" s="126" t="s">
        <v>69</v>
      </c>
      <c r="G285" s="130" t="s">
        <v>47</v>
      </c>
      <c r="H285" s="130" t="s">
        <v>48</v>
      </c>
      <c r="I285" s="130" t="s">
        <v>65</v>
      </c>
      <c r="J285" s="129">
        <v>4049642.8266000003</v>
      </c>
    </row>
    <row r="286" spans="1:10">
      <c r="A286" s="130" t="s">
        <v>61</v>
      </c>
      <c r="B286" s="130" t="s">
        <v>68</v>
      </c>
      <c r="C286" s="130" t="s">
        <v>66</v>
      </c>
      <c r="D286" s="125">
        <v>41671</v>
      </c>
      <c r="E286" s="126">
        <f t="shared" si="7"/>
        <v>2</v>
      </c>
      <c r="F286" s="126" t="s">
        <v>69</v>
      </c>
      <c r="G286" s="130" t="s">
        <v>47</v>
      </c>
      <c r="H286" s="130" t="s">
        <v>48</v>
      </c>
      <c r="I286" s="130" t="s">
        <v>65</v>
      </c>
      <c r="J286" s="129">
        <v>4767948.2214000002</v>
      </c>
    </row>
    <row r="287" spans="1:10">
      <c r="A287" s="130" t="s">
        <v>61</v>
      </c>
      <c r="B287" s="130" t="s">
        <v>68</v>
      </c>
      <c r="C287" s="130" t="s">
        <v>66</v>
      </c>
      <c r="D287" s="125">
        <v>41699</v>
      </c>
      <c r="E287" s="126">
        <f t="shared" si="7"/>
        <v>3</v>
      </c>
      <c r="F287" s="126" t="s">
        <v>69</v>
      </c>
      <c r="G287" s="130" t="s">
        <v>47</v>
      </c>
      <c r="H287" s="130" t="s">
        <v>48</v>
      </c>
      <c r="I287" s="130" t="s">
        <v>65</v>
      </c>
      <c r="J287" s="129">
        <v>4346722.8083999995</v>
      </c>
    </row>
    <row r="288" spans="1:10">
      <c r="A288" s="130" t="s">
        <v>61</v>
      </c>
      <c r="B288" s="130" t="s">
        <v>68</v>
      </c>
      <c r="C288" s="130" t="s">
        <v>66</v>
      </c>
      <c r="D288" s="125">
        <v>41730</v>
      </c>
      <c r="E288" s="126">
        <f t="shared" si="7"/>
        <v>4</v>
      </c>
      <c r="F288" s="126" t="s">
        <v>69</v>
      </c>
      <c r="G288" s="130" t="s">
        <v>47</v>
      </c>
      <c r="H288" s="130" t="s">
        <v>48</v>
      </c>
      <c r="I288" s="130" t="s">
        <v>65</v>
      </c>
      <c r="J288" s="129">
        <v>4671541.1274000006</v>
      </c>
    </row>
    <row r="289" spans="1:10">
      <c r="A289" s="130" t="s">
        <v>61</v>
      </c>
      <c r="B289" s="130" t="s">
        <v>68</v>
      </c>
      <c r="C289" s="130" t="s">
        <v>66</v>
      </c>
      <c r="D289" s="125">
        <v>41760</v>
      </c>
      <c r="E289" s="126">
        <f t="shared" si="7"/>
        <v>5</v>
      </c>
      <c r="F289" s="126" t="s">
        <v>69</v>
      </c>
      <c r="G289" s="130" t="s">
        <v>47</v>
      </c>
      <c r="H289" s="130" t="s">
        <v>48</v>
      </c>
      <c r="I289" s="130" t="s">
        <v>65</v>
      </c>
      <c r="J289" s="129">
        <v>5478104.6040000012</v>
      </c>
    </row>
    <row r="290" spans="1:10">
      <c r="A290" s="130" t="s">
        <v>61</v>
      </c>
      <c r="B290" s="130" t="s">
        <v>68</v>
      </c>
      <c r="C290" s="130" t="s">
        <v>66</v>
      </c>
      <c r="D290" s="125">
        <v>41791</v>
      </c>
      <c r="E290" s="126">
        <f t="shared" si="7"/>
        <v>6</v>
      </c>
      <c r="F290" s="126" t="s">
        <v>69</v>
      </c>
      <c r="G290" s="130" t="s">
        <v>47</v>
      </c>
      <c r="H290" s="130" t="s">
        <v>48</v>
      </c>
      <c r="I290" s="130" t="s">
        <v>65</v>
      </c>
      <c r="J290" s="129">
        <v>2269805.1667200001</v>
      </c>
    </row>
    <row r="291" spans="1:10">
      <c r="A291" s="130" t="s">
        <v>61</v>
      </c>
      <c r="B291" s="130" t="s">
        <v>68</v>
      </c>
      <c r="C291" s="130" t="s">
        <v>66</v>
      </c>
      <c r="D291" s="125">
        <v>41456</v>
      </c>
      <c r="E291" s="126">
        <f t="shared" si="7"/>
        <v>7</v>
      </c>
      <c r="F291" s="126" t="s">
        <v>69</v>
      </c>
      <c r="G291" s="130" t="s">
        <v>49</v>
      </c>
      <c r="H291" s="130" t="s">
        <v>51</v>
      </c>
      <c r="I291" s="130" t="s">
        <v>65</v>
      </c>
      <c r="J291" s="129">
        <v>1266517.2565584001</v>
      </c>
    </row>
    <row r="292" spans="1:10">
      <c r="A292" s="130" t="s">
        <v>61</v>
      </c>
      <c r="B292" s="130" t="s">
        <v>68</v>
      </c>
      <c r="C292" s="130" t="s">
        <v>66</v>
      </c>
      <c r="D292" s="125">
        <v>41487</v>
      </c>
      <c r="E292" s="126">
        <f t="shared" si="7"/>
        <v>8</v>
      </c>
      <c r="F292" s="126" t="s">
        <v>69</v>
      </c>
      <c r="G292" s="130" t="s">
        <v>49</v>
      </c>
      <c r="H292" s="130" t="s">
        <v>51</v>
      </c>
      <c r="I292" s="130" t="s">
        <v>65</v>
      </c>
      <c r="J292" s="129">
        <v>1525787.08128</v>
      </c>
    </row>
    <row r="293" spans="1:10">
      <c r="A293" s="130" t="s">
        <v>61</v>
      </c>
      <c r="B293" s="130" t="s">
        <v>68</v>
      </c>
      <c r="C293" s="130" t="s">
        <v>66</v>
      </c>
      <c r="D293" s="125">
        <v>41518</v>
      </c>
      <c r="E293" s="126">
        <f t="shared" si="7"/>
        <v>9</v>
      </c>
      <c r="F293" s="126" t="s">
        <v>69</v>
      </c>
      <c r="G293" s="130" t="s">
        <v>49</v>
      </c>
      <c r="H293" s="130" t="s">
        <v>51</v>
      </c>
      <c r="I293" s="130" t="s">
        <v>65</v>
      </c>
      <c r="J293" s="129">
        <v>1542101.3790336002</v>
      </c>
    </row>
    <row r="294" spans="1:10">
      <c r="A294" s="130" t="s">
        <v>61</v>
      </c>
      <c r="B294" s="130" t="s">
        <v>68</v>
      </c>
      <c r="C294" s="130" t="s">
        <v>66</v>
      </c>
      <c r="D294" s="125">
        <v>41548</v>
      </c>
      <c r="E294" s="126">
        <f t="shared" si="7"/>
        <v>10</v>
      </c>
      <c r="F294" s="126" t="s">
        <v>69</v>
      </c>
      <c r="G294" s="130" t="s">
        <v>49</v>
      </c>
      <c r="H294" s="130" t="s">
        <v>51</v>
      </c>
      <c r="I294" s="130" t="s">
        <v>65</v>
      </c>
      <c r="J294" s="129">
        <v>2067601.3829856005</v>
      </c>
    </row>
    <row r="295" spans="1:10">
      <c r="A295" s="130" t="s">
        <v>61</v>
      </c>
      <c r="B295" s="130" t="s">
        <v>68</v>
      </c>
      <c r="C295" s="130" t="s">
        <v>66</v>
      </c>
      <c r="D295" s="125">
        <v>41579</v>
      </c>
      <c r="E295" s="126">
        <f t="shared" si="7"/>
        <v>11</v>
      </c>
      <c r="F295" s="126" t="s">
        <v>69</v>
      </c>
      <c r="G295" s="130" t="s">
        <v>49</v>
      </c>
      <c r="H295" s="130" t="s">
        <v>51</v>
      </c>
      <c r="I295" s="130" t="s">
        <v>65</v>
      </c>
      <c r="J295" s="129">
        <v>2236637.9474207996</v>
      </c>
    </row>
    <row r="296" spans="1:10">
      <c r="A296" s="130" t="s">
        <v>61</v>
      </c>
      <c r="B296" s="130" t="s">
        <v>68</v>
      </c>
      <c r="C296" s="130" t="s">
        <v>66</v>
      </c>
      <c r="D296" s="125">
        <v>41609</v>
      </c>
      <c r="E296" s="126">
        <f t="shared" si="7"/>
        <v>12</v>
      </c>
      <c r="F296" s="126" t="s">
        <v>69</v>
      </c>
      <c r="G296" s="130" t="s">
        <v>49</v>
      </c>
      <c r="H296" s="130" t="s">
        <v>51</v>
      </c>
      <c r="I296" s="130" t="s">
        <v>65</v>
      </c>
      <c r="J296" s="129">
        <v>1732478.9630400005</v>
      </c>
    </row>
    <row r="297" spans="1:10">
      <c r="A297" s="130" t="s">
        <v>61</v>
      </c>
      <c r="B297" s="130" t="s">
        <v>68</v>
      </c>
      <c r="C297" s="130" t="s">
        <v>66</v>
      </c>
      <c r="D297" s="125">
        <v>41640</v>
      </c>
      <c r="E297" s="126">
        <f t="shared" si="7"/>
        <v>1</v>
      </c>
      <c r="F297" s="126" t="s">
        <v>69</v>
      </c>
      <c r="G297" s="130" t="s">
        <v>49</v>
      </c>
      <c r="H297" s="130" t="s">
        <v>51</v>
      </c>
      <c r="I297" s="130" t="s">
        <v>65</v>
      </c>
      <c r="J297" s="129">
        <v>2024821.4133000001</v>
      </c>
    </row>
    <row r="298" spans="1:10">
      <c r="A298" s="130" t="s">
        <v>61</v>
      </c>
      <c r="B298" s="130" t="s">
        <v>68</v>
      </c>
      <c r="C298" s="130" t="s">
        <v>66</v>
      </c>
      <c r="D298" s="125">
        <v>41671</v>
      </c>
      <c r="E298" s="126">
        <f t="shared" si="7"/>
        <v>2</v>
      </c>
      <c r="F298" s="126" t="s">
        <v>69</v>
      </c>
      <c r="G298" s="130" t="s">
        <v>49</v>
      </c>
      <c r="H298" s="130" t="s">
        <v>51</v>
      </c>
      <c r="I298" s="130" t="s">
        <v>65</v>
      </c>
      <c r="J298" s="129">
        <v>2383974.1107000001</v>
      </c>
    </row>
    <row r="299" spans="1:10">
      <c r="A299" s="130" t="s">
        <v>61</v>
      </c>
      <c r="B299" s="130" t="s">
        <v>68</v>
      </c>
      <c r="C299" s="130" t="s">
        <v>66</v>
      </c>
      <c r="D299" s="125">
        <v>41699</v>
      </c>
      <c r="E299" s="126">
        <f t="shared" si="7"/>
        <v>3</v>
      </c>
      <c r="F299" s="126" t="s">
        <v>69</v>
      </c>
      <c r="G299" s="130" t="s">
        <v>49</v>
      </c>
      <c r="H299" s="130" t="s">
        <v>51</v>
      </c>
      <c r="I299" s="130" t="s">
        <v>65</v>
      </c>
      <c r="J299" s="129">
        <v>2173361.4041999998</v>
      </c>
    </row>
    <row r="300" spans="1:10">
      <c r="A300" s="130" t="s">
        <v>61</v>
      </c>
      <c r="B300" s="130" t="s">
        <v>68</v>
      </c>
      <c r="C300" s="130" t="s">
        <v>66</v>
      </c>
      <c r="D300" s="125">
        <v>41730</v>
      </c>
      <c r="E300" s="126">
        <f t="shared" si="7"/>
        <v>4</v>
      </c>
      <c r="F300" s="126" t="s">
        <v>69</v>
      </c>
      <c r="G300" s="130" t="s">
        <v>49</v>
      </c>
      <c r="H300" s="130" t="s">
        <v>51</v>
      </c>
      <c r="I300" s="130" t="s">
        <v>65</v>
      </c>
      <c r="J300" s="129">
        <v>2335770.5637000003</v>
      </c>
    </row>
    <row r="301" spans="1:10">
      <c r="A301" s="130" t="s">
        <v>61</v>
      </c>
      <c r="B301" s="130" t="s">
        <v>68</v>
      </c>
      <c r="C301" s="130" t="s">
        <v>66</v>
      </c>
      <c r="D301" s="125">
        <v>41760</v>
      </c>
      <c r="E301" s="126">
        <f t="shared" si="7"/>
        <v>5</v>
      </c>
      <c r="F301" s="126" t="s">
        <v>69</v>
      </c>
      <c r="G301" s="130" t="s">
        <v>49</v>
      </c>
      <c r="H301" s="130" t="s">
        <v>51</v>
      </c>
      <c r="I301" s="130" t="s">
        <v>65</v>
      </c>
      <c r="J301" s="129">
        <v>2739052.3020000006</v>
      </c>
    </row>
    <row r="302" spans="1:10">
      <c r="A302" s="130" t="s">
        <v>61</v>
      </c>
      <c r="B302" s="130" t="s">
        <v>68</v>
      </c>
      <c r="C302" s="130" t="s">
        <v>66</v>
      </c>
      <c r="D302" s="125">
        <v>41791</v>
      </c>
      <c r="E302" s="126">
        <f t="shared" si="7"/>
        <v>6</v>
      </c>
      <c r="F302" s="126" t="s">
        <v>69</v>
      </c>
      <c r="G302" s="130" t="s">
        <v>49</v>
      </c>
      <c r="H302" s="130" t="s">
        <v>51</v>
      </c>
      <c r="I302" s="130" t="s">
        <v>65</v>
      </c>
      <c r="J302" s="129">
        <v>1134902.58336</v>
      </c>
    </row>
    <row r="303" spans="1:10">
      <c r="A303" s="130" t="s">
        <v>61</v>
      </c>
      <c r="B303" s="130" t="s">
        <v>68</v>
      </c>
      <c r="C303" s="130" t="s">
        <v>66</v>
      </c>
      <c r="D303" s="125">
        <v>41456</v>
      </c>
      <c r="E303" s="126">
        <f t="shared" si="7"/>
        <v>7</v>
      </c>
      <c r="F303" s="126" t="s">
        <v>69</v>
      </c>
      <c r="G303" s="130" t="s">
        <v>49</v>
      </c>
      <c r="H303" s="130" t="s">
        <v>50</v>
      </c>
      <c r="I303" s="130" t="s">
        <v>65</v>
      </c>
      <c r="J303" s="129">
        <v>1055431.0471320001</v>
      </c>
    </row>
    <row r="304" spans="1:10">
      <c r="A304" s="130" t="s">
        <v>61</v>
      </c>
      <c r="B304" s="130" t="s">
        <v>68</v>
      </c>
      <c r="C304" s="130" t="s">
        <v>66</v>
      </c>
      <c r="D304" s="125">
        <v>41487</v>
      </c>
      <c r="E304" s="126">
        <f t="shared" si="7"/>
        <v>8</v>
      </c>
      <c r="F304" s="126" t="s">
        <v>69</v>
      </c>
      <c r="G304" s="130" t="s">
        <v>49</v>
      </c>
      <c r="H304" s="130" t="s">
        <v>50</v>
      </c>
      <c r="I304" s="130" t="s">
        <v>65</v>
      </c>
      <c r="J304" s="129">
        <v>1271489.2344000002</v>
      </c>
    </row>
    <row r="305" spans="1:10">
      <c r="A305" s="130" t="s">
        <v>61</v>
      </c>
      <c r="B305" s="130" t="s">
        <v>68</v>
      </c>
      <c r="C305" s="130" t="s">
        <v>66</v>
      </c>
      <c r="D305" s="125">
        <v>41518</v>
      </c>
      <c r="E305" s="126">
        <f t="shared" si="7"/>
        <v>9</v>
      </c>
      <c r="F305" s="126" t="s">
        <v>69</v>
      </c>
      <c r="G305" s="130" t="s">
        <v>49</v>
      </c>
      <c r="H305" s="130" t="s">
        <v>50</v>
      </c>
      <c r="I305" s="130" t="s">
        <v>65</v>
      </c>
      <c r="J305" s="129">
        <v>1285084.4825280001</v>
      </c>
    </row>
    <row r="306" spans="1:10">
      <c r="A306" s="130" t="s">
        <v>61</v>
      </c>
      <c r="B306" s="130" t="s">
        <v>68</v>
      </c>
      <c r="C306" s="130" t="s">
        <v>66</v>
      </c>
      <c r="D306" s="125">
        <v>41548</v>
      </c>
      <c r="E306" s="126">
        <f t="shared" si="7"/>
        <v>10</v>
      </c>
      <c r="F306" s="126" t="s">
        <v>69</v>
      </c>
      <c r="G306" s="130" t="s">
        <v>49</v>
      </c>
      <c r="H306" s="130" t="s">
        <v>50</v>
      </c>
      <c r="I306" s="130" t="s">
        <v>65</v>
      </c>
      <c r="J306" s="129">
        <v>1723001.1524880002</v>
      </c>
    </row>
    <row r="307" spans="1:10">
      <c r="A307" s="130" t="s">
        <v>61</v>
      </c>
      <c r="B307" s="130" t="s">
        <v>68</v>
      </c>
      <c r="C307" s="130" t="s">
        <v>66</v>
      </c>
      <c r="D307" s="125">
        <v>41579</v>
      </c>
      <c r="E307" s="126">
        <f t="shared" si="7"/>
        <v>11</v>
      </c>
      <c r="F307" s="126" t="s">
        <v>69</v>
      </c>
      <c r="G307" s="130" t="s">
        <v>49</v>
      </c>
      <c r="H307" s="130" t="s">
        <v>50</v>
      </c>
      <c r="I307" s="130" t="s">
        <v>65</v>
      </c>
      <c r="J307" s="129">
        <v>1863864.9561839998</v>
      </c>
    </row>
    <row r="308" spans="1:10">
      <c r="A308" s="130" t="s">
        <v>61</v>
      </c>
      <c r="B308" s="130" t="s">
        <v>68</v>
      </c>
      <c r="C308" s="130" t="s">
        <v>66</v>
      </c>
      <c r="D308" s="125">
        <v>41609</v>
      </c>
      <c r="E308" s="126">
        <f t="shared" si="7"/>
        <v>12</v>
      </c>
      <c r="F308" s="126" t="s">
        <v>69</v>
      </c>
      <c r="G308" s="130" t="s">
        <v>49</v>
      </c>
      <c r="H308" s="130" t="s">
        <v>50</v>
      </c>
      <c r="I308" s="130" t="s">
        <v>65</v>
      </c>
      <c r="J308" s="129">
        <v>1443732.4692000004</v>
      </c>
    </row>
    <row r="309" spans="1:10">
      <c r="A309" s="130" t="s">
        <v>61</v>
      </c>
      <c r="B309" s="130" t="s">
        <v>68</v>
      </c>
      <c r="C309" s="130" t="s">
        <v>66</v>
      </c>
      <c r="D309" s="125">
        <v>41640</v>
      </c>
      <c r="E309" s="126">
        <f t="shared" si="7"/>
        <v>1</v>
      </c>
      <c r="F309" s="126" t="s">
        <v>69</v>
      </c>
      <c r="G309" s="130" t="s">
        <v>49</v>
      </c>
      <c r="H309" s="130" t="s">
        <v>50</v>
      </c>
      <c r="I309" s="130" t="s">
        <v>65</v>
      </c>
      <c r="J309" s="129">
        <v>1687351.1777500003</v>
      </c>
    </row>
    <row r="310" spans="1:10">
      <c r="A310" s="130" t="s">
        <v>61</v>
      </c>
      <c r="B310" s="130" t="s">
        <v>68</v>
      </c>
      <c r="C310" s="130" t="s">
        <v>66</v>
      </c>
      <c r="D310" s="125">
        <v>41671</v>
      </c>
      <c r="E310" s="126">
        <f t="shared" si="7"/>
        <v>2</v>
      </c>
      <c r="F310" s="126" t="s">
        <v>69</v>
      </c>
      <c r="G310" s="130" t="s">
        <v>49</v>
      </c>
      <c r="H310" s="130" t="s">
        <v>50</v>
      </c>
      <c r="I310" s="130" t="s">
        <v>65</v>
      </c>
      <c r="J310" s="129">
        <v>1986645.0922500002</v>
      </c>
    </row>
    <row r="311" spans="1:10">
      <c r="A311" s="130" t="s">
        <v>61</v>
      </c>
      <c r="B311" s="130" t="s">
        <v>68</v>
      </c>
      <c r="C311" s="130" t="s">
        <v>66</v>
      </c>
      <c r="D311" s="125">
        <v>41699</v>
      </c>
      <c r="E311" s="126">
        <f t="shared" si="7"/>
        <v>3</v>
      </c>
      <c r="F311" s="126" t="s">
        <v>69</v>
      </c>
      <c r="G311" s="130" t="s">
        <v>49</v>
      </c>
      <c r="H311" s="130" t="s">
        <v>50</v>
      </c>
      <c r="I311" s="130" t="s">
        <v>65</v>
      </c>
      <c r="J311" s="129">
        <v>1811134.5035000001</v>
      </c>
    </row>
    <row r="312" spans="1:10">
      <c r="A312" s="130" t="s">
        <v>61</v>
      </c>
      <c r="B312" s="130" t="s">
        <v>68</v>
      </c>
      <c r="C312" s="130" t="s">
        <v>66</v>
      </c>
      <c r="D312" s="125">
        <v>41730</v>
      </c>
      <c r="E312" s="126">
        <f t="shared" si="7"/>
        <v>4</v>
      </c>
      <c r="F312" s="126" t="s">
        <v>69</v>
      </c>
      <c r="G312" s="130" t="s">
        <v>49</v>
      </c>
      <c r="H312" s="130" t="s">
        <v>50</v>
      </c>
      <c r="I312" s="130" t="s">
        <v>65</v>
      </c>
      <c r="J312" s="129">
        <v>1946475.4697500004</v>
      </c>
    </row>
    <row r="313" spans="1:10">
      <c r="A313" s="130" t="s">
        <v>61</v>
      </c>
      <c r="B313" s="130" t="s">
        <v>68</v>
      </c>
      <c r="C313" s="130" t="s">
        <v>66</v>
      </c>
      <c r="D313" s="125">
        <v>41760</v>
      </c>
      <c r="E313" s="126">
        <f t="shared" si="7"/>
        <v>5</v>
      </c>
      <c r="F313" s="126" t="s">
        <v>69</v>
      </c>
      <c r="G313" s="130" t="s">
        <v>49</v>
      </c>
      <c r="H313" s="130" t="s">
        <v>50</v>
      </c>
      <c r="I313" s="130" t="s">
        <v>65</v>
      </c>
      <c r="J313" s="129">
        <v>2282543.5850000004</v>
      </c>
    </row>
    <row r="314" spans="1:10">
      <c r="A314" s="130" t="s">
        <v>61</v>
      </c>
      <c r="B314" s="130" t="s">
        <v>68</v>
      </c>
      <c r="C314" s="130" t="s">
        <v>66</v>
      </c>
      <c r="D314" s="125">
        <v>41791</v>
      </c>
      <c r="E314" s="126">
        <f t="shared" si="7"/>
        <v>6</v>
      </c>
      <c r="F314" s="126" t="s">
        <v>69</v>
      </c>
      <c r="G314" s="130" t="s">
        <v>49</v>
      </c>
      <c r="H314" s="130" t="s">
        <v>50</v>
      </c>
      <c r="I314" s="130" t="s">
        <v>65</v>
      </c>
      <c r="J314" s="129">
        <v>945752.15280000004</v>
      </c>
    </row>
    <row r="315" spans="1:10">
      <c r="A315" s="130" t="s">
        <v>61</v>
      </c>
      <c r="B315" s="130" t="s">
        <v>68</v>
      </c>
      <c r="C315" s="130" t="s">
        <v>66</v>
      </c>
      <c r="D315" s="125">
        <v>41456</v>
      </c>
      <c r="E315" s="126">
        <f t="shared" si="7"/>
        <v>7</v>
      </c>
      <c r="F315" s="126" t="s">
        <v>69</v>
      </c>
      <c r="G315" s="130" t="s">
        <v>55</v>
      </c>
      <c r="H315" s="130" t="s">
        <v>57</v>
      </c>
      <c r="I315" s="130" t="s">
        <v>65</v>
      </c>
      <c r="J315" s="129">
        <v>996326.908492608</v>
      </c>
    </row>
    <row r="316" spans="1:10">
      <c r="A316" s="130" t="s">
        <v>61</v>
      </c>
      <c r="B316" s="130" t="s">
        <v>68</v>
      </c>
      <c r="C316" s="130" t="s">
        <v>66</v>
      </c>
      <c r="D316" s="125">
        <v>41487</v>
      </c>
      <c r="E316" s="126">
        <f t="shared" si="7"/>
        <v>8</v>
      </c>
      <c r="F316" s="126" t="s">
        <v>69</v>
      </c>
      <c r="G316" s="130" t="s">
        <v>55</v>
      </c>
      <c r="H316" s="130" t="s">
        <v>57</v>
      </c>
      <c r="I316" s="130" t="s">
        <v>65</v>
      </c>
      <c r="J316" s="129">
        <v>1200285.8372736</v>
      </c>
    </row>
    <row r="317" spans="1:10">
      <c r="A317" s="130" t="s">
        <v>61</v>
      </c>
      <c r="B317" s="130" t="s">
        <v>68</v>
      </c>
      <c r="C317" s="130" t="s">
        <v>66</v>
      </c>
      <c r="D317" s="125">
        <v>41518</v>
      </c>
      <c r="E317" s="126">
        <f t="shared" si="7"/>
        <v>9</v>
      </c>
      <c r="F317" s="126" t="s">
        <v>69</v>
      </c>
      <c r="G317" s="130" t="s">
        <v>55</v>
      </c>
      <c r="H317" s="130" t="s">
        <v>57</v>
      </c>
      <c r="I317" s="130" t="s">
        <v>65</v>
      </c>
      <c r="J317" s="129">
        <v>1213119.7515064322</v>
      </c>
    </row>
    <row r="318" spans="1:10">
      <c r="A318" s="130" t="s">
        <v>61</v>
      </c>
      <c r="B318" s="130" t="s">
        <v>68</v>
      </c>
      <c r="C318" s="130" t="s">
        <v>66</v>
      </c>
      <c r="D318" s="125">
        <v>41548</v>
      </c>
      <c r="E318" s="126">
        <f t="shared" si="7"/>
        <v>10</v>
      </c>
      <c r="F318" s="126" t="s">
        <v>69</v>
      </c>
      <c r="G318" s="130" t="s">
        <v>55</v>
      </c>
      <c r="H318" s="130" t="s">
        <v>57</v>
      </c>
      <c r="I318" s="130" t="s">
        <v>65</v>
      </c>
      <c r="J318" s="129">
        <v>1626513.0879486722</v>
      </c>
    </row>
    <row r="319" spans="1:10">
      <c r="A319" s="130" t="s">
        <v>61</v>
      </c>
      <c r="B319" s="130" t="s">
        <v>68</v>
      </c>
      <c r="C319" s="130" t="s">
        <v>66</v>
      </c>
      <c r="D319" s="125">
        <v>41579</v>
      </c>
      <c r="E319" s="126">
        <f t="shared" si="7"/>
        <v>11</v>
      </c>
      <c r="F319" s="126" t="s">
        <v>69</v>
      </c>
      <c r="G319" s="130" t="s">
        <v>55</v>
      </c>
      <c r="H319" s="130" t="s">
        <v>57</v>
      </c>
      <c r="I319" s="130" t="s">
        <v>65</v>
      </c>
      <c r="J319" s="129">
        <v>1759488.5186376958</v>
      </c>
    </row>
    <row r="320" spans="1:10">
      <c r="A320" s="130" t="s">
        <v>61</v>
      </c>
      <c r="B320" s="130" t="s">
        <v>68</v>
      </c>
      <c r="C320" s="130" t="s">
        <v>66</v>
      </c>
      <c r="D320" s="125">
        <v>41609</v>
      </c>
      <c r="E320" s="126">
        <f t="shared" si="7"/>
        <v>12</v>
      </c>
      <c r="F320" s="126" t="s">
        <v>69</v>
      </c>
      <c r="G320" s="130" t="s">
        <v>55</v>
      </c>
      <c r="H320" s="130" t="s">
        <v>57</v>
      </c>
      <c r="I320" s="130" t="s">
        <v>65</v>
      </c>
      <c r="J320" s="129">
        <v>1362883.4509248002</v>
      </c>
    </row>
    <row r="321" spans="1:10">
      <c r="A321" s="130" t="s">
        <v>61</v>
      </c>
      <c r="B321" s="130" t="s">
        <v>68</v>
      </c>
      <c r="C321" s="130" t="s">
        <v>66</v>
      </c>
      <c r="D321" s="125">
        <v>41640</v>
      </c>
      <c r="E321" s="126">
        <f t="shared" si="7"/>
        <v>1</v>
      </c>
      <c r="F321" s="126" t="s">
        <v>69</v>
      </c>
      <c r="G321" s="130" t="s">
        <v>55</v>
      </c>
      <c r="H321" s="130" t="s">
        <v>57</v>
      </c>
      <c r="I321" s="130" t="s">
        <v>65</v>
      </c>
      <c r="J321" s="129">
        <v>1592859.5117959999</v>
      </c>
    </row>
    <row r="322" spans="1:10">
      <c r="A322" s="130" t="s">
        <v>61</v>
      </c>
      <c r="B322" s="130" t="s">
        <v>68</v>
      </c>
      <c r="C322" s="130" t="s">
        <v>66</v>
      </c>
      <c r="D322" s="125">
        <v>41671</v>
      </c>
      <c r="E322" s="126">
        <f t="shared" si="7"/>
        <v>2</v>
      </c>
      <c r="F322" s="126" t="s">
        <v>69</v>
      </c>
      <c r="G322" s="130" t="s">
        <v>55</v>
      </c>
      <c r="H322" s="130" t="s">
        <v>57</v>
      </c>
      <c r="I322" s="130" t="s">
        <v>65</v>
      </c>
      <c r="J322" s="129">
        <v>1875392.9670840001</v>
      </c>
    </row>
    <row r="323" spans="1:10">
      <c r="A323" s="130" t="s">
        <v>61</v>
      </c>
      <c r="B323" s="130" t="s">
        <v>68</v>
      </c>
      <c r="C323" s="130" t="s">
        <v>66</v>
      </c>
      <c r="D323" s="125">
        <v>41699</v>
      </c>
      <c r="E323" s="126">
        <f t="shared" si="7"/>
        <v>3</v>
      </c>
      <c r="F323" s="126" t="s">
        <v>69</v>
      </c>
      <c r="G323" s="130" t="s">
        <v>55</v>
      </c>
      <c r="H323" s="130" t="s">
        <v>57</v>
      </c>
      <c r="I323" s="130" t="s">
        <v>65</v>
      </c>
      <c r="J323" s="129">
        <v>1709710.9713039999</v>
      </c>
    </row>
    <row r="324" spans="1:10">
      <c r="A324" s="130" t="s">
        <v>61</v>
      </c>
      <c r="B324" s="130" t="s">
        <v>68</v>
      </c>
      <c r="C324" s="130" t="s">
        <v>66</v>
      </c>
      <c r="D324" s="125">
        <v>41730</v>
      </c>
      <c r="E324" s="126">
        <f t="shared" si="7"/>
        <v>4</v>
      </c>
      <c r="F324" s="126" t="s">
        <v>69</v>
      </c>
      <c r="G324" s="130" t="s">
        <v>55</v>
      </c>
      <c r="H324" s="130" t="s">
        <v>57</v>
      </c>
      <c r="I324" s="130" t="s">
        <v>65</v>
      </c>
      <c r="J324" s="129">
        <v>1837472.8434440002</v>
      </c>
    </row>
    <row r="325" spans="1:10">
      <c r="A325" s="130" t="s">
        <v>61</v>
      </c>
      <c r="B325" s="130" t="s">
        <v>68</v>
      </c>
      <c r="C325" s="130" t="s">
        <v>66</v>
      </c>
      <c r="D325" s="125">
        <v>41760</v>
      </c>
      <c r="E325" s="126">
        <f t="shared" si="7"/>
        <v>5</v>
      </c>
      <c r="F325" s="126" t="s">
        <v>69</v>
      </c>
      <c r="G325" s="130" t="s">
        <v>55</v>
      </c>
      <c r="H325" s="130" t="s">
        <v>57</v>
      </c>
      <c r="I325" s="130" t="s">
        <v>65</v>
      </c>
      <c r="J325" s="129">
        <v>2154721.1442400003</v>
      </c>
    </row>
    <row r="326" spans="1:10">
      <c r="A326" s="130" t="s">
        <v>61</v>
      </c>
      <c r="B326" s="130" t="s">
        <v>68</v>
      </c>
      <c r="C326" s="130" t="s">
        <v>66</v>
      </c>
      <c r="D326" s="125">
        <v>41791</v>
      </c>
      <c r="E326" s="126">
        <f t="shared" si="7"/>
        <v>6</v>
      </c>
      <c r="F326" s="126" t="s">
        <v>69</v>
      </c>
      <c r="G326" s="130" t="s">
        <v>55</v>
      </c>
      <c r="H326" s="130" t="s">
        <v>57</v>
      </c>
      <c r="I326" s="130" t="s">
        <v>65</v>
      </c>
      <c r="J326" s="129">
        <v>892790.0322432</v>
      </c>
    </row>
    <row r="327" spans="1:10">
      <c r="A327" s="130" t="s">
        <v>61</v>
      </c>
      <c r="B327" s="130" t="s">
        <v>68</v>
      </c>
      <c r="C327" s="130" t="s">
        <v>66</v>
      </c>
      <c r="D327" s="125">
        <v>41456</v>
      </c>
      <c r="E327" s="126">
        <f t="shared" si="7"/>
        <v>7</v>
      </c>
      <c r="F327" s="126" t="s">
        <v>69</v>
      </c>
      <c r="G327" s="130" t="s">
        <v>55</v>
      </c>
      <c r="H327" s="130" t="s">
        <v>59</v>
      </c>
      <c r="I327" s="130" t="s">
        <v>65</v>
      </c>
      <c r="J327" s="129">
        <v>869931.04490880016</v>
      </c>
    </row>
    <row r="328" spans="1:10">
      <c r="A328" s="130" t="s">
        <v>61</v>
      </c>
      <c r="B328" s="130" t="s">
        <v>68</v>
      </c>
      <c r="C328" s="130" t="s">
        <v>66</v>
      </c>
      <c r="D328" s="125">
        <v>41487</v>
      </c>
      <c r="E328" s="126">
        <f t="shared" si="7"/>
        <v>8</v>
      </c>
      <c r="F328" s="126" t="s">
        <v>69</v>
      </c>
      <c r="G328" s="130" t="s">
        <v>55</v>
      </c>
      <c r="H328" s="130" t="s">
        <v>59</v>
      </c>
      <c r="I328" s="130" t="s">
        <v>65</v>
      </c>
      <c r="J328" s="129">
        <v>1048015.3689600001</v>
      </c>
    </row>
    <row r="329" spans="1:10">
      <c r="A329" s="130" t="s">
        <v>61</v>
      </c>
      <c r="B329" s="130" t="s">
        <v>68</v>
      </c>
      <c r="C329" s="130" t="s">
        <v>66</v>
      </c>
      <c r="D329" s="125">
        <v>41518</v>
      </c>
      <c r="E329" s="126">
        <f t="shared" si="7"/>
        <v>9</v>
      </c>
      <c r="F329" s="126" t="s">
        <v>69</v>
      </c>
      <c r="G329" s="130" t="s">
        <v>55</v>
      </c>
      <c r="H329" s="130" t="s">
        <v>59</v>
      </c>
      <c r="I329" s="130" t="s">
        <v>65</v>
      </c>
      <c r="J329" s="129">
        <v>1059221.1492352001</v>
      </c>
    </row>
    <row r="330" spans="1:10">
      <c r="A330" s="130" t="s">
        <v>61</v>
      </c>
      <c r="B330" s="130" t="s">
        <v>68</v>
      </c>
      <c r="C330" s="130" t="s">
        <v>66</v>
      </c>
      <c r="D330" s="125">
        <v>41548</v>
      </c>
      <c r="E330" s="126">
        <f t="shared" si="7"/>
        <v>10</v>
      </c>
      <c r="F330" s="126" t="s">
        <v>69</v>
      </c>
      <c r="G330" s="130" t="s">
        <v>55</v>
      </c>
      <c r="H330" s="130" t="s">
        <v>59</v>
      </c>
      <c r="I330" s="130" t="s">
        <v>65</v>
      </c>
      <c r="J330" s="129">
        <v>1420170.6468992003</v>
      </c>
    </row>
    <row r="331" spans="1:10">
      <c r="A331" s="130" t="s">
        <v>61</v>
      </c>
      <c r="B331" s="130" t="s">
        <v>68</v>
      </c>
      <c r="C331" s="130" t="s">
        <v>66</v>
      </c>
      <c r="D331" s="125">
        <v>41579</v>
      </c>
      <c r="E331" s="126">
        <f t="shared" si="7"/>
        <v>11</v>
      </c>
      <c r="F331" s="126" t="s">
        <v>69</v>
      </c>
      <c r="G331" s="130" t="s">
        <v>55</v>
      </c>
      <c r="H331" s="130" t="s">
        <v>59</v>
      </c>
      <c r="I331" s="130" t="s">
        <v>65</v>
      </c>
      <c r="J331" s="129">
        <v>1536276.5699455999</v>
      </c>
    </row>
    <row r="332" spans="1:10">
      <c r="A332" s="130" t="s">
        <v>61</v>
      </c>
      <c r="B332" s="130" t="s">
        <v>68</v>
      </c>
      <c r="C332" s="130" t="s">
        <v>66</v>
      </c>
      <c r="D332" s="125">
        <v>41609</v>
      </c>
      <c r="E332" s="126">
        <f t="shared" si="7"/>
        <v>12</v>
      </c>
      <c r="F332" s="126" t="s">
        <v>69</v>
      </c>
      <c r="G332" s="130" t="s">
        <v>55</v>
      </c>
      <c r="H332" s="130" t="s">
        <v>59</v>
      </c>
      <c r="I332" s="130" t="s">
        <v>65</v>
      </c>
      <c r="J332" s="129">
        <v>785390.46324480022</v>
      </c>
    </row>
    <row r="333" spans="1:10">
      <c r="A333" s="130" t="s">
        <v>61</v>
      </c>
      <c r="B333" s="130" t="s">
        <v>68</v>
      </c>
      <c r="C333" s="130" t="s">
        <v>66</v>
      </c>
      <c r="D333" s="125">
        <v>41640</v>
      </c>
      <c r="E333" s="126">
        <f t="shared" si="7"/>
        <v>1</v>
      </c>
      <c r="F333" s="126" t="s">
        <v>69</v>
      </c>
      <c r="G333" s="130" t="s">
        <v>55</v>
      </c>
      <c r="H333" s="130" t="s">
        <v>59</v>
      </c>
      <c r="I333" s="130" t="s">
        <v>65</v>
      </c>
      <c r="J333" s="129">
        <v>734335.23255680013</v>
      </c>
    </row>
    <row r="334" spans="1:10">
      <c r="A334" s="130" t="s">
        <v>61</v>
      </c>
      <c r="B334" s="130" t="s">
        <v>68</v>
      </c>
      <c r="C334" s="130" t="s">
        <v>66</v>
      </c>
      <c r="D334" s="125">
        <v>41671</v>
      </c>
      <c r="E334" s="126">
        <f t="shared" si="7"/>
        <v>2</v>
      </c>
      <c r="F334" s="126" t="s">
        <v>69</v>
      </c>
      <c r="G334" s="130" t="s">
        <v>55</v>
      </c>
      <c r="H334" s="130" t="s">
        <v>59</v>
      </c>
      <c r="I334" s="130" t="s">
        <v>65</v>
      </c>
      <c r="J334" s="129">
        <v>864587.94414720009</v>
      </c>
    </row>
    <row r="335" spans="1:10">
      <c r="A335" s="130" t="s">
        <v>61</v>
      </c>
      <c r="B335" s="130" t="s">
        <v>68</v>
      </c>
      <c r="C335" s="130" t="s">
        <v>66</v>
      </c>
      <c r="D335" s="125">
        <v>41699</v>
      </c>
      <c r="E335" s="126">
        <f t="shared" si="7"/>
        <v>3</v>
      </c>
      <c r="F335" s="126" t="s">
        <v>69</v>
      </c>
      <c r="G335" s="130" t="s">
        <v>55</v>
      </c>
      <c r="H335" s="130" t="s">
        <v>59</v>
      </c>
      <c r="I335" s="130" t="s">
        <v>65</v>
      </c>
      <c r="J335" s="129">
        <v>788205.73592320003</v>
      </c>
    </row>
    <row r="336" spans="1:10">
      <c r="A336" s="130" t="s">
        <v>61</v>
      </c>
      <c r="B336" s="130" t="s">
        <v>68</v>
      </c>
      <c r="C336" s="130" t="s">
        <v>66</v>
      </c>
      <c r="D336" s="125">
        <v>41730</v>
      </c>
      <c r="E336" s="126">
        <f t="shared" si="7"/>
        <v>4</v>
      </c>
      <c r="F336" s="126" t="s">
        <v>69</v>
      </c>
      <c r="G336" s="130" t="s">
        <v>55</v>
      </c>
      <c r="H336" s="130" t="s">
        <v>59</v>
      </c>
      <c r="I336" s="130" t="s">
        <v>65</v>
      </c>
      <c r="J336" s="129">
        <v>847106.12443520024</v>
      </c>
    </row>
    <row r="337" spans="1:10">
      <c r="A337" s="130" t="s">
        <v>61</v>
      </c>
      <c r="B337" s="130" t="s">
        <v>68</v>
      </c>
      <c r="C337" s="130" t="s">
        <v>66</v>
      </c>
      <c r="D337" s="125">
        <v>41760</v>
      </c>
      <c r="E337" s="126">
        <f t="shared" si="7"/>
        <v>5</v>
      </c>
      <c r="F337" s="126" t="s">
        <v>69</v>
      </c>
      <c r="G337" s="130" t="s">
        <v>55</v>
      </c>
      <c r="H337" s="130" t="s">
        <v>59</v>
      </c>
      <c r="I337" s="130" t="s">
        <v>65</v>
      </c>
      <c r="J337" s="129">
        <v>993362.96819200017</v>
      </c>
    </row>
    <row r="338" spans="1:10">
      <c r="A338" s="130" t="s">
        <v>61</v>
      </c>
      <c r="B338" s="130" t="s">
        <v>68</v>
      </c>
      <c r="C338" s="130" t="s">
        <v>66</v>
      </c>
      <c r="D338" s="125">
        <v>41791</v>
      </c>
      <c r="E338" s="126">
        <f t="shared" si="7"/>
        <v>6</v>
      </c>
      <c r="F338" s="126" t="s">
        <v>69</v>
      </c>
      <c r="G338" s="130" t="s">
        <v>55</v>
      </c>
      <c r="H338" s="130" t="s">
        <v>59</v>
      </c>
      <c r="I338" s="130" t="s">
        <v>65</v>
      </c>
      <c r="J338" s="129">
        <v>514489.17112320004</v>
      </c>
    </row>
    <row r="339" spans="1:10">
      <c r="A339" s="130" t="s">
        <v>61</v>
      </c>
      <c r="B339" s="130" t="s">
        <v>68</v>
      </c>
      <c r="C339" s="130" t="s">
        <v>66</v>
      </c>
      <c r="D339" s="125">
        <v>41456</v>
      </c>
      <c r="E339" s="126">
        <f t="shared" si="7"/>
        <v>7</v>
      </c>
      <c r="F339" s="126" t="s">
        <v>69</v>
      </c>
      <c r="G339" s="130" t="s">
        <v>55</v>
      </c>
      <c r="H339" s="130" t="s">
        <v>58</v>
      </c>
      <c r="I339" s="130" t="s">
        <v>65</v>
      </c>
      <c r="J339" s="129">
        <v>921103.45931519999</v>
      </c>
    </row>
    <row r="340" spans="1:10">
      <c r="A340" s="130" t="s">
        <v>61</v>
      </c>
      <c r="B340" s="130" t="s">
        <v>68</v>
      </c>
      <c r="C340" s="130" t="s">
        <v>66</v>
      </c>
      <c r="D340" s="125">
        <v>41487</v>
      </c>
      <c r="E340" s="126">
        <f t="shared" si="7"/>
        <v>8</v>
      </c>
      <c r="F340" s="126" t="s">
        <v>69</v>
      </c>
      <c r="G340" s="130" t="s">
        <v>55</v>
      </c>
      <c r="H340" s="130" t="s">
        <v>58</v>
      </c>
      <c r="I340" s="130" t="s">
        <v>65</v>
      </c>
      <c r="J340" s="129">
        <v>1109663.3318399999</v>
      </c>
    </row>
    <row r="341" spans="1:10">
      <c r="A341" s="130" t="s">
        <v>61</v>
      </c>
      <c r="B341" s="130" t="s">
        <v>68</v>
      </c>
      <c r="C341" s="130" t="s">
        <v>66</v>
      </c>
      <c r="D341" s="125">
        <v>41518</v>
      </c>
      <c r="E341" s="126">
        <f t="shared" si="7"/>
        <v>9</v>
      </c>
      <c r="F341" s="126" t="s">
        <v>69</v>
      </c>
      <c r="G341" s="130" t="s">
        <v>55</v>
      </c>
      <c r="H341" s="130" t="s">
        <v>58</v>
      </c>
      <c r="I341" s="130" t="s">
        <v>65</v>
      </c>
      <c r="J341" s="129">
        <v>1121528.2756608</v>
      </c>
    </row>
    <row r="342" spans="1:10">
      <c r="A342" s="130" t="s">
        <v>61</v>
      </c>
      <c r="B342" s="130" t="s">
        <v>68</v>
      </c>
      <c r="C342" s="130" t="s">
        <v>66</v>
      </c>
      <c r="D342" s="125">
        <v>41548</v>
      </c>
      <c r="E342" s="126">
        <f t="shared" si="7"/>
        <v>10</v>
      </c>
      <c r="F342" s="126" t="s">
        <v>69</v>
      </c>
      <c r="G342" s="130" t="s">
        <v>55</v>
      </c>
      <c r="H342" s="130" t="s">
        <v>58</v>
      </c>
      <c r="I342" s="130" t="s">
        <v>65</v>
      </c>
      <c r="J342" s="129">
        <v>1503710.0967168</v>
      </c>
    </row>
    <row r="343" spans="1:10">
      <c r="A343" s="130" t="s">
        <v>61</v>
      </c>
      <c r="B343" s="130" t="s">
        <v>68</v>
      </c>
      <c r="C343" s="130" t="s">
        <v>66</v>
      </c>
      <c r="D343" s="125">
        <v>41579</v>
      </c>
      <c r="E343" s="126">
        <f t="shared" si="7"/>
        <v>11</v>
      </c>
      <c r="F343" s="126" t="s">
        <v>69</v>
      </c>
      <c r="G343" s="130" t="s">
        <v>55</v>
      </c>
      <c r="H343" s="130" t="s">
        <v>58</v>
      </c>
      <c r="I343" s="130" t="s">
        <v>65</v>
      </c>
      <c r="J343" s="129">
        <v>1626645.7799423998</v>
      </c>
    </row>
    <row r="344" spans="1:10">
      <c r="A344" s="130" t="s">
        <v>61</v>
      </c>
      <c r="B344" s="130" t="s">
        <v>68</v>
      </c>
      <c r="C344" s="130" t="s">
        <v>66</v>
      </c>
      <c r="D344" s="125">
        <v>41609</v>
      </c>
      <c r="E344" s="126">
        <f t="shared" si="7"/>
        <v>12</v>
      </c>
      <c r="F344" s="126" t="s">
        <v>69</v>
      </c>
      <c r="G344" s="130" t="s">
        <v>55</v>
      </c>
      <c r="H344" s="130" t="s">
        <v>58</v>
      </c>
      <c r="I344" s="130" t="s">
        <v>65</v>
      </c>
      <c r="J344" s="129">
        <v>831589.90225920011</v>
      </c>
    </row>
    <row r="345" spans="1:10">
      <c r="A345" s="130" t="s">
        <v>61</v>
      </c>
      <c r="B345" s="130" t="s">
        <v>68</v>
      </c>
      <c r="C345" s="130" t="s">
        <v>66</v>
      </c>
      <c r="D345" s="125">
        <v>41640</v>
      </c>
      <c r="E345" s="126">
        <f t="shared" si="7"/>
        <v>1</v>
      </c>
      <c r="F345" s="126" t="s">
        <v>69</v>
      </c>
      <c r="G345" s="130" t="s">
        <v>55</v>
      </c>
      <c r="H345" s="130" t="s">
        <v>58</v>
      </c>
      <c r="I345" s="130" t="s">
        <v>65</v>
      </c>
      <c r="J345" s="129">
        <v>777531.42270720005</v>
      </c>
    </row>
    <row r="346" spans="1:10">
      <c r="A346" s="130" t="s">
        <v>61</v>
      </c>
      <c r="B346" s="130" t="s">
        <v>68</v>
      </c>
      <c r="C346" s="130" t="s">
        <v>66</v>
      </c>
      <c r="D346" s="125">
        <v>41671</v>
      </c>
      <c r="E346" s="126">
        <f t="shared" si="7"/>
        <v>2</v>
      </c>
      <c r="F346" s="126" t="s">
        <v>69</v>
      </c>
      <c r="G346" s="130" t="s">
        <v>55</v>
      </c>
      <c r="H346" s="130" t="s">
        <v>58</v>
      </c>
      <c r="I346" s="130" t="s">
        <v>65</v>
      </c>
      <c r="J346" s="129">
        <v>915446.05850879999</v>
      </c>
    </row>
    <row r="347" spans="1:10">
      <c r="A347" s="130" t="s">
        <v>61</v>
      </c>
      <c r="B347" s="130" t="s">
        <v>68</v>
      </c>
      <c r="C347" s="130" t="s">
        <v>66</v>
      </c>
      <c r="D347" s="125">
        <v>41699</v>
      </c>
      <c r="E347" s="126">
        <f t="shared" ref="E347:E374" si="8">MONTH(D347)</f>
        <v>3</v>
      </c>
      <c r="F347" s="126" t="s">
        <v>69</v>
      </c>
      <c r="G347" s="130" t="s">
        <v>55</v>
      </c>
      <c r="H347" s="130" t="s">
        <v>58</v>
      </c>
      <c r="I347" s="130" t="s">
        <v>65</v>
      </c>
      <c r="J347" s="129">
        <v>834570.77921279997</v>
      </c>
    </row>
    <row r="348" spans="1:10">
      <c r="A348" s="130" t="s">
        <v>61</v>
      </c>
      <c r="B348" s="130" t="s">
        <v>68</v>
      </c>
      <c r="C348" s="130" t="s">
        <v>66</v>
      </c>
      <c r="D348" s="125">
        <v>41730</v>
      </c>
      <c r="E348" s="126">
        <f t="shared" si="8"/>
        <v>4</v>
      </c>
      <c r="F348" s="126" t="s">
        <v>69</v>
      </c>
      <c r="G348" s="130" t="s">
        <v>55</v>
      </c>
      <c r="H348" s="130" t="s">
        <v>58</v>
      </c>
      <c r="I348" s="130" t="s">
        <v>65</v>
      </c>
      <c r="J348" s="129">
        <v>896935.89646080008</v>
      </c>
    </row>
    <row r="349" spans="1:10">
      <c r="A349" s="130" t="s">
        <v>61</v>
      </c>
      <c r="B349" s="130" t="s">
        <v>68</v>
      </c>
      <c r="C349" s="130" t="s">
        <v>66</v>
      </c>
      <c r="D349" s="125">
        <v>41760</v>
      </c>
      <c r="E349" s="126">
        <f t="shared" si="8"/>
        <v>5</v>
      </c>
      <c r="F349" s="126" t="s">
        <v>69</v>
      </c>
      <c r="G349" s="130" t="s">
        <v>55</v>
      </c>
      <c r="H349" s="130" t="s">
        <v>58</v>
      </c>
      <c r="I349" s="130" t="s">
        <v>65</v>
      </c>
      <c r="J349" s="129">
        <v>1051796.083968</v>
      </c>
    </row>
    <row r="350" spans="1:10">
      <c r="A350" s="130" t="s">
        <v>61</v>
      </c>
      <c r="B350" s="130" t="s">
        <v>68</v>
      </c>
      <c r="C350" s="130" t="s">
        <v>66</v>
      </c>
      <c r="D350" s="125">
        <v>41791</v>
      </c>
      <c r="E350" s="126">
        <f t="shared" si="8"/>
        <v>6</v>
      </c>
      <c r="F350" s="126" t="s">
        <v>69</v>
      </c>
      <c r="G350" s="130" t="s">
        <v>55</v>
      </c>
      <c r="H350" s="130" t="s">
        <v>58</v>
      </c>
      <c r="I350" s="130" t="s">
        <v>65</v>
      </c>
      <c r="J350" s="129">
        <v>544753.24001279997</v>
      </c>
    </row>
    <row r="351" spans="1:10">
      <c r="A351" s="130" t="s">
        <v>61</v>
      </c>
      <c r="B351" s="130" t="s">
        <v>68</v>
      </c>
      <c r="C351" s="130" t="s">
        <v>66</v>
      </c>
      <c r="D351" s="125">
        <v>41456</v>
      </c>
      <c r="E351" s="126">
        <f t="shared" si="8"/>
        <v>7</v>
      </c>
      <c r="F351" s="126" t="s">
        <v>69</v>
      </c>
      <c r="G351" s="130" t="s">
        <v>55</v>
      </c>
      <c r="H351" s="130" t="s">
        <v>56</v>
      </c>
      <c r="I351" s="130" t="s">
        <v>65</v>
      </c>
      <c r="J351" s="129">
        <v>498931.04046240001</v>
      </c>
    </row>
    <row r="352" spans="1:10">
      <c r="A352" s="130" t="s">
        <v>61</v>
      </c>
      <c r="B352" s="130" t="s">
        <v>68</v>
      </c>
      <c r="C352" s="130" t="s">
        <v>66</v>
      </c>
      <c r="D352" s="125">
        <v>41487</v>
      </c>
      <c r="E352" s="126">
        <f t="shared" si="8"/>
        <v>8</v>
      </c>
      <c r="F352" s="126" t="s">
        <v>69</v>
      </c>
      <c r="G352" s="130" t="s">
        <v>55</v>
      </c>
      <c r="H352" s="130" t="s">
        <v>56</v>
      </c>
      <c r="I352" s="130" t="s">
        <v>65</v>
      </c>
      <c r="J352" s="129">
        <v>601067.63808000006</v>
      </c>
    </row>
    <row r="353" spans="1:10">
      <c r="A353" s="130" t="s">
        <v>61</v>
      </c>
      <c r="B353" s="130" t="s">
        <v>68</v>
      </c>
      <c r="C353" s="130" t="s">
        <v>66</v>
      </c>
      <c r="D353" s="125">
        <v>41518</v>
      </c>
      <c r="E353" s="126">
        <f t="shared" si="8"/>
        <v>9</v>
      </c>
      <c r="F353" s="126" t="s">
        <v>69</v>
      </c>
      <c r="G353" s="130" t="s">
        <v>55</v>
      </c>
      <c r="H353" s="130" t="s">
        <v>56</v>
      </c>
      <c r="I353" s="130" t="s">
        <v>65</v>
      </c>
      <c r="J353" s="129">
        <v>607494.48264960002</v>
      </c>
    </row>
    <row r="354" spans="1:10">
      <c r="A354" s="130" t="s">
        <v>61</v>
      </c>
      <c r="B354" s="130" t="s">
        <v>68</v>
      </c>
      <c r="C354" s="130" t="s">
        <v>66</v>
      </c>
      <c r="D354" s="125">
        <v>41548</v>
      </c>
      <c r="E354" s="126">
        <f t="shared" si="8"/>
        <v>10</v>
      </c>
      <c r="F354" s="126" t="s">
        <v>69</v>
      </c>
      <c r="G354" s="130" t="s">
        <v>55</v>
      </c>
      <c r="H354" s="130" t="s">
        <v>56</v>
      </c>
      <c r="I354" s="130" t="s">
        <v>65</v>
      </c>
      <c r="J354" s="129">
        <v>814509.63572160015</v>
      </c>
    </row>
    <row r="355" spans="1:10">
      <c r="A355" s="130" t="s">
        <v>61</v>
      </c>
      <c r="B355" s="130" t="s">
        <v>68</v>
      </c>
      <c r="C355" s="130" t="s">
        <v>66</v>
      </c>
      <c r="D355" s="125">
        <v>41579</v>
      </c>
      <c r="E355" s="126">
        <f t="shared" si="8"/>
        <v>11</v>
      </c>
      <c r="F355" s="126" t="s">
        <v>69</v>
      </c>
      <c r="G355" s="130" t="s">
        <v>55</v>
      </c>
      <c r="H355" s="130" t="s">
        <v>56</v>
      </c>
      <c r="I355" s="130" t="s">
        <v>65</v>
      </c>
      <c r="J355" s="129">
        <v>881099.79746879986</v>
      </c>
    </row>
    <row r="356" spans="1:10">
      <c r="A356" s="130" t="s">
        <v>61</v>
      </c>
      <c r="B356" s="130" t="s">
        <v>68</v>
      </c>
      <c r="C356" s="130" t="s">
        <v>66</v>
      </c>
      <c r="D356" s="125">
        <v>41609</v>
      </c>
      <c r="E356" s="126">
        <f t="shared" si="8"/>
        <v>12</v>
      </c>
      <c r="F356" s="126" t="s">
        <v>69</v>
      </c>
      <c r="G356" s="130" t="s">
        <v>55</v>
      </c>
      <c r="H356" s="130" t="s">
        <v>56</v>
      </c>
      <c r="I356" s="130" t="s">
        <v>65</v>
      </c>
      <c r="J356" s="129">
        <v>450444.53039040015</v>
      </c>
    </row>
    <row r="357" spans="1:10">
      <c r="A357" s="130" t="s">
        <v>61</v>
      </c>
      <c r="B357" s="130" t="s">
        <v>68</v>
      </c>
      <c r="C357" s="130" t="s">
        <v>66</v>
      </c>
      <c r="D357" s="125">
        <v>41640</v>
      </c>
      <c r="E357" s="126">
        <f t="shared" si="8"/>
        <v>1</v>
      </c>
      <c r="F357" s="126" t="s">
        <v>69</v>
      </c>
      <c r="G357" s="130" t="s">
        <v>55</v>
      </c>
      <c r="H357" s="130" t="s">
        <v>56</v>
      </c>
      <c r="I357" s="130" t="s">
        <v>65</v>
      </c>
      <c r="J357" s="129">
        <v>421162.85396640003</v>
      </c>
    </row>
    <row r="358" spans="1:10">
      <c r="A358" s="130" t="s">
        <v>61</v>
      </c>
      <c r="B358" s="130" t="s">
        <v>68</v>
      </c>
      <c r="C358" s="130" t="s">
        <v>66</v>
      </c>
      <c r="D358" s="125">
        <v>41671</v>
      </c>
      <c r="E358" s="126">
        <f t="shared" si="8"/>
        <v>2</v>
      </c>
      <c r="F358" s="126" t="s">
        <v>69</v>
      </c>
      <c r="G358" s="130" t="s">
        <v>55</v>
      </c>
      <c r="H358" s="130" t="s">
        <v>56</v>
      </c>
      <c r="I358" s="130" t="s">
        <v>65</v>
      </c>
      <c r="J358" s="129">
        <v>495866.61502560001</v>
      </c>
    </row>
    <row r="359" spans="1:10">
      <c r="A359" s="130" t="s">
        <v>61</v>
      </c>
      <c r="B359" s="130" t="s">
        <v>68</v>
      </c>
      <c r="C359" s="130" t="s">
        <v>66</v>
      </c>
      <c r="D359" s="125">
        <v>41699</v>
      </c>
      <c r="E359" s="126">
        <f t="shared" si="8"/>
        <v>3</v>
      </c>
      <c r="F359" s="126" t="s">
        <v>69</v>
      </c>
      <c r="G359" s="130" t="s">
        <v>55</v>
      </c>
      <c r="H359" s="130" t="s">
        <v>56</v>
      </c>
      <c r="I359" s="130" t="s">
        <v>65</v>
      </c>
      <c r="J359" s="129">
        <v>452059.1720736</v>
      </c>
    </row>
    <row r="360" spans="1:10">
      <c r="A360" s="130" t="s">
        <v>61</v>
      </c>
      <c r="B360" s="130" t="s">
        <v>68</v>
      </c>
      <c r="C360" s="130" t="s">
        <v>66</v>
      </c>
      <c r="D360" s="125">
        <v>41730</v>
      </c>
      <c r="E360" s="126">
        <f t="shared" si="8"/>
        <v>4</v>
      </c>
      <c r="F360" s="126" t="s">
        <v>69</v>
      </c>
      <c r="G360" s="130" t="s">
        <v>55</v>
      </c>
      <c r="H360" s="130" t="s">
        <v>56</v>
      </c>
      <c r="I360" s="130" t="s">
        <v>65</v>
      </c>
      <c r="J360" s="129">
        <v>485840.2772496001</v>
      </c>
    </row>
    <row r="361" spans="1:10">
      <c r="A361" s="130" t="s">
        <v>61</v>
      </c>
      <c r="B361" s="130" t="s">
        <v>68</v>
      </c>
      <c r="C361" s="130" t="s">
        <v>66</v>
      </c>
      <c r="D361" s="125">
        <v>41760</v>
      </c>
      <c r="E361" s="126">
        <f t="shared" si="8"/>
        <v>5</v>
      </c>
      <c r="F361" s="126" t="s">
        <v>69</v>
      </c>
      <c r="G361" s="130" t="s">
        <v>55</v>
      </c>
      <c r="H361" s="130" t="s">
        <v>56</v>
      </c>
      <c r="I361" s="130" t="s">
        <v>65</v>
      </c>
      <c r="J361" s="129">
        <v>569722.87881600007</v>
      </c>
    </row>
    <row r="362" spans="1:10">
      <c r="A362" s="130" t="s">
        <v>61</v>
      </c>
      <c r="B362" s="130" t="s">
        <v>68</v>
      </c>
      <c r="C362" s="130" t="s">
        <v>66</v>
      </c>
      <c r="D362" s="125">
        <v>41791</v>
      </c>
      <c r="E362" s="126">
        <f t="shared" si="8"/>
        <v>6</v>
      </c>
      <c r="F362" s="126" t="s">
        <v>69</v>
      </c>
      <c r="G362" s="130" t="s">
        <v>55</v>
      </c>
      <c r="H362" s="130" t="s">
        <v>56</v>
      </c>
      <c r="I362" s="130" t="s">
        <v>65</v>
      </c>
      <c r="J362" s="129">
        <v>295074.67167360004</v>
      </c>
    </row>
    <row r="363" spans="1:10">
      <c r="A363" s="130" t="s">
        <v>61</v>
      </c>
      <c r="B363" s="130" t="s">
        <v>68</v>
      </c>
      <c r="C363" s="130" t="s">
        <v>66</v>
      </c>
      <c r="D363" s="125">
        <v>41456</v>
      </c>
      <c r="E363" s="126">
        <f t="shared" si="8"/>
        <v>7</v>
      </c>
      <c r="F363" s="126" t="s">
        <v>69</v>
      </c>
      <c r="G363" s="130" t="s">
        <v>52</v>
      </c>
      <c r="H363" s="130" t="s">
        <v>53</v>
      </c>
      <c r="I363" s="130" t="s">
        <v>65</v>
      </c>
      <c r="J363" s="129">
        <v>3198275.9004000002</v>
      </c>
    </row>
    <row r="364" spans="1:10">
      <c r="A364" s="130" t="s">
        <v>61</v>
      </c>
      <c r="B364" s="130" t="s">
        <v>68</v>
      </c>
      <c r="C364" s="130" t="s">
        <v>66</v>
      </c>
      <c r="D364" s="125">
        <v>41487</v>
      </c>
      <c r="E364" s="126">
        <f t="shared" si="8"/>
        <v>8</v>
      </c>
      <c r="F364" s="126" t="s">
        <v>69</v>
      </c>
      <c r="G364" s="130" t="s">
        <v>52</v>
      </c>
      <c r="H364" s="130" t="s">
        <v>53</v>
      </c>
      <c r="I364" s="130" t="s">
        <v>65</v>
      </c>
      <c r="J364" s="129">
        <v>3852997.68</v>
      </c>
    </row>
    <row r="365" spans="1:10">
      <c r="A365" s="130" t="s">
        <v>61</v>
      </c>
      <c r="B365" s="130" t="s">
        <v>68</v>
      </c>
      <c r="C365" s="130" t="s">
        <v>66</v>
      </c>
      <c r="D365" s="125">
        <v>41518</v>
      </c>
      <c r="E365" s="126">
        <f t="shared" si="8"/>
        <v>9</v>
      </c>
      <c r="F365" s="126" t="s">
        <v>69</v>
      </c>
      <c r="G365" s="130" t="s">
        <v>52</v>
      </c>
      <c r="H365" s="130" t="s">
        <v>53</v>
      </c>
      <c r="I365" s="130" t="s">
        <v>65</v>
      </c>
      <c r="J365" s="129">
        <v>3894195.4016000004</v>
      </c>
    </row>
    <row r="366" spans="1:10">
      <c r="A366" s="130" t="s">
        <v>61</v>
      </c>
      <c r="B366" s="130" t="s">
        <v>68</v>
      </c>
      <c r="C366" s="130" t="s">
        <v>66</v>
      </c>
      <c r="D366" s="125">
        <v>41548</v>
      </c>
      <c r="E366" s="126">
        <f t="shared" si="8"/>
        <v>10</v>
      </c>
      <c r="F366" s="126" t="s">
        <v>69</v>
      </c>
      <c r="G366" s="130" t="s">
        <v>52</v>
      </c>
      <c r="H366" s="130" t="s">
        <v>53</v>
      </c>
      <c r="I366" s="130" t="s">
        <v>65</v>
      </c>
      <c r="J366" s="129">
        <v>5221215.6136000007</v>
      </c>
    </row>
    <row r="367" spans="1:10">
      <c r="A367" s="130" t="s">
        <v>61</v>
      </c>
      <c r="B367" s="130" t="s">
        <v>68</v>
      </c>
      <c r="C367" s="130" t="s">
        <v>66</v>
      </c>
      <c r="D367" s="125">
        <v>41579</v>
      </c>
      <c r="E367" s="126">
        <f t="shared" si="8"/>
        <v>11</v>
      </c>
      <c r="F367" s="126" t="s">
        <v>69</v>
      </c>
      <c r="G367" s="130" t="s">
        <v>52</v>
      </c>
      <c r="H367" s="130" t="s">
        <v>53</v>
      </c>
      <c r="I367" s="130" t="s">
        <v>65</v>
      </c>
      <c r="J367" s="129">
        <v>5648075.6247999994</v>
      </c>
    </row>
    <row r="368" spans="1:10">
      <c r="A368" s="130" t="s">
        <v>61</v>
      </c>
      <c r="B368" s="130" t="s">
        <v>68</v>
      </c>
      <c r="C368" s="130" t="s">
        <v>66</v>
      </c>
      <c r="D368" s="125">
        <v>41609</v>
      </c>
      <c r="E368" s="126">
        <f t="shared" si="8"/>
        <v>12</v>
      </c>
      <c r="F368" s="126" t="s">
        <v>69</v>
      </c>
      <c r="G368" s="130" t="s">
        <v>52</v>
      </c>
      <c r="H368" s="130" t="s">
        <v>53</v>
      </c>
      <c r="I368" s="130" t="s">
        <v>65</v>
      </c>
      <c r="J368" s="129">
        <v>2887464.9384000008</v>
      </c>
    </row>
    <row r="369" spans="1:10">
      <c r="A369" s="130" t="s">
        <v>61</v>
      </c>
      <c r="B369" s="130" t="s">
        <v>68</v>
      </c>
      <c r="C369" s="130" t="s">
        <v>66</v>
      </c>
      <c r="D369" s="125">
        <v>41640</v>
      </c>
      <c r="E369" s="126">
        <f t="shared" si="8"/>
        <v>1</v>
      </c>
      <c r="F369" s="126" t="s">
        <v>69</v>
      </c>
      <c r="G369" s="130" t="s">
        <v>52</v>
      </c>
      <c r="H369" s="130" t="s">
        <v>53</v>
      </c>
      <c r="I369" s="130" t="s">
        <v>65</v>
      </c>
      <c r="J369" s="129">
        <v>2699761.8844000003</v>
      </c>
    </row>
    <row r="370" spans="1:10">
      <c r="A370" s="130" t="s">
        <v>61</v>
      </c>
      <c r="B370" s="130" t="s">
        <v>68</v>
      </c>
      <c r="C370" s="130" t="s">
        <v>66</v>
      </c>
      <c r="D370" s="125">
        <v>41671</v>
      </c>
      <c r="E370" s="126">
        <f t="shared" si="8"/>
        <v>2</v>
      </c>
      <c r="F370" s="126" t="s">
        <v>69</v>
      </c>
      <c r="G370" s="130" t="s">
        <v>52</v>
      </c>
      <c r="H370" s="130" t="s">
        <v>53</v>
      </c>
      <c r="I370" s="130" t="s">
        <v>65</v>
      </c>
      <c r="J370" s="129">
        <v>3178632.1476000003</v>
      </c>
    </row>
    <row r="371" spans="1:10">
      <c r="A371" s="130" t="s">
        <v>61</v>
      </c>
      <c r="B371" s="130" t="s">
        <v>68</v>
      </c>
      <c r="C371" s="130" t="s">
        <v>66</v>
      </c>
      <c r="D371" s="125">
        <v>41699</v>
      </c>
      <c r="E371" s="126">
        <f t="shared" si="8"/>
        <v>3</v>
      </c>
      <c r="F371" s="126" t="s">
        <v>69</v>
      </c>
      <c r="G371" s="130" t="s">
        <v>52</v>
      </c>
      <c r="H371" s="130" t="s">
        <v>53</v>
      </c>
      <c r="I371" s="130" t="s">
        <v>65</v>
      </c>
      <c r="J371" s="129">
        <v>2897815.2056</v>
      </c>
    </row>
    <row r="372" spans="1:10">
      <c r="A372" s="130" t="s">
        <v>61</v>
      </c>
      <c r="B372" s="130" t="s">
        <v>68</v>
      </c>
      <c r="C372" s="130" t="s">
        <v>66</v>
      </c>
      <c r="D372" s="125">
        <v>41730</v>
      </c>
      <c r="E372" s="126">
        <f t="shared" si="8"/>
        <v>4</v>
      </c>
      <c r="F372" s="126" t="s">
        <v>69</v>
      </c>
      <c r="G372" s="130" t="s">
        <v>52</v>
      </c>
      <c r="H372" s="130" t="s">
        <v>53</v>
      </c>
      <c r="I372" s="130" t="s">
        <v>65</v>
      </c>
      <c r="J372" s="129">
        <v>3114360.7516000005</v>
      </c>
    </row>
    <row r="373" spans="1:10">
      <c r="A373" s="130" t="s">
        <v>61</v>
      </c>
      <c r="B373" s="130" t="s">
        <v>68</v>
      </c>
      <c r="C373" s="130" t="s">
        <v>66</v>
      </c>
      <c r="D373" s="125">
        <v>41760</v>
      </c>
      <c r="E373" s="126">
        <f t="shared" si="8"/>
        <v>5</v>
      </c>
      <c r="F373" s="126" t="s">
        <v>69</v>
      </c>
      <c r="G373" s="130" t="s">
        <v>52</v>
      </c>
      <c r="H373" s="130" t="s">
        <v>53</v>
      </c>
      <c r="I373" s="130" t="s">
        <v>65</v>
      </c>
      <c r="J373" s="129">
        <v>3652069.7360000005</v>
      </c>
    </row>
    <row r="374" spans="1:10">
      <c r="A374" s="130" t="s">
        <v>61</v>
      </c>
      <c r="B374" s="130" t="s">
        <v>68</v>
      </c>
      <c r="C374" s="130" t="s">
        <v>66</v>
      </c>
      <c r="D374" s="125">
        <v>41791</v>
      </c>
      <c r="E374" s="126">
        <f t="shared" si="8"/>
        <v>6</v>
      </c>
      <c r="F374" s="126" t="s">
        <v>69</v>
      </c>
      <c r="G374" s="130" t="s">
        <v>52</v>
      </c>
      <c r="H374" s="130" t="s">
        <v>53</v>
      </c>
      <c r="I374" s="130" t="s">
        <v>65</v>
      </c>
      <c r="J374" s="129">
        <v>1891504.3056000001</v>
      </c>
    </row>
    <row r="375" spans="1:10">
      <c r="A375" s="130" t="s">
        <v>61</v>
      </c>
      <c r="B375" s="130" t="s">
        <v>68</v>
      </c>
      <c r="C375" s="130" t="s">
        <v>67</v>
      </c>
      <c r="D375" s="125">
        <v>41456</v>
      </c>
      <c r="E375" s="130">
        <v>7</v>
      </c>
      <c r="F375" s="130" t="s">
        <v>69</v>
      </c>
      <c r="G375" s="130" t="s">
        <v>47</v>
      </c>
      <c r="H375" s="130" t="s">
        <v>48</v>
      </c>
      <c r="I375" s="130" t="s">
        <v>65</v>
      </c>
      <c r="J375" s="129">
        <v>1625596.3356633</v>
      </c>
    </row>
    <row r="376" spans="1:10">
      <c r="A376" s="130" t="s">
        <v>61</v>
      </c>
      <c r="B376" s="130" t="s">
        <v>68</v>
      </c>
      <c r="C376" s="130" t="s">
        <v>67</v>
      </c>
      <c r="D376" s="125">
        <v>41487</v>
      </c>
      <c r="E376" s="130">
        <v>8</v>
      </c>
      <c r="F376" s="130" t="s">
        <v>69</v>
      </c>
      <c r="G376" s="130" t="s">
        <v>47</v>
      </c>
      <c r="H376" s="130" t="s">
        <v>48</v>
      </c>
      <c r="I376" s="130" t="s">
        <v>65</v>
      </c>
      <c r="J376" s="129">
        <v>1295067.8472731998</v>
      </c>
    </row>
    <row r="377" spans="1:10">
      <c r="A377" s="130" t="s">
        <v>61</v>
      </c>
      <c r="B377" s="130" t="s">
        <v>68</v>
      </c>
      <c r="C377" s="130" t="s">
        <v>67</v>
      </c>
      <c r="D377" s="125">
        <v>41518</v>
      </c>
      <c r="E377" s="130">
        <v>9</v>
      </c>
      <c r="F377" s="130" t="s">
        <v>69</v>
      </c>
      <c r="G377" s="130" t="s">
        <v>47</v>
      </c>
      <c r="H377" s="130" t="s">
        <v>48</v>
      </c>
      <c r="I377" s="130" t="s">
        <v>65</v>
      </c>
      <c r="J377" s="129">
        <v>1750624.8818057997</v>
      </c>
    </row>
    <row r="378" spans="1:10">
      <c r="A378" s="130" t="s">
        <v>61</v>
      </c>
      <c r="B378" s="130" t="s">
        <v>68</v>
      </c>
      <c r="C378" s="130" t="s">
        <v>67</v>
      </c>
      <c r="D378" s="125">
        <v>41548</v>
      </c>
      <c r="E378" s="130">
        <v>10</v>
      </c>
      <c r="F378" s="130" t="s">
        <v>69</v>
      </c>
      <c r="G378" s="130" t="s">
        <v>47</v>
      </c>
      <c r="H378" s="130" t="s">
        <v>48</v>
      </c>
      <c r="I378" s="130" t="s">
        <v>65</v>
      </c>
      <c r="J378" s="129">
        <v>1472529.3869285996</v>
      </c>
    </row>
    <row r="379" spans="1:10">
      <c r="A379" s="130" t="s">
        <v>61</v>
      </c>
      <c r="B379" s="130" t="s">
        <v>68</v>
      </c>
      <c r="C379" s="130" t="s">
        <v>67</v>
      </c>
      <c r="D379" s="125">
        <v>41579</v>
      </c>
      <c r="E379" s="130">
        <v>11</v>
      </c>
      <c r="F379" s="130" t="s">
        <v>69</v>
      </c>
      <c r="G379" s="130" t="s">
        <v>47</v>
      </c>
      <c r="H379" s="130" t="s">
        <v>48</v>
      </c>
      <c r="I379" s="130" t="s">
        <v>65</v>
      </c>
      <c r="J379" s="129">
        <v>1252200.4923928501</v>
      </c>
    </row>
    <row r="380" spans="1:10">
      <c r="A380" s="130" t="s">
        <v>61</v>
      </c>
      <c r="B380" s="130" t="s">
        <v>68</v>
      </c>
      <c r="C380" s="130" t="s">
        <v>67</v>
      </c>
      <c r="D380" s="125">
        <v>41609</v>
      </c>
      <c r="E380" s="130">
        <v>12</v>
      </c>
      <c r="F380" s="130" t="s">
        <v>69</v>
      </c>
      <c r="G380" s="130" t="s">
        <v>47</v>
      </c>
      <c r="H380" s="130" t="s">
        <v>48</v>
      </c>
      <c r="I380" s="130" t="s">
        <v>65</v>
      </c>
      <c r="J380" s="129">
        <v>1406782.6738875001</v>
      </c>
    </row>
    <row r="381" spans="1:10">
      <c r="A381" s="130" t="s">
        <v>61</v>
      </c>
      <c r="B381" s="130" t="s">
        <v>68</v>
      </c>
      <c r="C381" s="130" t="s">
        <v>67</v>
      </c>
      <c r="D381" s="125">
        <v>41640</v>
      </c>
      <c r="E381" s="130">
        <v>1</v>
      </c>
      <c r="F381" s="130" t="s">
        <v>69</v>
      </c>
      <c r="G381" s="130" t="s">
        <v>47</v>
      </c>
      <c r="H381" s="130" t="s">
        <v>48</v>
      </c>
      <c r="I381" s="130" t="s">
        <v>65</v>
      </c>
      <c r="J381" s="129">
        <v>1877449.5046125001</v>
      </c>
    </row>
    <row r="382" spans="1:10">
      <c r="A382" s="130" t="s">
        <v>61</v>
      </c>
      <c r="B382" s="130" t="s">
        <v>68</v>
      </c>
      <c r="C382" s="130" t="s">
        <v>67</v>
      </c>
      <c r="D382" s="125">
        <v>41671</v>
      </c>
      <c r="E382" s="130">
        <v>2</v>
      </c>
      <c r="F382" s="130" t="s">
        <v>69</v>
      </c>
      <c r="G382" s="130" t="s">
        <v>47</v>
      </c>
      <c r="H382" s="130" t="s">
        <v>48</v>
      </c>
      <c r="I382" s="130" t="s">
        <v>65</v>
      </c>
      <c r="J382" s="129">
        <v>1912219.1750437501</v>
      </c>
    </row>
    <row r="383" spans="1:10">
      <c r="A383" s="130" t="s">
        <v>61</v>
      </c>
      <c r="B383" s="130" t="s">
        <v>68</v>
      </c>
      <c r="C383" s="130" t="s">
        <v>67</v>
      </c>
      <c r="D383" s="125">
        <v>41699</v>
      </c>
      <c r="E383" s="130">
        <v>3</v>
      </c>
      <c r="F383" s="130" t="s">
        <v>69</v>
      </c>
      <c r="G383" s="130" t="s">
        <v>47</v>
      </c>
      <c r="H383" s="130" t="s">
        <v>48</v>
      </c>
      <c r="I383" s="130" t="s">
        <v>65</v>
      </c>
      <c r="J383" s="129">
        <v>2266625.1980531253</v>
      </c>
    </row>
    <row r="384" spans="1:10">
      <c r="A384" s="130" t="s">
        <v>61</v>
      </c>
      <c r="B384" s="130" t="s">
        <v>68</v>
      </c>
      <c r="C384" s="130" t="s">
        <v>67</v>
      </c>
      <c r="D384" s="125">
        <v>41730</v>
      </c>
      <c r="E384" s="130">
        <v>4</v>
      </c>
      <c r="F384" s="130" t="s">
        <v>69</v>
      </c>
      <c r="G384" s="130" t="s">
        <v>47</v>
      </c>
      <c r="H384" s="130" t="s">
        <v>48</v>
      </c>
      <c r="I384" s="130" t="s">
        <v>65</v>
      </c>
      <c r="J384" s="129">
        <v>2234200.5744250002</v>
      </c>
    </row>
    <row r="385" spans="1:10">
      <c r="A385" s="130" t="s">
        <v>61</v>
      </c>
      <c r="B385" s="130" t="s">
        <v>68</v>
      </c>
      <c r="C385" s="130" t="s">
        <v>67</v>
      </c>
      <c r="D385" s="125">
        <v>41760</v>
      </c>
      <c r="E385" s="130">
        <v>5</v>
      </c>
      <c r="F385" s="130" t="s">
        <v>69</v>
      </c>
      <c r="G385" s="130" t="s">
        <v>47</v>
      </c>
      <c r="H385" s="130" t="s">
        <v>48</v>
      </c>
      <c r="I385" s="130" t="s">
        <v>65</v>
      </c>
      <c r="J385" s="129">
        <v>2593715.6428375002</v>
      </c>
    </row>
    <row r="386" spans="1:10">
      <c r="A386" s="130" t="s">
        <v>61</v>
      </c>
      <c r="B386" s="130" t="s">
        <v>68</v>
      </c>
      <c r="C386" s="130" t="s">
        <v>67</v>
      </c>
      <c r="D386" s="125">
        <v>41791</v>
      </c>
      <c r="E386" s="130">
        <v>6</v>
      </c>
      <c r="F386" s="130" t="s">
        <v>69</v>
      </c>
      <c r="G386" s="130" t="s">
        <v>47</v>
      </c>
      <c r="H386" s="130" t="s">
        <v>48</v>
      </c>
      <c r="I386" s="130" t="s">
        <v>65</v>
      </c>
      <c r="J386" s="129">
        <v>2274807.7859325004</v>
      </c>
    </row>
    <row r="387" spans="1:10">
      <c r="A387" s="130" t="s">
        <v>61</v>
      </c>
      <c r="B387" s="130" t="s">
        <v>68</v>
      </c>
      <c r="C387" s="130" t="s">
        <v>67</v>
      </c>
      <c r="D387" s="125">
        <v>41456</v>
      </c>
      <c r="E387" s="130">
        <v>7</v>
      </c>
      <c r="F387" s="130" t="s">
        <v>69</v>
      </c>
      <c r="G387" s="130" t="s">
        <v>49</v>
      </c>
      <c r="H387" s="130" t="s">
        <v>51</v>
      </c>
      <c r="I387" s="130" t="s">
        <v>65</v>
      </c>
      <c r="J387" s="129">
        <v>895736.75638589996</v>
      </c>
    </row>
    <row r="388" spans="1:10">
      <c r="A388" s="130" t="s">
        <v>61</v>
      </c>
      <c r="B388" s="130" t="s">
        <v>68</v>
      </c>
      <c r="C388" s="130" t="s">
        <v>67</v>
      </c>
      <c r="D388" s="125">
        <v>41487</v>
      </c>
      <c r="E388" s="130">
        <v>8</v>
      </c>
      <c r="F388" s="130" t="s">
        <v>69</v>
      </c>
      <c r="G388" s="130" t="s">
        <v>49</v>
      </c>
      <c r="H388" s="130" t="s">
        <v>51</v>
      </c>
      <c r="I388" s="130" t="s">
        <v>65</v>
      </c>
      <c r="J388" s="129">
        <v>713608.81380359991</v>
      </c>
    </row>
    <row r="389" spans="1:10">
      <c r="A389" s="130" t="s">
        <v>61</v>
      </c>
      <c r="B389" s="130" t="s">
        <v>68</v>
      </c>
      <c r="C389" s="130" t="s">
        <v>67</v>
      </c>
      <c r="D389" s="125">
        <v>41518</v>
      </c>
      <c r="E389" s="130">
        <v>9</v>
      </c>
      <c r="F389" s="130" t="s">
        <v>69</v>
      </c>
      <c r="G389" s="130" t="s">
        <v>49</v>
      </c>
      <c r="H389" s="130" t="s">
        <v>51</v>
      </c>
      <c r="I389" s="130" t="s">
        <v>65</v>
      </c>
      <c r="J389" s="129">
        <v>964630.03691340005</v>
      </c>
    </row>
    <row r="390" spans="1:10">
      <c r="A390" s="130" t="s">
        <v>61</v>
      </c>
      <c r="B390" s="130" t="s">
        <v>68</v>
      </c>
      <c r="C390" s="130" t="s">
        <v>67</v>
      </c>
      <c r="D390" s="125">
        <v>41548</v>
      </c>
      <c r="E390" s="130">
        <v>10</v>
      </c>
      <c r="F390" s="130" t="s">
        <v>69</v>
      </c>
      <c r="G390" s="130" t="s">
        <v>49</v>
      </c>
      <c r="H390" s="130" t="s">
        <v>51</v>
      </c>
      <c r="I390" s="130" t="s">
        <v>65</v>
      </c>
      <c r="J390" s="129">
        <v>811393.74381779996</v>
      </c>
    </row>
    <row r="391" spans="1:10">
      <c r="A391" s="130" t="s">
        <v>61</v>
      </c>
      <c r="B391" s="130" t="s">
        <v>68</v>
      </c>
      <c r="C391" s="130" t="s">
        <v>67</v>
      </c>
      <c r="D391" s="125">
        <v>41579</v>
      </c>
      <c r="E391" s="130">
        <v>11</v>
      </c>
      <c r="F391" s="130" t="s">
        <v>69</v>
      </c>
      <c r="G391" s="130" t="s">
        <v>49</v>
      </c>
      <c r="H391" s="130" t="s">
        <v>51</v>
      </c>
      <c r="I391" s="130" t="s">
        <v>65</v>
      </c>
      <c r="J391" s="129">
        <v>689988.02642055007</v>
      </c>
    </row>
    <row r="392" spans="1:10">
      <c r="A392" s="130" t="s">
        <v>61</v>
      </c>
      <c r="B392" s="130" t="s">
        <v>68</v>
      </c>
      <c r="C392" s="130" t="s">
        <v>67</v>
      </c>
      <c r="D392" s="125">
        <v>41609</v>
      </c>
      <c r="E392" s="130">
        <v>12</v>
      </c>
      <c r="F392" s="130" t="s">
        <v>69</v>
      </c>
      <c r="G392" s="130" t="s">
        <v>49</v>
      </c>
      <c r="H392" s="130" t="s">
        <v>51</v>
      </c>
      <c r="I392" s="130" t="s">
        <v>65</v>
      </c>
      <c r="J392" s="129">
        <v>775165.96316250006</v>
      </c>
    </row>
    <row r="393" spans="1:10">
      <c r="A393" s="130" t="s">
        <v>61</v>
      </c>
      <c r="B393" s="130" t="s">
        <v>68</v>
      </c>
      <c r="C393" s="130" t="s">
        <v>67</v>
      </c>
      <c r="D393" s="125">
        <v>41640</v>
      </c>
      <c r="E393" s="130">
        <v>1</v>
      </c>
      <c r="F393" s="130" t="s">
        <v>69</v>
      </c>
      <c r="G393" s="130" t="s">
        <v>49</v>
      </c>
      <c r="H393" s="130" t="s">
        <v>51</v>
      </c>
      <c r="I393" s="130" t="s">
        <v>65</v>
      </c>
      <c r="J393" s="129">
        <v>1034512.9923375</v>
      </c>
    </row>
    <row r="394" spans="1:10">
      <c r="A394" s="130" t="s">
        <v>61</v>
      </c>
      <c r="B394" s="130" t="s">
        <v>68</v>
      </c>
      <c r="C394" s="130" t="s">
        <v>67</v>
      </c>
      <c r="D394" s="125">
        <v>41671</v>
      </c>
      <c r="E394" s="130">
        <v>2</v>
      </c>
      <c r="F394" s="130" t="s">
        <v>69</v>
      </c>
      <c r="G394" s="130" t="s">
        <v>49</v>
      </c>
      <c r="H394" s="130" t="s">
        <v>51</v>
      </c>
      <c r="I394" s="130" t="s">
        <v>65</v>
      </c>
      <c r="J394" s="129">
        <v>888365.66788124992</v>
      </c>
    </row>
    <row r="395" spans="1:10">
      <c r="A395" s="130" t="s">
        <v>61</v>
      </c>
      <c r="B395" s="130" t="s">
        <v>68</v>
      </c>
      <c r="C395" s="130" t="s">
        <v>67</v>
      </c>
      <c r="D395" s="125">
        <v>41699</v>
      </c>
      <c r="E395" s="130">
        <v>3</v>
      </c>
      <c r="F395" s="130" t="s">
        <v>69</v>
      </c>
      <c r="G395" s="130" t="s">
        <v>49</v>
      </c>
      <c r="H395" s="130" t="s">
        <v>51</v>
      </c>
      <c r="I395" s="130" t="s">
        <v>65</v>
      </c>
      <c r="J395" s="129">
        <v>1248956.7417843752</v>
      </c>
    </row>
    <row r="396" spans="1:10">
      <c r="A396" s="130" t="s">
        <v>61</v>
      </c>
      <c r="B396" s="130" t="s">
        <v>68</v>
      </c>
      <c r="C396" s="130" t="s">
        <v>67</v>
      </c>
      <c r="D396" s="125">
        <v>41730</v>
      </c>
      <c r="E396" s="130">
        <v>4</v>
      </c>
      <c r="F396" s="130" t="s">
        <v>69</v>
      </c>
      <c r="G396" s="130" t="s">
        <v>49</v>
      </c>
      <c r="H396" s="130" t="s">
        <v>51</v>
      </c>
      <c r="I396" s="130" t="s">
        <v>65</v>
      </c>
      <c r="J396" s="129">
        <v>680069.70427499991</v>
      </c>
    </row>
    <row r="397" spans="1:10">
      <c r="A397" s="130" t="s">
        <v>61</v>
      </c>
      <c r="B397" s="130" t="s">
        <v>68</v>
      </c>
      <c r="C397" s="130" t="s">
        <v>67</v>
      </c>
      <c r="D397" s="125">
        <v>41760</v>
      </c>
      <c r="E397" s="130">
        <v>5</v>
      </c>
      <c r="F397" s="130" t="s">
        <v>69</v>
      </c>
      <c r="G397" s="130" t="s">
        <v>49</v>
      </c>
      <c r="H397" s="130" t="s">
        <v>51</v>
      </c>
      <c r="I397" s="130" t="s">
        <v>65</v>
      </c>
      <c r="J397" s="129">
        <v>878169.84401249979</v>
      </c>
    </row>
    <row r="398" spans="1:10">
      <c r="A398" s="130" t="s">
        <v>61</v>
      </c>
      <c r="B398" s="130" t="s">
        <v>68</v>
      </c>
      <c r="C398" s="130" t="s">
        <v>67</v>
      </c>
      <c r="D398" s="125">
        <v>41791</v>
      </c>
      <c r="E398" s="130">
        <v>6</v>
      </c>
      <c r="F398" s="130" t="s">
        <v>69</v>
      </c>
      <c r="G398" s="130" t="s">
        <v>49</v>
      </c>
      <c r="H398" s="130" t="s">
        <v>51</v>
      </c>
      <c r="I398" s="130" t="s">
        <v>65</v>
      </c>
      <c r="J398" s="129">
        <v>1253465.5146975003</v>
      </c>
    </row>
    <row r="399" spans="1:10">
      <c r="A399" s="130" t="s">
        <v>61</v>
      </c>
      <c r="B399" s="130" t="s">
        <v>68</v>
      </c>
      <c r="C399" s="130" t="s">
        <v>67</v>
      </c>
      <c r="D399" s="125">
        <v>41456</v>
      </c>
      <c r="E399" s="130">
        <v>7</v>
      </c>
      <c r="F399" s="130" t="s">
        <v>69</v>
      </c>
      <c r="G399" s="130" t="s">
        <v>49</v>
      </c>
      <c r="H399" s="130" t="s">
        <v>50</v>
      </c>
      <c r="I399" s="130" t="s">
        <v>65</v>
      </c>
      <c r="J399" s="129">
        <v>829385.88554250007</v>
      </c>
    </row>
    <row r="400" spans="1:10">
      <c r="A400" s="130" t="s">
        <v>61</v>
      </c>
      <c r="B400" s="130" t="s">
        <v>68</v>
      </c>
      <c r="C400" s="130" t="s">
        <v>67</v>
      </c>
      <c r="D400" s="125">
        <v>41487</v>
      </c>
      <c r="E400" s="130">
        <v>8</v>
      </c>
      <c r="F400" s="130" t="s">
        <v>69</v>
      </c>
      <c r="G400" s="130" t="s">
        <v>49</v>
      </c>
      <c r="H400" s="130" t="s">
        <v>50</v>
      </c>
      <c r="I400" s="130" t="s">
        <v>65</v>
      </c>
      <c r="J400" s="129">
        <v>660748.90166999993</v>
      </c>
    </row>
    <row r="401" spans="1:10">
      <c r="A401" s="130" t="s">
        <v>61</v>
      </c>
      <c r="B401" s="130" t="s">
        <v>68</v>
      </c>
      <c r="C401" s="130" t="s">
        <v>67</v>
      </c>
      <c r="D401" s="125">
        <v>41518</v>
      </c>
      <c r="E401" s="130">
        <v>9</v>
      </c>
      <c r="F401" s="130" t="s">
        <v>69</v>
      </c>
      <c r="G401" s="130" t="s">
        <v>49</v>
      </c>
      <c r="H401" s="130" t="s">
        <v>50</v>
      </c>
      <c r="I401" s="130" t="s">
        <v>65</v>
      </c>
      <c r="J401" s="129">
        <v>893175.96010499995</v>
      </c>
    </row>
    <row r="402" spans="1:10">
      <c r="A402" s="130" t="s">
        <v>61</v>
      </c>
      <c r="B402" s="130" t="s">
        <v>68</v>
      </c>
      <c r="C402" s="130" t="s">
        <v>67</v>
      </c>
      <c r="D402" s="125">
        <v>41548</v>
      </c>
      <c r="E402" s="130">
        <v>10</v>
      </c>
      <c r="F402" s="130" t="s">
        <v>69</v>
      </c>
      <c r="G402" s="130" t="s">
        <v>49</v>
      </c>
      <c r="H402" s="130" t="s">
        <v>50</v>
      </c>
      <c r="I402" s="130" t="s">
        <v>65</v>
      </c>
      <c r="J402" s="129">
        <v>751290.50353499991</v>
      </c>
    </row>
    <row r="403" spans="1:10">
      <c r="A403" s="130" t="s">
        <v>61</v>
      </c>
      <c r="B403" s="130" t="s">
        <v>68</v>
      </c>
      <c r="C403" s="130" t="s">
        <v>67</v>
      </c>
      <c r="D403" s="125">
        <v>41579</v>
      </c>
      <c r="E403" s="130">
        <v>11</v>
      </c>
      <c r="F403" s="130" t="s">
        <v>69</v>
      </c>
      <c r="G403" s="130" t="s">
        <v>49</v>
      </c>
      <c r="H403" s="130" t="s">
        <v>50</v>
      </c>
      <c r="I403" s="130" t="s">
        <v>65</v>
      </c>
      <c r="J403" s="129">
        <v>638877.80224125006</v>
      </c>
    </row>
    <row r="404" spans="1:10">
      <c r="A404" s="130" t="s">
        <v>61</v>
      </c>
      <c r="B404" s="130" t="s">
        <v>68</v>
      </c>
      <c r="C404" s="130" t="s">
        <v>67</v>
      </c>
      <c r="D404" s="125">
        <v>41609</v>
      </c>
      <c r="E404" s="130">
        <v>12</v>
      </c>
      <c r="F404" s="130" t="s">
        <v>69</v>
      </c>
      <c r="G404" s="130" t="s">
        <v>49</v>
      </c>
      <c r="H404" s="130" t="s">
        <v>50</v>
      </c>
      <c r="I404" s="130" t="s">
        <v>65</v>
      </c>
      <c r="J404" s="129">
        <v>717746.26218750002</v>
      </c>
    </row>
    <row r="405" spans="1:10">
      <c r="A405" s="130" t="s">
        <v>61</v>
      </c>
      <c r="B405" s="130" t="s">
        <v>68</v>
      </c>
      <c r="C405" s="130" t="s">
        <v>67</v>
      </c>
      <c r="D405" s="125">
        <v>41640</v>
      </c>
      <c r="E405" s="130">
        <v>1</v>
      </c>
      <c r="F405" s="130" t="s">
        <v>69</v>
      </c>
      <c r="G405" s="130" t="s">
        <v>49</v>
      </c>
      <c r="H405" s="130" t="s">
        <v>50</v>
      </c>
      <c r="I405" s="130" t="s">
        <v>65</v>
      </c>
      <c r="J405" s="129">
        <v>957882.40031249996</v>
      </c>
    </row>
    <row r="406" spans="1:10">
      <c r="A406" s="130" t="s">
        <v>61</v>
      </c>
      <c r="B406" s="130" t="s">
        <v>68</v>
      </c>
      <c r="C406" s="130" t="s">
        <v>67</v>
      </c>
      <c r="D406" s="125">
        <v>41671</v>
      </c>
      <c r="E406" s="130">
        <v>2</v>
      </c>
      <c r="F406" s="130" t="s">
        <v>69</v>
      </c>
      <c r="G406" s="130" t="s">
        <v>49</v>
      </c>
      <c r="H406" s="130" t="s">
        <v>50</v>
      </c>
      <c r="I406" s="130" t="s">
        <v>65</v>
      </c>
      <c r="J406" s="129">
        <v>822560.80359374988</v>
      </c>
    </row>
    <row r="407" spans="1:10">
      <c r="A407" s="130" t="s">
        <v>61</v>
      </c>
      <c r="B407" s="130" t="s">
        <v>68</v>
      </c>
      <c r="C407" s="130" t="s">
        <v>67</v>
      </c>
      <c r="D407" s="125">
        <v>41699</v>
      </c>
      <c r="E407" s="130">
        <v>3</v>
      </c>
      <c r="F407" s="130" t="s">
        <v>69</v>
      </c>
      <c r="G407" s="130" t="s">
        <v>49</v>
      </c>
      <c r="H407" s="130" t="s">
        <v>50</v>
      </c>
      <c r="I407" s="130" t="s">
        <v>65</v>
      </c>
      <c r="J407" s="129">
        <v>1156441.4275781249</v>
      </c>
    </row>
    <row r="408" spans="1:10">
      <c r="A408" s="130" t="s">
        <v>61</v>
      </c>
      <c r="B408" s="130" t="s">
        <v>68</v>
      </c>
      <c r="C408" s="130" t="s">
        <v>67</v>
      </c>
      <c r="D408" s="125">
        <v>41730</v>
      </c>
      <c r="E408" s="130">
        <v>4</v>
      </c>
      <c r="F408" s="130" t="s">
        <v>69</v>
      </c>
      <c r="G408" s="130" t="s">
        <v>49</v>
      </c>
      <c r="H408" s="130" t="s">
        <v>50</v>
      </c>
      <c r="I408" s="130" t="s">
        <v>65</v>
      </c>
      <c r="J408" s="129">
        <v>629694.17062500003</v>
      </c>
    </row>
    <row r="409" spans="1:10">
      <c r="A409" s="130" t="s">
        <v>61</v>
      </c>
      <c r="B409" s="130" t="s">
        <v>68</v>
      </c>
      <c r="C409" s="130" t="s">
        <v>67</v>
      </c>
      <c r="D409" s="125">
        <v>41760</v>
      </c>
      <c r="E409" s="130">
        <v>5</v>
      </c>
      <c r="F409" s="130" t="s">
        <v>69</v>
      </c>
      <c r="G409" s="130" t="s">
        <v>49</v>
      </c>
      <c r="H409" s="130" t="s">
        <v>50</v>
      </c>
      <c r="I409" s="130" t="s">
        <v>65</v>
      </c>
      <c r="J409" s="129">
        <v>813120.22593749978</v>
      </c>
    </row>
    <row r="410" spans="1:10">
      <c r="A410" s="130" t="s">
        <v>61</v>
      </c>
      <c r="B410" s="130" t="s">
        <v>68</v>
      </c>
      <c r="C410" s="130" t="s">
        <v>67</v>
      </c>
      <c r="D410" s="125">
        <v>41791</v>
      </c>
      <c r="E410" s="130">
        <v>6</v>
      </c>
      <c r="F410" s="130" t="s">
        <v>69</v>
      </c>
      <c r="G410" s="130" t="s">
        <v>49</v>
      </c>
      <c r="H410" s="130" t="s">
        <v>50</v>
      </c>
      <c r="I410" s="130" t="s">
        <v>65</v>
      </c>
      <c r="J410" s="129">
        <v>1160616.2173125001</v>
      </c>
    </row>
    <row r="411" spans="1:10">
      <c r="A411" s="130" t="s">
        <v>61</v>
      </c>
      <c r="B411" s="130" t="s">
        <v>68</v>
      </c>
      <c r="C411" s="130" t="s">
        <v>67</v>
      </c>
      <c r="D411" s="125">
        <v>41456</v>
      </c>
      <c r="E411" s="130">
        <v>7</v>
      </c>
      <c r="F411" s="130" t="s">
        <v>69</v>
      </c>
      <c r="G411" s="130" t="s">
        <v>55</v>
      </c>
      <c r="H411" s="130" t="s">
        <v>57</v>
      </c>
      <c r="I411" s="130" t="s">
        <v>65</v>
      </c>
      <c r="J411" s="129">
        <v>716589.40510871995</v>
      </c>
    </row>
    <row r="412" spans="1:10">
      <c r="A412" s="130" t="s">
        <v>61</v>
      </c>
      <c r="B412" s="130" t="s">
        <v>68</v>
      </c>
      <c r="C412" s="130" t="s">
        <v>67</v>
      </c>
      <c r="D412" s="125">
        <v>41487</v>
      </c>
      <c r="E412" s="130">
        <v>8</v>
      </c>
      <c r="F412" s="130" t="s">
        <v>69</v>
      </c>
      <c r="G412" s="130" t="s">
        <v>55</v>
      </c>
      <c r="H412" s="130" t="s">
        <v>57</v>
      </c>
      <c r="I412" s="130" t="s">
        <v>65</v>
      </c>
      <c r="J412" s="129">
        <v>570887.05104287993</v>
      </c>
    </row>
    <row r="413" spans="1:10">
      <c r="A413" s="130" t="s">
        <v>61</v>
      </c>
      <c r="B413" s="130" t="s">
        <v>68</v>
      </c>
      <c r="C413" s="130" t="s">
        <v>67</v>
      </c>
      <c r="D413" s="125">
        <v>41518</v>
      </c>
      <c r="E413" s="130">
        <v>9</v>
      </c>
      <c r="F413" s="130" t="s">
        <v>69</v>
      </c>
      <c r="G413" s="130" t="s">
        <v>55</v>
      </c>
      <c r="H413" s="130" t="s">
        <v>57</v>
      </c>
      <c r="I413" s="130" t="s">
        <v>65</v>
      </c>
      <c r="J413" s="129">
        <v>771704.02953071985</v>
      </c>
    </row>
    <row r="414" spans="1:10">
      <c r="A414" s="130" t="s">
        <v>61</v>
      </c>
      <c r="B414" s="130" t="s">
        <v>68</v>
      </c>
      <c r="C414" s="130" t="s">
        <v>67</v>
      </c>
      <c r="D414" s="125">
        <v>41548</v>
      </c>
      <c r="E414" s="130">
        <v>10</v>
      </c>
      <c r="F414" s="130" t="s">
        <v>69</v>
      </c>
      <c r="G414" s="130" t="s">
        <v>55</v>
      </c>
      <c r="H414" s="130" t="s">
        <v>57</v>
      </c>
      <c r="I414" s="130" t="s">
        <v>65</v>
      </c>
      <c r="J414" s="129">
        <v>649114.99505423987</v>
      </c>
    </row>
    <row r="415" spans="1:10">
      <c r="A415" s="130" t="s">
        <v>61</v>
      </c>
      <c r="B415" s="130" t="s">
        <v>68</v>
      </c>
      <c r="C415" s="130" t="s">
        <v>67</v>
      </c>
      <c r="D415" s="125">
        <v>41579</v>
      </c>
      <c r="E415" s="130">
        <v>11</v>
      </c>
      <c r="F415" s="130" t="s">
        <v>69</v>
      </c>
      <c r="G415" s="130" t="s">
        <v>55</v>
      </c>
      <c r="H415" s="130" t="s">
        <v>57</v>
      </c>
      <c r="I415" s="130" t="s">
        <v>65</v>
      </c>
      <c r="J415" s="129">
        <v>551990.42113644001</v>
      </c>
    </row>
    <row r="416" spans="1:10">
      <c r="A416" s="130" t="s">
        <v>61</v>
      </c>
      <c r="B416" s="130" t="s">
        <v>68</v>
      </c>
      <c r="C416" s="130" t="s">
        <v>67</v>
      </c>
      <c r="D416" s="125">
        <v>41609</v>
      </c>
      <c r="E416" s="130">
        <v>12</v>
      </c>
      <c r="F416" s="130" t="s">
        <v>69</v>
      </c>
      <c r="G416" s="130" t="s">
        <v>55</v>
      </c>
      <c r="H416" s="130" t="s">
        <v>57</v>
      </c>
      <c r="I416" s="130" t="s">
        <v>65</v>
      </c>
      <c r="J416" s="129">
        <v>620132.77052999998</v>
      </c>
    </row>
    <row r="417" spans="1:10">
      <c r="A417" s="130" t="s">
        <v>61</v>
      </c>
      <c r="B417" s="130" t="s">
        <v>68</v>
      </c>
      <c r="C417" s="130" t="s">
        <v>67</v>
      </c>
      <c r="D417" s="125">
        <v>41640</v>
      </c>
      <c r="E417" s="130">
        <v>1</v>
      </c>
      <c r="F417" s="130" t="s">
        <v>69</v>
      </c>
      <c r="G417" s="130" t="s">
        <v>55</v>
      </c>
      <c r="H417" s="130" t="s">
        <v>57</v>
      </c>
      <c r="I417" s="130" t="s">
        <v>65</v>
      </c>
      <c r="J417" s="129">
        <v>827610.39387000003</v>
      </c>
    </row>
    <row r="418" spans="1:10">
      <c r="A418" s="130" t="s">
        <v>61</v>
      </c>
      <c r="B418" s="130" t="s">
        <v>68</v>
      </c>
      <c r="C418" s="130" t="s">
        <v>67</v>
      </c>
      <c r="D418" s="125">
        <v>41671</v>
      </c>
      <c r="E418" s="130">
        <v>2</v>
      </c>
      <c r="F418" s="130" t="s">
        <v>69</v>
      </c>
      <c r="G418" s="130" t="s">
        <v>55</v>
      </c>
      <c r="H418" s="130" t="s">
        <v>57</v>
      </c>
      <c r="I418" s="130" t="s">
        <v>65</v>
      </c>
      <c r="J418" s="129">
        <v>710692.53430499986</v>
      </c>
    </row>
    <row r="419" spans="1:10">
      <c r="A419" s="130" t="s">
        <v>61</v>
      </c>
      <c r="B419" s="130" t="s">
        <v>68</v>
      </c>
      <c r="C419" s="130" t="s">
        <v>67</v>
      </c>
      <c r="D419" s="125">
        <v>41699</v>
      </c>
      <c r="E419" s="130">
        <v>3</v>
      </c>
      <c r="F419" s="130" t="s">
        <v>69</v>
      </c>
      <c r="G419" s="130" t="s">
        <v>55</v>
      </c>
      <c r="H419" s="130" t="s">
        <v>57</v>
      </c>
      <c r="I419" s="130" t="s">
        <v>65</v>
      </c>
      <c r="J419" s="129">
        <v>999165.39342749992</v>
      </c>
    </row>
    <row r="420" spans="1:10">
      <c r="A420" s="130" t="s">
        <v>61</v>
      </c>
      <c r="B420" s="130" t="s">
        <v>68</v>
      </c>
      <c r="C420" s="130" t="s">
        <v>67</v>
      </c>
      <c r="D420" s="125">
        <v>41730</v>
      </c>
      <c r="E420" s="130">
        <v>4</v>
      </c>
      <c r="F420" s="130" t="s">
        <v>69</v>
      </c>
      <c r="G420" s="130" t="s">
        <v>55</v>
      </c>
      <c r="H420" s="130" t="s">
        <v>57</v>
      </c>
      <c r="I420" s="130" t="s">
        <v>65</v>
      </c>
      <c r="J420" s="129">
        <v>544055.76341999997</v>
      </c>
    </row>
    <row r="421" spans="1:10">
      <c r="A421" s="130" t="s">
        <v>61</v>
      </c>
      <c r="B421" s="130" t="s">
        <v>68</v>
      </c>
      <c r="C421" s="130" t="s">
        <v>67</v>
      </c>
      <c r="D421" s="125">
        <v>41760</v>
      </c>
      <c r="E421" s="130">
        <v>5</v>
      </c>
      <c r="F421" s="130" t="s">
        <v>69</v>
      </c>
      <c r="G421" s="130" t="s">
        <v>55</v>
      </c>
      <c r="H421" s="130" t="s">
        <v>57</v>
      </c>
      <c r="I421" s="130" t="s">
        <v>65</v>
      </c>
      <c r="J421" s="129">
        <v>702535.87520999974</v>
      </c>
    </row>
    <row r="422" spans="1:10">
      <c r="A422" s="130" t="s">
        <v>61</v>
      </c>
      <c r="B422" s="130" t="s">
        <v>68</v>
      </c>
      <c r="C422" s="130" t="s">
        <v>67</v>
      </c>
      <c r="D422" s="125">
        <v>41791</v>
      </c>
      <c r="E422" s="130">
        <v>6</v>
      </c>
      <c r="F422" s="130" t="s">
        <v>69</v>
      </c>
      <c r="G422" s="130" t="s">
        <v>55</v>
      </c>
      <c r="H422" s="130" t="s">
        <v>57</v>
      </c>
      <c r="I422" s="130" t="s">
        <v>65</v>
      </c>
      <c r="J422" s="129">
        <v>1002772.411758</v>
      </c>
    </row>
    <row r="423" spans="1:10">
      <c r="A423" s="130" t="s">
        <v>61</v>
      </c>
      <c r="B423" s="130" t="s">
        <v>68</v>
      </c>
      <c r="C423" s="130" t="s">
        <v>67</v>
      </c>
      <c r="D423" s="125">
        <v>41456</v>
      </c>
      <c r="E423" s="130">
        <v>7</v>
      </c>
      <c r="F423" s="130" t="s">
        <v>69</v>
      </c>
      <c r="G423" s="130" t="s">
        <v>55</v>
      </c>
      <c r="H423" s="130" t="s">
        <v>59</v>
      </c>
      <c r="I423" s="130" t="s">
        <v>65</v>
      </c>
      <c r="J423" s="129">
        <v>251329.05622500001</v>
      </c>
    </row>
    <row r="424" spans="1:10">
      <c r="A424" s="130" t="s">
        <v>61</v>
      </c>
      <c r="B424" s="130" t="s">
        <v>68</v>
      </c>
      <c r="C424" s="130" t="s">
        <v>67</v>
      </c>
      <c r="D424" s="125">
        <v>41487</v>
      </c>
      <c r="E424" s="130">
        <v>8</v>
      </c>
      <c r="F424" s="130" t="s">
        <v>69</v>
      </c>
      <c r="G424" s="130" t="s">
        <v>55</v>
      </c>
      <c r="H424" s="130" t="s">
        <v>59</v>
      </c>
      <c r="I424" s="130" t="s">
        <v>65</v>
      </c>
      <c r="J424" s="129">
        <v>200226.9399</v>
      </c>
    </row>
    <row r="425" spans="1:10">
      <c r="A425" s="130" t="s">
        <v>61</v>
      </c>
      <c r="B425" s="130" t="s">
        <v>68</v>
      </c>
      <c r="C425" s="130" t="s">
        <v>67</v>
      </c>
      <c r="D425" s="125">
        <v>41518</v>
      </c>
      <c r="E425" s="130">
        <v>9</v>
      </c>
      <c r="F425" s="130" t="s">
        <v>69</v>
      </c>
      <c r="G425" s="130" t="s">
        <v>55</v>
      </c>
      <c r="H425" s="130" t="s">
        <v>59</v>
      </c>
      <c r="I425" s="130" t="s">
        <v>65</v>
      </c>
      <c r="J425" s="129">
        <v>270659.38184999995</v>
      </c>
    </row>
    <row r="426" spans="1:10">
      <c r="A426" s="130" t="s">
        <v>61</v>
      </c>
      <c r="B426" s="130" t="s">
        <v>68</v>
      </c>
      <c r="C426" s="130" t="s">
        <v>67</v>
      </c>
      <c r="D426" s="125">
        <v>41548</v>
      </c>
      <c r="E426" s="130">
        <v>10</v>
      </c>
      <c r="F426" s="130" t="s">
        <v>69</v>
      </c>
      <c r="G426" s="130" t="s">
        <v>55</v>
      </c>
      <c r="H426" s="130" t="s">
        <v>59</v>
      </c>
      <c r="I426" s="130" t="s">
        <v>65</v>
      </c>
      <c r="J426" s="129">
        <v>227663.78894999996</v>
      </c>
    </row>
    <row r="427" spans="1:10">
      <c r="A427" s="130" t="s">
        <v>61</v>
      </c>
      <c r="B427" s="130" t="s">
        <v>68</v>
      </c>
      <c r="C427" s="130" t="s">
        <v>67</v>
      </c>
      <c r="D427" s="125">
        <v>41579</v>
      </c>
      <c r="E427" s="130">
        <v>11</v>
      </c>
      <c r="F427" s="130" t="s">
        <v>69</v>
      </c>
      <c r="G427" s="130" t="s">
        <v>55</v>
      </c>
      <c r="H427" s="130" t="s">
        <v>59</v>
      </c>
      <c r="I427" s="130" t="s">
        <v>65</v>
      </c>
      <c r="J427" s="129">
        <v>193599.33401250001</v>
      </c>
    </row>
    <row r="428" spans="1:10">
      <c r="A428" s="130" t="s">
        <v>61</v>
      </c>
      <c r="B428" s="130" t="s">
        <v>68</v>
      </c>
      <c r="C428" s="130" t="s">
        <v>67</v>
      </c>
      <c r="D428" s="125">
        <v>41609</v>
      </c>
      <c r="E428" s="130">
        <v>12</v>
      </c>
      <c r="F428" s="130" t="s">
        <v>69</v>
      </c>
      <c r="G428" s="130" t="s">
        <v>55</v>
      </c>
      <c r="H428" s="130" t="s">
        <v>59</v>
      </c>
      <c r="I428" s="130" t="s">
        <v>65</v>
      </c>
      <c r="J428" s="129">
        <v>143549.25243750002</v>
      </c>
    </row>
    <row r="429" spans="1:10">
      <c r="A429" s="130" t="s">
        <v>61</v>
      </c>
      <c r="B429" s="130" t="s">
        <v>68</v>
      </c>
      <c r="C429" s="130" t="s">
        <v>67</v>
      </c>
      <c r="D429" s="125">
        <v>41640</v>
      </c>
      <c r="E429" s="130">
        <v>1</v>
      </c>
      <c r="F429" s="130" t="s">
        <v>69</v>
      </c>
      <c r="G429" s="130" t="s">
        <v>55</v>
      </c>
      <c r="H429" s="130" t="s">
        <v>59</v>
      </c>
      <c r="I429" s="130" t="s">
        <v>65</v>
      </c>
      <c r="J429" s="129">
        <v>153261.18405000001</v>
      </c>
    </row>
    <row r="430" spans="1:10">
      <c r="A430" s="130" t="s">
        <v>61</v>
      </c>
      <c r="B430" s="130" t="s">
        <v>68</v>
      </c>
      <c r="C430" s="130" t="s">
        <v>67</v>
      </c>
      <c r="D430" s="125">
        <v>41671</v>
      </c>
      <c r="E430" s="130">
        <v>2</v>
      </c>
      <c r="F430" s="130" t="s">
        <v>69</v>
      </c>
      <c r="G430" s="130" t="s">
        <v>55</v>
      </c>
      <c r="H430" s="130" t="s">
        <v>59</v>
      </c>
      <c r="I430" s="130" t="s">
        <v>65</v>
      </c>
      <c r="J430" s="129">
        <v>131609.72857499999</v>
      </c>
    </row>
    <row r="431" spans="1:10">
      <c r="A431" s="130" t="s">
        <v>61</v>
      </c>
      <c r="B431" s="130" t="s">
        <v>68</v>
      </c>
      <c r="C431" s="130" t="s">
        <v>67</v>
      </c>
      <c r="D431" s="125">
        <v>41699</v>
      </c>
      <c r="E431" s="130">
        <v>3</v>
      </c>
      <c r="F431" s="130" t="s">
        <v>69</v>
      </c>
      <c r="G431" s="130" t="s">
        <v>55</v>
      </c>
      <c r="H431" s="130" t="s">
        <v>59</v>
      </c>
      <c r="I431" s="130" t="s">
        <v>65</v>
      </c>
      <c r="J431" s="129">
        <v>185030.62841250002</v>
      </c>
    </row>
    <row r="432" spans="1:10">
      <c r="A432" s="130" t="s">
        <v>61</v>
      </c>
      <c r="B432" s="130" t="s">
        <v>68</v>
      </c>
      <c r="C432" s="130" t="s">
        <v>67</v>
      </c>
      <c r="D432" s="125">
        <v>41730</v>
      </c>
      <c r="E432" s="130">
        <v>4</v>
      </c>
      <c r="F432" s="130" t="s">
        <v>69</v>
      </c>
      <c r="G432" s="130" t="s">
        <v>55</v>
      </c>
      <c r="H432" s="130" t="s">
        <v>59</v>
      </c>
      <c r="I432" s="130" t="s">
        <v>65</v>
      </c>
      <c r="J432" s="129">
        <v>100751.0673</v>
      </c>
    </row>
    <row r="433" spans="1:10">
      <c r="A433" s="130" t="s">
        <v>61</v>
      </c>
      <c r="B433" s="130" t="s">
        <v>68</v>
      </c>
      <c r="C433" s="130" t="s">
        <v>67</v>
      </c>
      <c r="D433" s="125">
        <v>41760</v>
      </c>
      <c r="E433" s="130">
        <v>5</v>
      </c>
      <c r="F433" s="130" t="s">
        <v>69</v>
      </c>
      <c r="G433" s="130" t="s">
        <v>55</v>
      </c>
      <c r="H433" s="130" t="s">
        <v>59</v>
      </c>
      <c r="I433" s="130" t="s">
        <v>65</v>
      </c>
      <c r="J433" s="129">
        <v>130099.23614999997</v>
      </c>
    </row>
    <row r="434" spans="1:10">
      <c r="A434" s="130" t="s">
        <v>61</v>
      </c>
      <c r="B434" s="130" t="s">
        <v>68</v>
      </c>
      <c r="C434" s="130" t="s">
        <v>67</v>
      </c>
      <c r="D434" s="125">
        <v>41791</v>
      </c>
      <c r="E434" s="130">
        <v>6</v>
      </c>
      <c r="F434" s="130" t="s">
        <v>69</v>
      </c>
      <c r="G434" s="130" t="s">
        <v>55</v>
      </c>
      <c r="H434" s="130" t="s">
        <v>59</v>
      </c>
      <c r="I434" s="130" t="s">
        <v>65</v>
      </c>
      <c r="J434" s="129">
        <v>232123.24346250005</v>
      </c>
    </row>
    <row r="435" spans="1:10">
      <c r="A435" s="130" t="s">
        <v>61</v>
      </c>
      <c r="B435" s="130" t="s">
        <v>68</v>
      </c>
      <c r="C435" s="130" t="s">
        <v>67</v>
      </c>
      <c r="D435" s="125">
        <v>41456</v>
      </c>
      <c r="E435" s="130">
        <v>7</v>
      </c>
      <c r="F435" s="130" t="s">
        <v>69</v>
      </c>
      <c r="G435" s="130" t="s">
        <v>55</v>
      </c>
      <c r="H435" s="130" t="s">
        <v>58</v>
      </c>
      <c r="I435" s="130" t="s">
        <v>65</v>
      </c>
      <c r="J435" s="129">
        <v>623296.05943799997</v>
      </c>
    </row>
    <row r="436" spans="1:10">
      <c r="A436" s="130" t="s">
        <v>61</v>
      </c>
      <c r="B436" s="130" t="s">
        <v>68</v>
      </c>
      <c r="C436" s="130" t="s">
        <v>67</v>
      </c>
      <c r="D436" s="125">
        <v>41487</v>
      </c>
      <c r="E436" s="130">
        <v>8</v>
      </c>
      <c r="F436" s="130" t="s">
        <v>69</v>
      </c>
      <c r="G436" s="130" t="s">
        <v>55</v>
      </c>
      <c r="H436" s="130" t="s">
        <v>58</v>
      </c>
      <c r="I436" s="130" t="s">
        <v>65</v>
      </c>
      <c r="J436" s="129">
        <v>496562.81095199991</v>
      </c>
    </row>
    <row r="437" spans="1:10">
      <c r="A437" s="130" t="s">
        <v>61</v>
      </c>
      <c r="B437" s="130" t="s">
        <v>68</v>
      </c>
      <c r="C437" s="130" t="s">
        <v>67</v>
      </c>
      <c r="D437" s="125">
        <v>41518</v>
      </c>
      <c r="E437" s="130">
        <v>9</v>
      </c>
      <c r="F437" s="130" t="s">
        <v>69</v>
      </c>
      <c r="G437" s="130" t="s">
        <v>55</v>
      </c>
      <c r="H437" s="130" t="s">
        <v>58</v>
      </c>
      <c r="I437" s="130" t="s">
        <v>65</v>
      </c>
      <c r="J437" s="129">
        <v>671235.2669879999</v>
      </c>
    </row>
    <row r="438" spans="1:10">
      <c r="A438" s="130" t="s">
        <v>61</v>
      </c>
      <c r="B438" s="130" t="s">
        <v>68</v>
      </c>
      <c r="C438" s="130" t="s">
        <v>67</v>
      </c>
      <c r="D438" s="125">
        <v>41548</v>
      </c>
      <c r="E438" s="130">
        <v>10</v>
      </c>
      <c r="F438" s="130" t="s">
        <v>69</v>
      </c>
      <c r="G438" s="130" t="s">
        <v>55</v>
      </c>
      <c r="H438" s="130" t="s">
        <v>58</v>
      </c>
      <c r="I438" s="130" t="s">
        <v>65</v>
      </c>
      <c r="J438" s="129">
        <v>564606.19659599988</v>
      </c>
    </row>
    <row r="439" spans="1:10">
      <c r="A439" s="130" t="s">
        <v>61</v>
      </c>
      <c r="B439" s="130" t="s">
        <v>68</v>
      </c>
      <c r="C439" s="130" t="s">
        <v>67</v>
      </c>
      <c r="D439" s="125">
        <v>41579</v>
      </c>
      <c r="E439" s="130">
        <v>11</v>
      </c>
      <c r="F439" s="130" t="s">
        <v>69</v>
      </c>
      <c r="G439" s="130" t="s">
        <v>55</v>
      </c>
      <c r="H439" s="130" t="s">
        <v>58</v>
      </c>
      <c r="I439" s="130" t="s">
        <v>65</v>
      </c>
      <c r="J439" s="129">
        <v>480126.34835100005</v>
      </c>
    </row>
    <row r="440" spans="1:10">
      <c r="A440" s="130" t="s">
        <v>61</v>
      </c>
      <c r="B440" s="130" t="s">
        <v>68</v>
      </c>
      <c r="C440" s="130" t="s">
        <v>67</v>
      </c>
      <c r="D440" s="125">
        <v>41609</v>
      </c>
      <c r="E440" s="130">
        <v>12</v>
      </c>
      <c r="F440" s="130" t="s">
        <v>69</v>
      </c>
      <c r="G440" s="130" t="s">
        <v>55</v>
      </c>
      <c r="H440" s="130" t="s">
        <v>58</v>
      </c>
      <c r="I440" s="130" t="s">
        <v>65</v>
      </c>
      <c r="J440" s="129">
        <v>356002.146045</v>
      </c>
    </row>
    <row r="441" spans="1:10">
      <c r="A441" s="130" t="s">
        <v>61</v>
      </c>
      <c r="B441" s="130" t="s">
        <v>68</v>
      </c>
      <c r="C441" s="130" t="s">
        <v>67</v>
      </c>
      <c r="D441" s="125">
        <v>41640</v>
      </c>
      <c r="E441" s="130">
        <v>1</v>
      </c>
      <c r="F441" s="130" t="s">
        <v>69</v>
      </c>
      <c r="G441" s="130" t="s">
        <v>55</v>
      </c>
      <c r="H441" s="130" t="s">
        <v>58</v>
      </c>
      <c r="I441" s="130" t="s">
        <v>65</v>
      </c>
      <c r="J441" s="129">
        <v>380087.73644399998</v>
      </c>
    </row>
    <row r="442" spans="1:10">
      <c r="A442" s="130" t="s">
        <v>61</v>
      </c>
      <c r="B442" s="130" t="s">
        <v>68</v>
      </c>
      <c r="C442" s="130" t="s">
        <v>67</v>
      </c>
      <c r="D442" s="125">
        <v>41671</v>
      </c>
      <c r="E442" s="130">
        <v>2</v>
      </c>
      <c r="F442" s="130" t="s">
        <v>69</v>
      </c>
      <c r="G442" s="130" t="s">
        <v>55</v>
      </c>
      <c r="H442" s="130" t="s">
        <v>58</v>
      </c>
      <c r="I442" s="130" t="s">
        <v>65</v>
      </c>
      <c r="J442" s="129">
        <v>326392.12686599995</v>
      </c>
    </row>
    <row r="443" spans="1:10">
      <c r="A443" s="130" t="s">
        <v>61</v>
      </c>
      <c r="B443" s="130" t="s">
        <v>68</v>
      </c>
      <c r="C443" s="130" t="s">
        <v>67</v>
      </c>
      <c r="D443" s="125">
        <v>41699</v>
      </c>
      <c r="E443" s="130">
        <v>3</v>
      </c>
      <c r="F443" s="130" t="s">
        <v>69</v>
      </c>
      <c r="G443" s="130" t="s">
        <v>55</v>
      </c>
      <c r="H443" s="130" t="s">
        <v>58</v>
      </c>
      <c r="I443" s="130" t="s">
        <v>65</v>
      </c>
      <c r="J443" s="129">
        <v>458875.95846300002</v>
      </c>
    </row>
    <row r="444" spans="1:10">
      <c r="A444" s="130" t="s">
        <v>61</v>
      </c>
      <c r="B444" s="130" t="s">
        <v>68</v>
      </c>
      <c r="C444" s="130" t="s">
        <v>67</v>
      </c>
      <c r="D444" s="125">
        <v>41730</v>
      </c>
      <c r="E444" s="130">
        <v>4</v>
      </c>
      <c r="F444" s="130" t="s">
        <v>69</v>
      </c>
      <c r="G444" s="130" t="s">
        <v>55</v>
      </c>
      <c r="H444" s="130" t="s">
        <v>58</v>
      </c>
      <c r="I444" s="130" t="s">
        <v>65</v>
      </c>
      <c r="J444" s="129">
        <v>249862.64690399999</v>
      </c>
    </row>
    <row r="445" spans="1:10">
      <c r="A445" s="130" t="s">
        <v>61</v>
      </c>
      <c r="B445" s="130" t="s">
        <v>68</v>
      </c>
      <c r="C445" s="130" t="s">
        <v>67</v>
      </c>
      <c r="D445" s="125">
        <v>41760</v>
      </c>
      <c r="E445" s="130">
        <v>5</v>
      </c>
      <c r="F445" s="130" t="s">
        <v>69</v>
      </c>
      <c r="G445" s="130" t="s">
        <v>55</v>
      </c>
      <c r="H445" s="130" t="s">
        <v>58</v>
      </c>
      <c r="I445" s="130" t="s">
        <v>65</v>
      </c>
      <c r="J445" s="129">
        <v>322646.10565199988</v>
      </c>
    </row>
    <row r="446" spans="1:10">
      <c r="A446" s="130" t="s">
        <v>61</v>
      </c>
      <c r="B446" s="130" t="s">
        <v>68</v>
      </c>
      <c r="C446" s="130" t="s">
        <v>67</v>
      </c>
      <c r="D446" s="125">
        <v>41791</v>
      </c>
      <c r="E446" s="130">
        <v>6</v>
      </c>
      <c r="F446" s="130" t="s">
        <v>69</v>
      </c>
      <c r="G446" s="130" t="s">
        <v>55</v>
      </c>
      <c r="H446" s="130" t="s">
        <v>58</v>
      </c>
      <c r="I446" s="130" t="s">
        <v>65</v>
      </c>
      <c r="J446" s="129">
        <v>575665.6437870001</v>
      </c>
    </row>
    <row r="447" spans="1:10">
      <c r="A447" s="130" t="s">
        <v>61</v>
      </c>
      <c r="B447" s="130" t="s">
        <v>68</v>
      </c>
      <c r="C447" s="130" t="s">
        <v>67</v>
      </c>
      <c r="D447" s="125">
        <v>41456</v>
      </c>
      <c r="E447" s="130">
        <v>7</v>
      </c>
      <c r="F447" s="130" t="s">
        <v>69</v>
      </c>
      <c r="G447" s="130" t="s">
        <v>55</v>
      </c>
      <c r="H447" s="130" t="s">
        <v>56</v>
      </c>
      <c r="I447" s="130" t="s">
        <v>65</v>
      </c>
      <c r="J447" s="129">
        <v>211116.407229</v>
      </c>
    </row>
    <row r="448" spans="1:10">
      <c r="A448" s="130" t="s">
        <v>61</v>
      </c>
      <c r="B448" s="130" t="s">
        <v>68</v>
      </c>
      <c r="C448" s="130" t="s">
        <v>67</v>
      </c>
      <c r="D448" s="125">
        <v>41487</v>
      </c>
      <c r="E448" s="130">
        <v>8</v>
      </c>
      <c r="F448" s="130" t="s">
        <v>69</v>
      </c>
      <c r="G448" s="130" t="s">
        <v>55</v>
      </c>
      <c r="H448" s="130" t="s">
        <v>56</v>
      </c>
      <c r="I448" s="130" t="s">
        <v>65</v>
      </c>
      <c r="J448" s="129">
        <v>168190.62951599999</v>
      </c>
    </row>
    <row r="449" spans="1:10">
      <c r="A449" s="130" t="s">
        <v>61</v>
      </c>
      <c r="B449" s="130" t="s">
        <v>68</v>
      </c>
      <c r="C449" s="130" t="s">
        <v>67</v>
      </c>
      <c r="D449" s="125">
        <v>41518</v>
      </c>
      <c r="E449" s="130">
        <v>9</v>
      </c>
      <c r="F449" s="130" t="s">
        <v>69</v>
      </c>
      <c r="G449" s="130" t="s">
        <v>55</v>
      </c>
      <c r="H449" s="130" t="s">
        <v>56</v>
      </c>
      <c r="I449" s="130" t="s">
        <v>65</v>
      </c>
      <c r="J449" s="129">
        <v>227353.88075399998</v>
      </c>
    </row>
    <row r="450" spans="1:10">
      <c r="A450" s="130" t="s">
        <v>61</v>
      </c>
      <c r="B450" s="130" t="s">
        <v>68</v>
      </c>
      <c r="C450" s="130" t="s">
        <v>67</v>
      </c>
      <c r="D450" s="125">
        <v>41548</v>
      </c>
      <c r="E450" s="130">
        <v>10</v>
      </c>
      <c r="F450" s="130" t="s">
        <v>69</v>
      </c>
      <c r="G450" s="130" t="s">
        <v>55</v>
      </c>
      <c r="H450" s="130" t="s">
        <v>56</v>
      </c>
      <c r="I450" s="130" t="s">
        <v>65</v>
      </c>
      <c r="J450" s="129">
        <v>191237.58271799999</v>
      </c>
    </row>
    <row r="451" spans="1:10">
      <c r="A451" s="130" t="s">
        <v>61</v>
      </c>
      <c r="B451" s="130" t="s">
        <v>68</v>
      </c>
      <c r="C451" s="130" t="s">
        <v>67</v>
      </c>
      <c r="D451" s="125">
        <v>41579</v>
      </c>
      <c r="E451" s="130">
        <v>11</v>
      </c>
      <c r="F451" s="130" t="s">
        <v>69</v>
      </c>
      <c r="G451" s="130" t="s">
        <v>55</v>
      </c>
      <c r="H451" s="130" t="s">
        <v>56</v>
      </c>
      <c r="I451" s="130" t="s">
        <v>65</v>
      </c>
      <c r="J451" s="129">
        <v>162623.44057050001</v>
      </c>
    </row>
    <row r="452" spans="1:10">
      <c r="A452" s="130" t="s">
        <v>61</v>
      </c>
      <c r="B452" s="130" t="s">
        <v>68</v>
      </c>
      <c r="C452" s="130" t="s">
        <v>67</v>
      </c>
      <c r="D452" s="125">
        <v>41609</v>
      </c>
      <c r="E452" s="130">
        <v>12</v>
      </c>
      <c r="F452" s="130" t="s">
        <v>69</v>
      </c>
      <c r="G452" s="130" t="s">
        <v>55</v>
      </c>
      <c r="H452" s="130" t="s">
        <v>56</v>
      </c>
      <c r="I452" s="130" t="s">
        <v>65</v>
      </c>
      <c r="J452" s="129">
        <v>120581.37204750002</v>
      </c>
    </row>
    <row r="453" spans="1:10">
      <c r="A453" s="130" t="s">
        <v>61</v>
      </c>
      <c r="B453" s="130" t="s">
        <v>68</v>
      </c>
      <c r="C453" s="130" t="s">
        <v>67</v>
      </c>
      <c r="D453" s="125">
        <v>41640</v>
      </c>
      <c r="E453" s="130">
        <v>1</v>
      </c>
      <c r="F453" s="130" t="s">
        <v>69</v>
      </c>
      <c r="G453" s="130" t="s">
        <v>55</v>
      </c>
      <c r="H453" s="130" t="s">
        <v>56</v>
      </c>
      <c r="I453" s="130" t="s">
        <v>65</v>
      </c>
      <c r="J453" s="129">
        <v>128739.394602</v>
      </c>
    </row>
    <row r="454" spans="1:10">
      <c r="A454" s="130" t="s">
        <v>61</v>
      </c>
      <c r="B454" s="130" t="s">
        <v>68</v>
      </c>
      <c r="C454" s="130" t="s">
        <v>67</v>
      </c>
      <c r="D454" s="125">
        <v>41671</v>
      </c>
      <c r="E454" s="130">
        <v>2</v>
      </c>
      <c r="F454" s="130" t="s">
        <v>69</v>
      </c>
      <c r="G454" s="130" t="s">
        <v>55</v>
      </c>
      <c r="H454" s="130" t="s">
        <v>56</v>
      </c>
      <c r="I454" s="130" t="s">
        <v>65</v>
      </c>
      <c r="J454" s="129">
        <v>110552.17200299999</v>
      </c>
    </row>
    <row r="455" spans="1:10">
      <c r="A455" s="130" t="s">
        <v>61</v>
      </c>
      <c r="B455" s="130" t="s">
        <v>68</v>
      </c>
      <c r="C455" s="130" t="s">
        <v>67</v>
      </c>
      <c r="D455" s="125">
        <v>41699</v>
      </c>
      <c r="E455" s="130">
        <v>3</v>
      </c>
      <c r="F455" s="130" t="s">
        <v>69</v>
      </c>
      <c r="G455" s="130" t="s">
        <v>55</v>
      </c>
      <c r="H455" s="130" t="s">
        <v>56</v>
      </c>
      <c r="I455" s="130" t="s">
        <v>65</v>
      </c>
      <c r="J455" s="129">
        <v>155425.7278665</v>
      </c>
    </row>
    <row r="456" spans="1:10">
      <c r="A456" s="130" t="s">
        <v>61</v>
      </c>
      <c r="B456" s="130" t="s">
        <v>68</v>
      </c>
      <c r="C456" s="130" t="s">
        <v>67</v>
      </c>
      <c r="D456" s="125">
        <v>41730</v>
      </c>
      <c r="E456" s="130">
        <v>4</v>
      </c>
      <c r="F456" s="130" t="s">
        <v>69</v>
      </c>
      <c r="G456" s="130" t="s">
        <v>55</v>
      </c>
      <c r="H456" s="130" t="s">
        <v>56</v>
      </c>
      <c r="I456" s="130" t="s">
        <v>65</v>
      </c>
      <c r="J456" s="129">
        <v>84630.896531999999</v>
      </c>
    </row>
    <row r="457" spans="1:10">
      <c r="A457" s="130" t="s">
        <v>61</v>
      </c>
      <c r="B457" s="130" t="s">
        <v>68</v>
      </c>
      <c r="C457" s="130" t="s">
        <v>67</v>
      </c>
      <c r="D457" s="125">
        <v>41760</v>
      </c>
      <c r="E457" s="130">
        <v>5</v>
      </c>
      <c r="F457" s="130" t="s">
        <v>69</v>
      </c>
      <c r="G457" s="130" t="s">
        <v>55</v>
      </c>
      <c r="H457" s="130" t="s">
        <v>56</v>
      </c>
      <c r="I457" s="130" t="s">
        <v>65</v>
      </c>
      <c r="J457" s="129">
        <v>109283.35836599997</v>
      </c>
    </row>
    <row r="458" spans="1:10">
      <c r="A458" s="130" t="s">
        <v>61</v>
      </c>
      <c r="B458" s="130" t="s">
        <v>68</v>
      </c>
      <c r="C458" s="130" t="s">
        <v>67</v>
      </c>
      <c r="D458" s="125">
        <v>41791</v>
      </c>
      <c r="E458" s="130">
        <v>6</v>
      </c>
      <c r="F458" s="130" t="s">
        <v>69</v>
      </c>
      <c r="G458" s="130" t="s">
        <v>55</v>
      </c>
      <c r="H458" s="130" t="s">
        <v>56</v>
      </c>
      <c r="I458" s="130" t="s">
        <v>65</v>
      </c>
      <c r="J458" s="129">
        <v>194983.52450850004</v>
      </c>
    </row>
    <row r="459" spans="1:10">
      <c r="A459" s="130" t="s">
        <v>61</v>
      </c>
      <c r="B459" s="130" t="s">
        <v>68</v>
      </c>
      <c r="C459" s="130" t="s">
        <v>67</v>
      </c>
      <c r="D459" s="125">
        <v>41456</v>
      </c>
      <c r="E459" s="130">
        <v>7</v>
      </c>
      <c r="F459" s="130" t="s">
        <v>69</v>
      </c>
      <c r="G459" s="130" t="s">
        <v>52</v>
      </c>
      <c r="H459" s="130" t="s">
        <v>53</v>
      </c>
      <c r="I459" s="130" t="s">
        <v>65</v>
      </c>
      <c r="J459" s="129">
        <v>3015948.6746999999</v>
      </c>
    </row>
    <row r="460" spans="1:10">
      <c r="A460" s="130" t="s">
        <v>61</v>
      </c>
      <c r="B460" s="130" t="s">
        <v>68</v>
      </c>
      <c r="C460" s="130" t="s">
        <v>67</v>
      </c>
      <c r="D460" s="125">
        <v>41487</v>
      </c>
      <c r="E460" s="130">
        <v>8</v>
      </c>
      <c r="F460" s="130" t="s">
        <v>69</v>
      </c>
      <c r="G460" s="130" t="s">
        <v>52</v>
      </c>
      <c r="H460" s="130" t="s">
        <v>53</v>
      </c>
      <c r="I460" s="130" t="s">
        <v>65</v>
      </c>
      <c r="J460" s="129">
        <v>2402723.2787999995</v>
      </c>
    </row>
    <row r="461" spans="1:10">
      <c r="A461" s="130" t="s">
        <v>61</v>
      </c>
      <c r="B461" s="130" t="s">
        <v>68</v>
      </c>
      <c r="C461" s="130" t="s">
        <v>67</v>
      </c>
      <c r="D461" s="125">
        <v>41518</v>
      </c>
      <c r="E461" s="130">
        <v>9</v>
      </c>
      <c r="F461" s="130" t="s">
        <v>69</v>
      </c>
      <c r="G461" s="130" t="s">
        <v>52</v>
      </c>
      <c r="H461" s="130" t="s">
        <v>53</v>
      </c>
      <c r="I461" s="130" t="s">
        <v>65</v>
      </c>
      <c r="J461" s="129">
        <v>3247912.5821999996</v>
      </c>
    </row>
    <row r="462" spans="1:10">
      <c r="A462" s="130" t="s">
        <v>61</v>
      </c>
      <c r="B462" s="130" t="s">
        <v>68</v>
      </c>
      <c r="C462" s="130" t="s">
        <v>67</v>
      </c>
      <c r="D462" s="125">
        <v>41548</v>
      </c>
      <c r="E462" s="130">
        <v>10</v>
      </c>
      <c r="F462" s="130" t="s">
        <v>69</v>
      </c>
      <c r="G462" s="130" t="s">
        <v>52</v>
      </c>
      <c r="H462" s="130" t="s">
        <v>53</v>
      </c>
      <c r="I462" s="130" t="s">
        <v>65</v>
      </c>
      <c r="J462" s="129">
        <v>2731965.4673999995</v>
      </c>
    </row>
    <row r="463" spans="1:10">
      <c r="A463" s="130" t="s">
        <v>61</v>
      </c>
      <c r="B463" s="130" t="s">
        <v>68</v>
      </c>
      <c r="C463" s="130" t="s">
        <v>67</v>
      </c>
      <c r="D463" s="125">
        <v>41579</v>
      </c>
      <c r="E463" s="130">
        <v>11</v>
      </c>
      <c r="F463" s="130" t="s">
        <v>69</v>
      </c>
      <c r="G463" s="130" t="s">
        <v>52</v>
      </c>
      <c r="H463" s="130" t="s">
        <v>53</v>
      </c>
      <c r="I463" s="130" t="s">
        <v>65</v>
      </c>
      <c r="J463" s="129">
        <v>2323192.0081500001</v>
      </c>
    </row>
    <row r="464" spans="1:10">
      <c r="A464" s="130" t="s">
        <v>61</v>
      </c>
      <c r="B464" s="130" t="s">
        <v>68</v>
      </c>
      <c r="C464" s="130" t="s">
        <v>67</v>
      </c>
      <c r="D464" s="125">
        <v>41609</v>
      </c>
      <c r="E464" s="130">
        <v>12</v>
      </c>
      <c r="F464" s="130" t="s">
        <v>69</v>
      </c>
      <c r="G464" s="130" t="s">
        <v>52</v>
      </c>
      <c r="H464" s="130" t="s">
        <v>53</v>
      </c>
      <c r="I464" s="130" t="s">
        <v>65</v>
      </c>
      <c r="J464" s="129">
        <v>1722591.0292499999</v>
      </c>
    </row>
    <row r="465" spans="1:12">
      <c r="A465" s="130" t="s">
        <v>61</v>
      </c>
      <c r="B465" s="130" t="s">
        <v>68</v>
      </c>
      <c r="C465" s="130" t="s">
        <v>67</v>
      </c>
      <c r="D465" s="125">
        <v>41640</v>
      </c>
      <c r="E465" s="130">
        <v>1</v>
      </c>
      <c r="F465" s="130" t="s">
        <v>69</v>
      </c>
      <c r="G465" s="130" t="s">
        <v>52</v>
      </c>
      <c r="H465" s="130" t="s">
        <v>53</v>
      </c>
      <c r="I465" s="130" t="s">
        <v>65</v>
      </c>
      <c r="J465" s="129">
        <v>1839134.2085999998</v>
      </c>
      <c r="K465" s="175"/>
      <c r="L465" s="175"/>
    </row>
    <row r="466" spans="1:12">
      <c r="A466" s="130" t="s">
        <v>61</v>
      </c>
      <c r="B466" s="130" t="s">
        <v>68</v>
      </c>
      <c r="C466" s="130" t="s">
        <v>67</v>
      </c>
      <c r="D466" s="125">
        <v>41671</v>
      </c>
      <c r="E466" s="130">
        <v>2</v>
      </c>
      <c r="F466" s="130" t="s">
        <v>69</v>
      </c>
      <c r="G466" s="130" t="s">
        <v>52</v>
      </c>
      <c r="H466" s="130" t="s">
        <v>53</v>
      </c>
      <c r="I466" s="130" t="s">
        <v>65</v>
      </c>
      <c r="J466" s="129">
        <v>2579316.7429</v>
      </c>
      <c r="K466" s="175"/>
      <c r="L466" s="175"/>
    </row>
    <row r="467" spans="1:12">
      <c r="A467" s="130" t="s">
        <v>61</v>
      </c>
      <c r="B467" s="130" t="s">
        <v>68</v>
      </c>
      <c r="C467" s="130" t="s">
        <v>67</v>
      </c>
      <c r="D467" s="125">
        <v>41699</v>
      </c>
      <c r="E467" s="130">
        <v>3</v>
      </c>
      <c r="F467" s="130" t="s">
        <v>69</v>
      </c>
      <c r="G467" s="130" t="s">
        <v>52</v>
      </c>
      <c r="H467" s="130" t="s">
        <v>53</v>
      </c>
      <c r="I467" s="130" t="s">
        <v>65</v>
      </c>
      <c r="J467" s="129">
        <v>2220367.5409499998</v>
      </c>
      <c r="K467" s="175"/>
      <c r="L467" s="175"/>
    </row>
    <row r="468" spans="1:12">
      <c r="A468" s="130" t="s">
        <v>61</v>
      </c>
      <c r="B468" s="130" t="s">
        <v>68</v>
      </c>
      <c r="C468" s="130" t="s">
        <v>67</v>
      </c>
      <c r="D468" s="125">
        <v>41730</v>
      </c>
      <c r="E468" s="130">
        <v>4</v>
      </c>
      <c r="F468" s="130" t="s">
        <v>69</v>
      </c>
      <c r="G468" s="130" t="s">
        <v>52</v>
      </c>
      <c r="H468" s="130" t="s">
        <v>53</v>
      </c>
      <c r="I468" s="130" t="s">
        <v>65</v>
      </c>
      <c r="J468" s="129">
        <v>2209012.8075999999</v>
      </c>
      <c r="K468" s="175"/>
      <c r="L468" s="175"/>
    </row>
    <row r="469" spans="1:12">
      <c r="A469" s="130" t="s">
        <v>61</v>
      </c>
      <c r="B469" s="130" t="s">
        <v>68</v>
      </c>
      <c r="C469" s="130" t="s">
        <v>67</v>
      </c>
      <c r="D469" s="125">
        <v>41760</v>
      </c>
      <c r="E469" s="130">
        <v>5</v>
      </c>
      <c r="F469" s="130" t="s">
        <v>69</v>
      </c>
      <c r="G469" s="130" t="s">
        <v>52</v>
      </c>
      <c r="H469" s="130" t="s">
        <v>53</v>
      </c>
      <c r="I469" s="130" t="s">
        <v>65</v>
      </c>
      <c r="J469" s="129">
        <v>2561190.8338000001</v>
      </c>
      <c r="K469" s="175"/>
      <c r="L469" s="175"/>
    </row>
    <row r="470" spans="1:12">
      <c r="A470" s="130" t="s">
        <v>61</v>
      </c>
      <c r="B470" s="130" t="s">
        <v>68</v>
      </c>
      <c r="C470" s="130" t="s">
        <v>67</v>
      </c>
      <c r="D470" s="125">
        <v>41791</v>
      </c>
      <c r="E470" s="130">
        <v>6</v>
      </c>
      <c r="F470" s="130" t="s">
        <v>69</v>
      </c>
      <c r="G470" s="130" t="s">
        <v>52</v>
      </c>
      <c r="H470" s="130" t="s">
        <v>53</v>
      </c>
      <c r="I470" s="130" t="s">
        <v>65</v>
      </c>
      <c r="J470" s="129">
        <v>2785478.9215500001</v>
      </c>
      <c r="K470" s="175"/>
      <c r="L470" s="175"/>
    </row>
    <row r="471" spans="1:12">
      <c r="A471" s="130" t="s">
        <v>70</v>
      </c>
      <c r="B471" s="130" t="s">
        <v>62</v>
      </c>
      <c r="C471" s="130" t="s">
        <v>63</v>
      </c>
      <c r="D471" s="125">
        <v>41456</v>
      </c>
      <c r="E471" s="126">
        <f>MONTH(D471)</f>
        <v>7</v>
      </c>
      <c r="F471" s="126" t="s">
        <v>64</v>
      </c>
      <c r="G471" s="130" t="s">
        <v>42</v>
      </c>
      <c r="H471" s="130" t="s">
        <v>43</v>
      </c>
      <c r="I471" s="130" t="s">
        <v>65</v>
      </c>
      <c r="J471" s="129">
        <v>1393573.1617478998</v>
      </c>
      <c r="K471" s="127"/>
      <c r="L471" s="175"/>
    </row>
    <row r="472" spans="1:12">
      <c r="A472" s="130" t="s">
        <v>70</v>
      </c>
      <c r="B472" s="130" t="s">
        <v>62</v>
      </c>
      <c r="C472" s="130" t="s">
        <v>63</v>
      </c>
      <c r="D472" s="125">
        <v>41487</v>
      </c>
      <c r="E472" s="126">
        <f t="shared" ref="E472:E530" si="9">MONTH(D472)</f>
        <v>8</v>
      </c>
      <c r="F472" s="126" t="s">
        <v>64</v>
      </c>
      <c r="G472" s="130" t="s">
        <v>42</v>
      </c>
      <c r="H472" s="130" t="s">
        <v>43</v>
      </c>
      <c r="I472" s="130" t="s">
        <v>65</v>
      </c>
      <c r="J472" s="129">
        <v>1485861.087351725</v>
      </c>
      <c r="K472" s="127"/>
      <c r="L472" s="175"/>
    </row>
    <row r="473" spans="1:12">
      <c r="A473" s="130" t="s">
        <v>70</v>
      </c>
      <c r="B473" s="130" t="s">
        <v>62</v>
      </c>
      <c r="C473" s="130" t="s">
        <v>63</v>
      </c>
      <c r="D473" s="125">
        <v>41518</v>
      </c>
      <c r="E473" s="126">
        <f t="shared" si="9"/>
        <v>9</v>
      </c>
      <c r="F473" s="126" t="s">
        <v>64</v>
      </c>
      <c r="G473" s="130" t="s">
        <v>42</v>
      </c>
      <c r="H473" s="130" t="s">
        <v>43</v>
      </c>
      <c r="I473" s="130" t="s">
        <v>65</v>
      </c>
      <c r="J473" s="129">
        <v>1365590.417499</v>
      </c>
      <c r="K473" s="127"/>
      <c r="L473" s="175"/>
    </row>
    <row r="474" spans="1:12">
      <c r="A474" s="130" t="s">
        <v>70</v>
      </c>
      <c r="B474" s="130" t="s">
        <v>62</v>
      </c>
      <c r="C474" s="130" t="s">
        <v>63</v>
      </c>
      <c r="D474" s="125">
        <v>41548</v>
      </c>
      <c r="E474" s="126">
        <f t="shared" si="9"/>
        <v>10</v>
      </c>
      <c r="F474" s="126" t="s">
        <v>64</v>
      </c>
      <c r="G474" s="130" t="s">
        <v>42</v>
      </c>
      <c r="H474" s="130" t="s">
        <v>43</v>
      </c>
      <c r="I474" s="130" t="s">
        <v>65</v>
      </c>
      <c r="J474" s="129">
        <v>1190958.0396727999</v>
      </c>
      <c r="K474" s="127"/>
      <c r="L474" s="175"/>
    </row>
    <row r="475" spans="1:12">
      <c r="A475" s="130" t="s">
        <v>70</v>
      </c>
      <c r="B475" s="130" t="s">
        <v>62</v>
      </c>
      <c r="C475" s="130" t="s">
        <v>63</v>
      </c>
      <c r="D475" s="125">
        <v>41579</v>
      </c>
      <c r="E475" s="126">
        <f t="shared" si="9"/>
        <v>11</v>
      </c>
      <c r="F475" s="126" t="s">
        <v>64</v>
      </c>
      <c r="G475" s="130" t="s">
        <v>42</v>
      </c>
      <c r="H475" s="130" t="s">
        <v>43</v>
      </c>
      <c r="I475" s="130" t="s">
        <v>65</v>
      </c>
      <c r="J475" s="129">
        <v>1446085.9455937999</v>
      </c>
      <c r="K475" s="127"/>
      <c r="L475" s="175"/>
    </row>
    <row r="476" spans="1:12">
      <c r="A476" s="130" t="s">
        <v>70</v>
      </c>
      <c r="B476" s="130" t="s">
        <v>62</v>
      </c>
      <c r="C476" s="130" t="s">
        <v>63</v>
      </c>
      <c r="D476" s="125">
        <v>41609</v>
      </c>
      <c r="E476" s="126">
        <f t="shared" si="9"/>
        <v>12</v>
      </c>
      <c r="F476" s="126" t="s">
        <v>64</v>
      </c>
      <c r="G476" s="130" t="s">
        <v>42</v>
      </c>
      <c r="H476" s="130" t="s">
        <v>43</v>
      </c>
      <c r="I476" s="130" t="s">
        <v>65</v>
      </c>
      <c r="J476" s="129">
        <v>1339684.6011239251</v>
      </c>
      <c r="K476" s="127"/>
      <c r="L476" s="175"/>
    </row>
    <row r="477" spans="1:12">
      <c r="A477" s="130" t="s">
        <v>70</v>
      </c>
      <c r="B477" s="130" t="s">
        <v>62</v>
      </c>
      <c r="C477" s="130" t="s">
        <v>63</v>
      </c>
      <c r="D477" s="125">
        <v>41640</v>
      </c>
      <c r="E477" s="126">
        <f t="shared" si="9"/>
        <v>1</v>
      </c>
      <c r="F477" s="126" t="s">
        <v>64</v>
      </c>
      <c r="G477" s="130" t="s">
        <v>42</v>
      </c>
      <c r="H477" s="130" t="s">
        <v>43</v>
      </c>
      <c r="I477" s="130" t="s">
        <v>65</v>
      </c>
      <c r="J477" s="129">
        <v>1936684.0881708246</v>
      </c>
      <c r="K477" s="127"/>
      <c r="L477" s="175"/>
    </row>
    <row r="478" spans="1:12">
      <c r="A478" s="130" t="s">
        <v>70</v>
      </c>
      <c r="B478" s="130" t="s">
        <v>62</v>
      </c>
      <c r="C478" s="130" t="s">
        <v>63</v>
      </c>
      <c r="D478" s="125">
        <v>41671</v>
      </c>
      <c r="E478" s="126">
        <f t="shared" si="9"/>
        <v>2</v>
      </c>
      <c r="F478" s="126" t="s">
        <v>64</v>
      </c>
      <c r="G478" s="130" t="s">
        <v>42</v>
      </c>
      <c r="H478" s="130" t="s">
        <v>43</v>
      </c>
      <c r="I478" s="130" t="s">
        <v>65</v>
      </c>
      <c r="J478" s="129">
        <v>1649599.6146714</v>
      </c>
      <c r="K478" s="127"/>
      <c r="L478" s="175"/>
    </row>
    <row r="479" spans="1:12">
      <c r="A479" s="130" t="s">
        <v>70</v>
      </c>
      <c r="B479" s="130" t="s">
        <v>62</v>
      </c>
      <c r="C479" s="130" t="s">
        <v>63</v>
      </c>
      <c r="D479" s="125">
        <v>41699</v>
      </c>
      <c r="E479" s="126">
        <f t="shared" si="9"/>
        <v>3</v>
      </c>
      <c r="F479" s="126" t="s">
        <v>64</v>
      </c>
      <c r="G479" s="130" t="s">
        <v>42</v>
      </c>
      <c r="H479" s="130" t="s">
        <v>43</v>
      </c>
      <c r="I479" s="130" t="s">
        <v>65</v>
      </c>
      <c r="J479" s="129">
        <v>1849481.8077553997</v>
      </c>
      <c r="K479" s="127"/>
      <c r="L479" s="175"/>
    </row>
    <row r="480" spans="1:12">
      <c r="A480" s="130" t="s">
        <v>70</v>
      </c>
      <c r="B480" s="130" t="s">
        <v>62</v>
      </c>
      <c r="C480" s="130" t="s">
        <v>63</v>
      </c>
      <c r="D480" s="125">
        <v>41730</v>
      </c>
      <c r="E480" s="126">
        <f t="shared" si="9"/>
        <v>4</v>
      </c>
      <c r="F480" s="126" t="s">
        <v>64</v>
      </c>
      <c r="G480" s="130" t="s">
        <v>42</v>
      </c>
      <c r="H480" s="130" t="s">
        <v>43</v>
      </c>
      <c r="I480" s="130" t="s">
        <v>65</v>
      </c>
      <c r="J480" s="129">
        <v>1283332.6260195</v>
      </c>
      <c r="K480" s="127"/>
      <c r="L480" s="175"/>
    </row>
    <row r="481" spans="1:12">
      <c r="A481" s="130" t="s">
        <v>70</v>
      </c>
      <c r="B481" s="130" t="s">
        <v>62</v>
      </c>
      <c r="C481" s="130" t="s">
        <v>63</v>
      </c>
      <c r="D481" s="125">
        <v>41760</v>
      </c>
      <c r="E481" s="126">
        <f t="shared" si="9"/>
        <v>5</v>
      </c>
      <c r="F481" s="126" t="s">
        <v>64</v>
      </c>
      <c r="G481" s="130" t="s">
        <v>42</v>
      </c>
      <c r="H481" s="130" t="s">
        <v>43</v>
      </c>
      <c r="I481" s="130" t="s">
        <v>65</v>
      </c>
      <c r="J481" s="129">
        <v>1392102.2684495498</v>
      </c>
      <c r="K481" s="127"/>
      <c r="L481" s="175"/>
    </row>
    <row r="482" spans="1:12">
      <c r="A482" s="130" t="s">
        <v>70</v>
      </c>
      <c r="B482" s="130" t="s">
        <v>62</v>
      </c>
      <c r="C482" s="130" t="s">
        <v>63</v>
      </c>
      <c r="D482" s="125">
        <v>41791</v>
      </c>
      <c r="E482" s="126">
        <f t="shared" si="9"/>
        <v>6</v>
      </c>
      <c r="F482" s="126" t="s">
        <v>64</v>
      </c>
      <c r="G482" s="130" t="s">
        <v>42</v>
      </c>
      <c r="H482" s="130" t="s">
        <v>43</v>
      </c>
      <c r="I482" s="130" t="s">
        <v>65</v>
      </c>
      <c r="J482" s="129">
        <v>1411857.9438288501</v>
      </c>
      <c r="K482" s="127"/>
      <c r="L482" s="175"/>
    </row>
    <row r="483" spans="1:12">
      <c r="A483" s="130" t="s">
        <v>70</v>
      </c>
      <c r="B483" s="130" t="s">
        <v>62</v>
      </c>
      <c r="C483" s="130" t="s">
        <v>63</v>
      </c>
      <c r="D483" s="125">
        <v>41456</v>
      </c>
      <c r="E483" s="126">
        <f t="shared" si="9"/>
        <v>7</v>
      </c>
      <c r="F483" s="126" t="s">
        <v>64</v>
      </c>
      <c r="G483" s="130" t="s">
        <v>42</v>
      </c>
      <c r="H483" s="130" t="s">
        <v>44</v>
      </c>
      <c r="I483" s="130" t="s">
        <v>65</v>
      </c>
      <c r="J483" s="129">
        <v>1625486.6059647598</v>
      </c>
      <c r="K483" s="127"/>
      <c r="L483" s="175"/>
    </row>
    <row r="484" spans="1:12">
      <c r="A484" s="130" t="s">
        <v>70</v>
      </c>
      <c r="B484" s="130" t="s">
        <v>62</v>
      </c>
      <c r="C484" s="130" t="s">
        <v>63</v>
      </c>
      <c r="D484" s="125">
        <v>41487</v>
      </c>
      <c r="E484" s="126">
        <f t="shared" si="9"/>
        <v>8</v>
      </c>
      <c r="F484" s="126" t="s">
        <v>64</v>
      </c>
      <c r="G484" s="130" t="s">
        <v>42</v>
      </c>
      <c r="H484" s="130" t="s">
        <v>44</v>
      </c>
      <c r="I484" s="130" t="s">
        <v>65</v>
      </c>
      <c r="J484" s="129">
        <v>1659895.1751643799</v>
      </c>
      <c r="K484" s="127"/>
      <c r="L484" s="175"/>
    </row>
    <row r="485" spans="1:12">
      <c r="A485" s="130" t="s">
        <v>70</v>
      </c>
      <c r="B485" s="130" t="s">
        <v>62</v>
      </c>
      <c r="C485" s="130" t="s">
        <v>63</v>
      </c>
      <c r="D485" s="125">
        <v>41518</v>
      </c>
      <c r="E485" s="126">
        <f t="shared" si="9"/>
        <v>9</v>
      </c>
      <c r="F485" s="126" t="s">
        <v>64</v>
      </c>
      <c r="G485" s="130" t="s">
        <v>42</v>
      </c>
      <c r="H485" s="130" t="s">
        <v>44</v>
      </c>
      <c r="I485" s="130" t="s">
        <v>65</v>
      </c>
      <c r="J485" s="129">
        <v>1444191.4899026998</v>
      </c>
      <c r="K485" s="127"/>
      <c r="L485" s="175"/>
    </row>
    <row r="486" spans="1:12">
      <c r="A486" s="130" t="s">
        <v>70</v>
      </c>
      <c r="B486" s="130" t="s">
        <v>62</v>
      </c>
      <c r="C486" s="130" t="s">
        <v>63</v>
      </c>
      <c r="D486" s="125">
        <v>41548</v>
      </c>
      <c r="E486" s="126">
        <f t="shared" si="9"/>
        <v>10</v>
      </c>
      <c r="F486" s="126" t="s">
        <v>64</v>
      </c>
      <c r="G486" s="130" t="s">
        <v>42</v>
      </c>
      <c r="H486" s="130" t="s">
        <v>44</v>
      </c>
      <c r="I486" s="130" t="s">
        <v>65</v>
      </c>
      <c r="J486" s="129">
        <v>1446297.1535751198</v>
      </c>
      <c r="K486" s="127"/>
      <c r="L486" s="175"/>
    </row>
    <row r="487" spans="1:12">
      <c r="A487" s="130" t="s">
        <v>70</v>
      </c>
      <c r="B487" s="130" t="s">
        <v>62</v>
      </c>
      <c r="C487" s="130" t="s">
        <v>63</v>
      </c>
      <c r="D487" s="125">
        <v>41579</v>
      </c>
      <c r="E487" s="126">
        <f t="shared" si="9"/>
        <v>11</v>
      </c>
      <c r="F487" s="126" t="s">
        <v>64</v>
      </c>
      <c r="G487" s="130" t="s">
        <v>42</v>
      </c>
      <c r="H487" s="130" t="s">
        <v>44</v>
      </c>
      <c r="I487" s="130" t="s">
        <v>65</v>
      </c>
      <c r="J487" s="129">
        <v>1514832.0416583198</v>
      </c>
      <c r="K487" s="127"/>
      <c r="L487" s="175"/>
    </row>
    <row r="488" spans="1:12">
      <c r="A488" s="130" t="s">
        <v>70</v>
      </c>
      <c r="B488" s="130" t="s">
        <v>62</v>
      </c>
      <c r="C488" s="130" t="s">
        <v>63</v>
      </c>
      <c r="D488" s="125">
        <v>41609</v>
      </c>
      <c r="E488" s="126">
        <f t="shared" si="9"/>
        <v>12</v>
      </c>
      <c r="F488" s="126" t="s">
        <v>64</v>
      </c>
      <c r="G488" s="130" t="s">
        <v>42</v>
      </c>
      <c r="H488" s="130" t="s">
        <v>44</v>
      </c>
      <c r="I488" s="130" t="s">
        <v>65</v>
      </c>
      <c r="J488" s="129">
        <v>1583222.1820707603</v>
      </c>
      <c r="K488" s="127"/>
      <c r="L488" s="175"/>
    </row>
    <row r="489" spans="1:12">
      <c r="A489" s="130" t="s">
        <v>70</v>
      </c>
      <c r="B489" s="130" t="s">
        <v>62</v>
      </c>
      <c r="C489" s="130" t="s">
        <v>63</v>
      </c>
      <c r="D489" s="125">
        <v>41640</v>
      </c>
      <c r="E489" s="126">
        <f t="shared" si="9"/>
        <v>1</v>
      </c>
      <c r="F489" s="126" t="s">
        <v>64</v>
      </c>
      <c r="G489" s="130" t="s">
        <v>42</v>
      </c>
      <c r="H489" s="130" t="s">
        <v>44</v>
      </c>
      <c r="I489" s="130" t="s">
        <v>65</v>
      </c>
      <c r="J489" s="129">
        <v>2185449.6683400148</v>
      </c>
      <c r="K489" s="127"/>
      <c r="L489" s="175"/>
    </row>
    <row r="490" spans="1:12">
      <c r="A490" s="130" t="s">
        <v>70</v>
      </c>
      <c r="B490" s="130" t="s">
        <v>62</v>
      </c>
      <c r="C490" s="130" t="s">
        <v>63</v>
      </c>
      <c r="D490" s="125">
        <v>41671</v>
      </c>
      <c r="E490" s="126">
        <f t="shared" si="9"/>
        <v>2</v>
      </c>
      <c r="F490" s="126" t="s">
        <v>64</v>
      </c>
      <c r="G490" s="130" t="s">
        <v>42</v>
      </c>
      <c r="H490" s="130" t="s">
        <v>44</v>
      </c>
      <c r="I490" s="130" t="s">
        <v>65</v>
      </c>
      <c r="J490" s="129">
        <v>1908874.1661135301</v>
      </c>
      <c r="K490" s="127"/>
      <c r="L490" s="175"/>
    </row>
    <row r="491" spans="1:12">
      <c r="A491" s="130" t="s">
        <v>70</v>
      </c>
      <c r="B491" s="130" t="s">
        <v>62</v>
      </c>
      <c r="C491" s="130" t="s">
        <v>63</v>
      </c>
      <c r="D491" s="125">
        <v>41699</v>
      </c>
      <c r="E491" s="126">
        <f t="shared" si="9"/>
        <v>3</v>
      </c>
      <c r="F491" s="126" t="s">
        <v>64</v>
      </c>
      <c r="G491" s="130" t="s">
        <v>42</v>
      </c>
      <c r="H491" s="130" t="s">
        <v>44</v>
      </c>
      <c r="I491" s="130" t="s">
        <v>65</v>
      </c>
      <c r="J491" s="129">
        <v>2172232.0198028446</v>
      </c>
      <c r="K491" s="127"/>
      <c r="L491" s="175"/>
    </row>
    <row r="492" spans="1:12">
      <c r="A492" s="130" t="s">
        <v>70</v>
      </c>
      <c r="B492" s="130" t="s">
        <v>62</v>
      </c>
      <c r="C492" s="130" t="s">
        <v>63</v>
      </c>
      <c r="D492" s="125">
        <v>41730</v>
      </c>
      <c r="E492" s="126">
        <f t="shared" si="9"/>
        <v>4</v>
      </c>
      <c r="F492" s="126" t="s">
        <v>64</v>
      </c>
      <c r="G492" s="130" t="s">
        <v>42</v>
      </c>
      <c r="H492" s="130" t="s">
        <v>44</v>
      </c>
      <c r="I492" s="130" t="s">
        <v>65</v>
      </c>
      <c r="J492" s="129">
        <v>1578698.4052564728</v>
      </c>
      <c r="K492" s="127"/>
      <c r="L492" s="175"/>
    </row>
    <row r="493" spans="1:12">
      <c r="A493" s="130" t="s">
        <v>70</v>
      </c>
      <c r="B493" s="130" t="s">
        <v>62</v>
      </c>
      <c r="C493" s="130" t="s">
        <v>63</v>
      </c>
      <c r="D493" s="125">
        <v>41760</v>
      </c>
      <c r="E493" s="126">
        <f t="shared" si="9"/>
        <v>5</v>
      </c>
      <c r="F493" s="126" t="s">
        <v>64</v>
      </c>
      <c r="G493" s="130" t="s">
        <v>42</v>
      </c>
      <c r="H493" s="130" t="s">
        <v>44</v>
      </c>
      <c r="I493" s="130" t="s">
        <v>65</v>
      </c>
      <c r="J493" s="129">
        <v>1427519.7588170748</v>
      </c>
      <c r="K493" s="127"/>
      <c r="L493" s="175"/>
    </row>
    <row r="494" spans="1:12">
      <c r="A494" s="130" t="s">
        <v>70</v>
      </c>
      <c r="B494" s="130" t="s">
        <v>62</v>
      </c>
      <c r="C494" s="130" t="s">
        <v>63</v>
      </c>
      <c r="D494" s="125">
        <v>41791</v>
      </c>
      <c r="E494" s="126">
        <f t="shared" si="9"/>
        <v>6</v>
      </c>
      <c r="F494" s="126" t="s">
        <v>64</v>
      </c>
      <c r="G494" s="130" t="s">
        <v>42</v>
      </c>
      <c r="H494" s="130" t="s">
        <v>44</v>
      </c>
      <c r="I494" s="130" t="s">
        <v>65</v>
      </c>
      <c r="J494" s="129">
        <v>1514114.6389280451</v>
      </c>
      <c r="K494" s="127"/>
      <c r="L494" s="175"/>
    </row>
    <row r="495" spans="1:12">
      <c r="A495" s="130" t="s">
        <v>70</v>
      </c>
      <c r="B495" s="130" t="s">
        <v>62</v>
      </c>
      <c r="C495" s="130" t="s">
        <v>63</v>
      </c>
      <c r="D495" s="125">
        <v>41456</v>
      </c>
      <c r="E495" s="126">
        <f t="shared" si="9"/>
        <v>7</v>
      </c>
      <c r="F495" s="126" t="s">
        <v>64</v>
      </c>
      <c r="G495" s="130" t="s">
        <v>45</v>
      </c>
      <c r="H495" s="130" t="s">
        <v>43</v>
      </c>
      <c r="I495" s="130" t="s">
        <v>65</v>
      </c>
      <c r="J495" s="129">
        <v>572721.43503440253</v>
      </c>
      <c r="K495" s="127"/>
      <c r="L495" s="175"/>
    </row>
    <row r="496" spans="1:12">
      <c r="A496" s="130" t="s">
        <v>70</v>
      </c>
      <c r="B496" s="130" t="s">
        <v>62</v>
      </c>
      <c r="C496" s="130" t="s">
        <v>63</v>
      </c>
      <c r="D496" s="125">
        <v>41487</v>
      </c>
      <c r="E496" s="126">
        <f t="shared" si="9"/>
        <v>8</v>
      </c>
      <c r="F496" s="126" t="s">
        <v>64</v>
      </c>
      <c r="G496" s="130" t="s">
        <v>45</v>
      </c>
      <c r="H496" s="130" t="s">
        <v>43</v>
      </c>
      <c r="I496" s="130" t="s">
        <v>65</v>
      </c>
      <c r="J496" s="129">
        <v>553259.36107870308</v>
      </c>
      <c r="K496" s="127"/>
      <c r="L496" s="175"/>
    </row>
    <row r="497" spans="1:12">
      <c r="A497" s="130" t="s">
        <v>70</v>
      </c>
      <c r="B497" s="130" t="s">
        <v>62</v>
      </c>
      <c r="C497" s="130" t="s">
        <v>63</v>
      </c>
      <c r="D497" s="125">
        <v>41518</v>
      </c>
      <c r="E497" s="126">
        <f t="shared" si="9"/>
        <v>9</v>
      </c>
      <c r="F497" s="126" t="s">
        <v>64</v>
      </c>
      <c r="G497" s="130" t="s">
        <v>45</v>
      </c>
      <c r="H497" s="130" t="s">
        <v>43</v>
      </c>
      <c r="I497" s="130" t="s">
        <v>65</v>
      </c>
      <c r="J497" s="129">
        <v>488663.53557713993</v>
      </c>
      <c r="K497" s="127"/>
      <c r="L497" s="175"/>
    </row>
    <row r="498" spans="1:12">
      <c r="A498" s="130" t="s">
        <v>70</v>
      </c>
      <c r="B498" s="130" t="s">
        <v>62</v>
      </c>
      <c r="C498" s="130" t="s">
        <v>63</v>
      </c>
      <c r="D498" s="125">
        <v>41548</v>
      </c>
      <c r="E498" s="126">
        <f t="shared" si="9"/>
        <v>10</v>
      </c>
      <c r="F498" s="126" t="s">
        <v>64</v>
      </c>
      <c r="G498" s="130" t="s">
        <v>45</v>
      </c>
      <c r="H498" s="130" t="s">
        <v>43</v>
      </c>
      <c r="I498" s="130" t="s">
        <v>65</v>
      </c>
      <c r="J498" s="129">
        <v>489975.02124432393</v>
      </c>
      <c r="K498" s="127"/>
      <c r="L498" s="175"/>
    </row>
    <row r="499" spans="1:12">
      <c r="A499" s="130" t="s">
        <v>70</v>
      </c>
      <c r="B499" s="130" t="s">
        <v>62</v>
      </c>
      <c r="C499" s="130" t="s">
        <v>63</v>
      </c>
      <c r="D499" s="125">
        <v>41579</v>
      </c>
      <c r="E499" s="126">
        <f t="shared" si="9"/>
        <v>11</v>
      </c>
      <c r="F499" s="126" t="s">
        <v>64</v>
      </c>
      <c r="G499" s="130" t="s">
        <v>45</v>
      </c>
      <c r="H499" s="130" t="s">
        <v>43</v>
      </c>
      <c r="I499" s="130" t="s">
        <v>65</v>
      </c>
      <c r="J499" s="129">
        <v>529133.37097590195</v>
      </c>
      <c r="K499" s="127"/>
      <c r="L499" s="175"/>
    </row>
    <row r="500" spans="1:12">
      <c r="A500" s="130" t="s">
        <v>70</v>
      </c>
      <c r="B500" s="130" t="s">
        <v>62</v>
      </c>
      <c r="C500" s="130" t="s">
        <v>63</v>
      </c>
      <c r="D500" s="125">
        <v>41609</v>
      </c>
      <c r="E500" s="126">
        <f t="shared" si="9"/>
        <v>12</v>
      </c>
      <c r="F500" s="126" t="s">
        <v>64</v>
      </c>
      <c r="G500" s="130" t="s">
        <v>45</v>
      </c>
      <c r="H500" s="130" t="s">
        <v>43</v>
      </c>
      <c r="I500" s="130" t="s">
        <v>65</v>
      </c>
      <c r="J500" s="129">
        <v>548346.99718814401</v>
      </c>
      <c r="K500" s="127"/>
      <c r="L500" s="175"/>
    </row>
    <row r="501" spans="1:12">
      <c r="A501" s="130" t="s">
        <v>70</v>
      </c>
      <c r="B501" s="130" t="s">
        <v>62</v>
      </c>
      <c r="C501" s="130" t="s">
        <v>63</v>
      </c>
      <c r="D501" s="125">
        <v>41640</v>
      </c>
      <c r="E501" s="126">
        <f t="shared" si="9"/>
        <v>1</v>
      </c>
      <c r="F501" s="126" t="s">
        <v>64</v>
      </c>
      <c r="G501" s="130" t="s">
        <v>45</v>
      </c>
      <c r="H501" s="130" t="s">
        <v>43</v>
      </c>
      <c r="I501" s="130" t="s">
        <v>65</v>
      </c>
      <c r="J501" s="129">
        <v>708180.8798732165</v>
      </c>
      <c r="K501" s="127"/>
      <c r="L501" s="175"/>
    </row>
    <row r="502" spans="1:12">
      <c r="A502" s="130" t="s">
        <v>70</v>
      </c>
      <c r="B502" s="130" t="s">
        <v>62</v>
      </c>
      <c r="C502" s="130" t="s">
        <v>63</v>
      </c>
      <c r="D502" s="125">
        <v>41671</v>
      </c>
      <c r="E502" s="126">
        <f t="shared" si="9"/>
        <v>2</v>
      </c>
      <c r="F502" s="126" t="s">
        <v>64</v>
      </c>
      <c r="G502" s="130" t="s">
        <v>45</v>
      </c>
      <c r="H502" s="130" t="s">
        <v>43</v>
      </c>
      <c r="I502" s="130" t="s">
        <v>65</v>
      </c>
      <c r="J502" s="129">
        <v>640010.83732324198</v>
      </c>
      <c r="K502" s="127"/>
      <c r="L502" s="175"/>
    </row>
    <row r="503" spans="1:12">
      <c r="A503" s="130" t="s">
        <v>70</v>
      </c>
      <c r="B503" s="130" t="s">
        <v>62</v>
      </c>
      <c r="C503" s="130" t="s">
        <v>63</v>
      </c>
      <c r="D503" s="125">
        <v>41699</v>
      </c>
      <c r="E503" s="126">
        <f t="shared" si="9"/>
        <v>3</v>
      </c>
      <c r="F503" s="126" t="s">
        <v>64</v>
      </c>
      <c r="G503" s="130" t="s">
        <v>45</v>
      </c>
      <c r="H503" s="130" t="s">
        <v>43</v>
      </c>
      <c r="I503" s="130" t="s">
        <v>65</v>
      </c>
      <c r="J503" s="129">
        <v>667459.8386969011</v>
      </c>
      <c r="K503" s="127"/>
      <c r="L503" s="175"/>
    </row>
    <row r="504" spans="1:12">
      <c r="A504" s="130" t="s">
        <v>70</v>
      </c>
      <c r="B504" s="130" t="s">
        <v>62</v>
      </c>
      <c r="C504" s="130" t="s">
        <v>63</v>
      </c>
      <c r="D504" s="125">
        <v>41730</v>
      </c>
      <c r="E504" s="126">
        <f t="shared" si="9"/>
        <v>4</v>
      </c>
      <c r="F504" s="126" t="s">
        <v>64</v>
      </c>
      <c r="G504" s="130" t="s">
        <v>45</v>
      </c>
      <c r="H504" s="130" t="s">
        <v>43</v>
      </c>
      <c r="I504" s="130" t="s">
        <v>65</v>
      </c>
      <c r="J504" s="129">
        <v>522776.70462318265</v>
      </c>
      <c r="K504" s="127"/>
      <c r="L504" s="175"/>
    </row>
    <row r="505" spans="1:12">
      <c r="A505" s="130" t="s">
        <v>70</v>
      </c>
      <c r="B505" s="130" t="s">
        <v>62</v>
      </c>
      <c r="C505" s="130" t="s">
        <v>63</v>
      </c>
      <c r="D505" s="125">
        <v>41760</v>
      </c>
      <c r="E505" s="126">
        <f t="shared" si="9"/>
        <v>5</v>
      </c>
      <c r="F505" s="126" t="s">
        <v>64</v>
      </c>
      <c r="G505" s="130" t="s">
        <v>45</v>
      </c>
      <c r="H505" s="130" t="s">
        <v>43</v>
      </c>
      <c r="I505" s="130" t="s">
        <v>65</v>
      </c>
      <c r="J505" s="129">
        <v>512724.28996642696</v>
      </c>
      <c r="K505" s="127"/>
      <c r="L505" s="175"/>
    </row>
    <row r="506" spans="1:12">
      <c r="A506" s="130" t="s">
        <v>70</v>
      </c>
      <c r="B506" s="130" t="s">
        <v>62</v>
      </c>
      <c r="C506" s="130" t="s">
        <v>63</v>
      </c>
      <c r="D506" s="125">
        <v>41791</v>
      </c>
      <c r="E506" s="126">
        <f t="shared" si="9"/>
        <v>6</v>
      </c>
      <c r="F506" s="126" t="s">
        <v>64</v>
      </c>
      <c r="G506" s="130" t="s">
        <v>45</v>
      </c>
      <c r="H506" s="130" t="s">
        <v>43</v>
      </c>
      <c r="I506" s="130" t="s">
        <v>65</v>
      </c>
      <c r="J506" s="129">
        <v>505076.6478049407</v>
      </c>
      <c r="K506" s="127"/>
      <c r="L506" s="175"/>
    </row>
    <row r="507" spans="1:12">
      <c r="A507" s="130" t="s">
        <v>70</v>
      </c>
      <c r="B507" s="130" t="s">
        <v>62</v>
      </c>
      <c r="C507" s="130" t="s">
        <v>63</v>
      </c>
      <c r="D507" s="125">
        <v>41456</v>
      </c>
      <c r="E507" s="126">
        <f t="shared" si="9"/>
        <v>7</v>
      </c>
      <c r="F507" s="126" t="s">
        <v>64</v>
      </c>
      <c r="G507" s="130" t="s">
        <v>45</v>
      </c>
      <c r="H507" s="130" t="s">
        <v>44</v>
      </c>
      <c r="I507" s="130" t="s">
        <v>65</v>
      </c>
      <c r="J507" s="129">
        <v>951843.45208066003</v>
      </c>
      <c r="K507" s="127"/>
      <c r="L507" s="175"/>
    </row>
    <row r="508" spans="1:12">
      <c r="A508" s="130" t="s">
        <v>70</v>
      </c>
      <c r="B508" s="130" t="s">
        <v>62</v>
      </c>
      <c r="C508" s="130" t="s">
        <v>63</v>
      </c>
      <c r="D508" s="125">
        <v>41487</v>
      </c>
      <c r="E508" s="126">
        <f t="shared" si="9"/>
        <v>8</v>
      </c>
      <c r="F508" s="126" t="s">
        <v>64</v>
      </c>
      <c r="G508" s="130" t="s">
        <v>45</v>
      </c>
      <c r="H508" s="130" t="s">
        <v>44</v>
      </c>
      <c r="I508" s="130" t="s">
        <v>65</v>
      </c>
      <c r="J508" s="129">
        <v>948078.62865493121</v>
      </c>
      <c r="K508" s="127"/>
      <c r="L508" s="175"/>
    </row>
    <row r="509" spans="1:12">
      <c r="A509" s="130" t="s">
        <v>70</v>
      </c>
      <c r="B509" s="130" t="s">
        <v>62</v>
      </c>
      <c r="C509" s="130" t="s">
        <v>63</v>
      </c>
      <c r="D509" s="125">
        <v>41518</v>
      </c>
      <c r="E509" s="126">
        <f t="shared" si="9"/>
        <v>9</v>
      </c>
      <c r="F509" s="126" t="s">
        <v>64</v>
      </c>
      <c r="G509" s="130" t="s">
        <v>45</v>
      </c>
      <c r="H509" s="130" t="s">
        <v>44</v>
      </c>
      <c r="I509" s="130" t="s">
        <v>65</v>
      </c>
      <c r="J509" s="129">
        <v>839638.14718028437</v>
      </c>
      <c r="K509" s="127"/>
      <c r="L509" s="175"/>
    </row>
    <row r="510" spans="1:12">
      <c r="A510" s="130" t="s">
        <v>70</v>
      </c>
      <c r="B510" s="130" t="s">
        <v>62</v>
      </c>
      <c r="C510" s="130" t="s">
        <v>63</v>
      </c>
      <c r="D510" s="125">
        <v>41548</v>
      </c>
      <c r="E510" s="126">
        <f t="shared" si="9"/>
        <v>10</v>
      </c>
      <c r="F510" s="126" t="s">
        <v>64</v>
      </c>
      <c r="G510" s="130" t="s">
        <v>45</v>
      </c>
      <c r="H510" s="130" t="s">
        <v>44</v>
      </c>
      <c r="I510" s="130" t="s">
        <v>65</v>
      </c>
      <c r="J510" s="129">
        <v>837761.61547412642</v>
      </c>
      <c r="K510" s="127"/>
      <c r="L510" s="175"/>
    </row>
    <row r="511" spans="1:12">
      <c r="A511" s="130" t="s">
        <v>70</v>
      </c>
      <c r="B511" s="130" t="s">
        <v>62</v>
      </c>
      <c r="C511" s="130" t="s">
        <v>63</v>
      </c>
      <c r="D511" s="125">
        <v>41579</v>
      </c>
      <c r="E511" s="126">
        <f t="shared" si="9"/>
        <v>11</v>
      </c>
      <c r="F511" s="126" t="s">
        <v>64</v>
      </c>
      <c r="G511" s="130" t="s">
        <v>45</v>
      </c>
      <c r="H511" s="130" t="s">
        <v>44</v>
      </c>
      <c r="I511" s="130" t="s">
        <v>65</v>
      </c>
      <c r="J511" s="129">
        <v>825905.84054225881</v>
      </c>
      <c r="K511" s="127"/>
      <c r="L511" s="175"/>
    </row>
    <row r="512" spans="1:12">
      <c r="A512" s="130" t="s">
        <v>70</v>
      </c>
      <c r="B512" s="130" t="s">
        <v>62</v>
      </c>
      <c r="C512" s="130" t="s">
        <v>63</v>
      </c>
      <c r="D512" s="125">
        <v>41609</v>
      </c>
      <c r="E512" s="126">
        <f t="shared" si="9"/>
        <v>12</v>
      </c>
      <c r="F512" s="126" t="s">
        <v>64</v>
      </c>
      <c r="G512" s="130" t="s">
        <v>45</v>
      </c>
      <c r="H512" s="130" t="s">
        <v>44</v>
      </c>
      <c r="I512" s="130" t="s">
        <v>65</v>
      </c>
      <c r="J512" s="129">
        <v>862303.26656136638</v>
      </c>
      <c r="K512" s="127"/>
      <c r="L512" s="175"/>
    </row>
    <row r="513" spans="1:12">
      <c r="A513" s="130" t="s">
        <v>70</v>
      </c>
      <c r="B513" s="130" t="s">
        <v>62</v>
      </c>
      <c r="C513" s="130" t="s">
        <v>63</v>
      </c>
      <c r="D513" s="125">
        <v>41640</v>
      </c>
      <c r="E513" s="126">
        <f t="shared" si="9"/>
        <v>1</v>
      </c>
      <c r="F513" s="126" t="s">
        <v>64</v>
      </c>
      <c r="G513" s="130" t="s">
        <v>45</v>
      </c>
      <c r="H513" s="130" t="s">
        <v>44</v>
      </c>
      <c r="I513" s="130" t="s">
        <v>65</v>
      </c>
      <c r="J513" s="129">
        <v>1253846.7036352013</v>
      </c>
      <c r="K513" s="127"/>
      <c r="L513" s="175"/>
    </row>
    <row r="514" spans="1:12">
      <c r="A514" s="130" t="s">
        <v>70</v>
      </c>
      <c r="B514" s="130" t="s">
        <v>62</v>
      </c>
      <c r="C514" s="130" t="s">
        <v>63</v>
      </c>
      <c r="D514" s="125">
        <v>41671</v>
      </c>
      <c r="E514" s="126">
        <f t="shared" si="9"/>
        <v>2</v>
      </c>
      <c r="F514" s="126" t="s">
        <v>64</v>
      </c>
      <c r="G514" s="130" t="s">
        <v>45</v>
      </c>
      <c r="H514" s="130" t="s">
        <v>44</v>
      </c>
      <c r="I514" s="130" t="s">
        <v>65</v>
      </c>
      <c r="J514" s="129">
        <v>1118819.7752297593</v>
      </c>
      <c r="K514" s="127"/>
      <c r="L514" s="175"/>
    </row>
    <row r="515" spans="1:12">
      <c r="A515" s="130" t="s">
        <v>70</v>
      </c>
      <c r="B515" s="130" t="s">
        <v>62</v>
      </c>
      <c r="C515" s="130" t="s">
        <v>63</v>
      </c>
      <c r="D515" s="125">
        <v>41699</v>
      </c>
      <c r="E515" s="126">
        <f t="shared" si="9"/>
        <v>3</v>
      </c>
      <c r="F515" s="126" t="s">
        <v>64</v>
      </c>
      <c r="G515" s="130" t="s">
        <v>45</v>
      </c>
      <c r="H515" s="130" t="s">
        <v>44</v>
      </c>
      <c r="I515" s="130" t="s">
        <v>65</v>
      </c>
      <c r="J515" s="129">
        <v>1243211.3255661349</v>
      </c>
      <c r="K515" s="127"/>
      <c r="L515" s="175"/>
    </row>
    <row r="516" spans="1:12">
      <c r="A516" s="130" t="s">
        <v>70</v>
      </c>
      <c r="B516" s="130" t="s">
        <v>62</v>
      </c>
      <c r="C516" s="130" t="s">
        <v>63</v>
      </c>
      <c r="D516" s="125">
        <v>41730</v>
      </c>
      <c r="E516" s="126">
        <f t="shared" si="9"/>
        <v>4</v>
      </c>
      <c r="F516" s="126" t="s">
        <v>64</v>
      </c>
      <c r="G516" s="130" t="s">
        <v>45</v>
      </c>
      <c r="H516" s="130" t="s">
        <v>44</v>
      </c>
      <c r="I516" s="130" t="s">
        <v>65</v>
      </c>
      <c r="J516" s="129">
        <v>873553.17312709882</v>
      </c>
      <c r="K516" s="127"/>
      <c r="L516" s="175"/>
    </row>
    <row r="517" spans="1:12">
      <c r="A517" s="130" t="s">
        <v>70</v>
      </c>
      <c r="B517" s="130" t="s">
        <v>62</v>
      </c>
      <c r="C517" s="130" t="s">
        <v>63</v>
      </c>
      <c r="D517" s="125">
        <v>41760</v>
      </c>
      <c r="E517" s="126">
        <f t="shared" si="9"/>
        <v>5</v>
      </c>
      <c r="F517" s="126" t="s">
        <v>64</v>
      </c>
      <c r="G517" s="130" t="s">
        <v>45</v>
      </c>
      <c r="H517" s="130" t="s">
        <v>44</v>
      </c>
      <c r="I517" s="130" t="s">
        <v>65</v>
      </c>
      <c r="J517" s="129">
        <v>904225.09532840759</v>
      </c>
      <c r="K517" s="127"/>
      <c r="L517" s="175"/>
    </row>
    <row r="518" spans="1:12">
      <c r="A518" s="130" t="s">
        <v>70</v>
      </c>
      <c r="B518" s="130" t="s">
        <v>62</v>
      </c>
      <c r="C518" s="130" t="s">
        <v>63</v>
      </c>
      <c r="D518" s="125">
        <v>41791</v>
      </c>
      <c r="E518" s="126">
        <f t="shared" si="9"/>
        <v>6</v>
      </c>
      <c r="F518" s="126" t="s">
        <v>64</v>
      </c>
      <c r="G518" s="130" t="s">
        <v>45</v>
      </c>
      <c r="H518" s="130" t="s">
        <v>44</v>
      </c>
      <c r="I518" s="130" t="s">
        <v>65</v>
      </c>
      <c r="J518" s="129">
        <v>871415.10053497902</v>
      </c>
      <c r="K518" s="127"/>
      <c r="L518" s="175"/>
    </row>
    <row r="519" spans="1:12">
      <c r="A519" s="130" t="s">
        <v>70</v>
      </c>
      <c r="B519" s="130" t="s">
        <v>62</v>
      </c>
      <c r="C519" s="130" t="s">
        <v>63</v>
      </c>
      <c r="D519" s="125">
        <v>41456</v>
      </c>
      <c r="E519" s="126">
        <f t="shared" si="9"/>
        <v>7</v>
      </c>
      <c r="F519" s="126" t="s">
        <v>64</v>
      </c>
      <c r="G519" s="130" t="s">
        <v>46</v>
      </c>
      <c r="H519" s="130" t="s">
        <v>43</v>
      </c>
      <c r="I519" s="130" t="s">
        <v>65</v>
      </c>
      <c r="J519" s="129">
        <v>1297406.74054068</v>
      </c>
      <c r="K519" s="127"/>
      <c r="L519" s="175"/>
    </row>
    <row r="520" spans="1:12">
      <c r="A520" s="130" t="s">
        <v>70</v>
      </c>
      <c r="B520" s="130" t="s">
        <v>62</v>
      </c>
      <c r="C520" s="130" t="s">
        <v>63</v>
      </c>
      <c r="D520" s="125">
        <v>41487</v>
      </c>
      <c r="E520" s="126">
        <f t="shared" si="9"/>
        <v>8</v>
      </c>
      <c r="F520" s="126" t="s">
        <v>64</v>
      </c>
      <c r="G520" s="130" t="s">
        <v>46</v>
      </c>
      <c r="H520" s="130" t="s">
        <v>43</v>
      </c>
      <c r="I520" s="130" t="s">
        <v>65</v>
      </c>
      <c r="J520" s="129">
        <v>1246732.403197204</v>
      </c>
      <c r="K520" s="127"/>
      <c r="L520" s="175"/>
    </row>
    <row r="521" spans="1:12">
      <c r="A521" s="130" t="s">
        <v>70</v>
      </c>
      <c r="B521" s="130" t="s">
        <v>62</v>
      </c>
      <c r="C521" s="130" t="s">
        <v>63</v>
      </c>
      <c r="D521" s="125">
        <v>41518</v>
      </c>
      <c r="E521" s="126">
        <f t="shared" si="9"/>
        <v>9</v>
      </c>
      <c r="F521" s="126" t="s">
        <v>64</v>
      </c>
      <c r="G521" s="130" t="s">
        <v>46</v>
      </c>
      <c r="H521" s="130" t="s">
        <v>43</v>
      </c>
      <c r="I521" s="130" t="s">
        <v>65</v>
      </c>
      <c r="J521" s="129">
        <v>1261003.9380338399</v>
      </c>
      <c r="K521" s="127"/>
      <c r="L521" s="175"/>
    </row>
    <row r="522" spans="1:12">
      <c r="A522" s="130" t="s">
        <v>70</v>
      </c>
      <c r="B522" s="130" t="s">
        <v>62</v>
      </c>
      <c r="C522" s="130" t="s">
        <v>63</v>
      </c>
      <c r="D522" s="125">
        <v>41548</v>
      </c>
      <c r="E522" s="126">
        <f t="shared" si="9"/>
        <v>10</v>
      </c>
      <c r="F522" s="126" t="s">
        <v>64</v>
      </c>
      <c r="G522" s="130" t="s">
        <v>46</v>
      </c>
      <c r="H522" s="130" t="s">
        <v>43</v>
      </c>
      <c r="I522" s="130" t="s">
        <v>65</v>
      </c>
      <c r="J522" s="129">
        <v>1179821.26796688</v>
      </c>
      <c r="K522" s="127"/>
      <c r="L522" s="175"/>
    </row>
    <row r="523" spans="1:12">
      <c r="A523" s="130" t="s">
        <v>70</v>
      </c>
      <c r="B523" s="130" t="s">
        <v>62</v>
      </c>
      <c r="C523" s="130" t="s">
        <v>63</v>
      </c>
      <c r="D523" s="125">
        <v>41579</v>
      </c>
      <c r="E523" s="126">
        <f t="shared" si="9"/>
        <v>11</v>
      </c>
      <c r="F523" s="126" t="s">
        <v>64</v>
      </c>
      <c r="G523" s="130" t="s">
        <v>46</v>
      </c>
      <c r="H523" s="130" t="s">
        <v>43</v>
      </c>
      <c r="I523" s="130" t="s">
        <v>65</v>
      </c>
      <c r="J523" s="129">
        <v>1225043.3422285519</v>
      </c>
      <c r="K523" s="127"/>
      <c r="L523" s="175"/>
    </row>
    <row r="524" spans="1:12">
      <c r="A524" s="130" t="s">
        <v>70</v>
      </c>
      <c r="B524" s="130" t="s">
        <v>62</v>
      </c>
      <c r="C524" s="130" t="s">
        <v>63</v>
      </c>
      <c r="D524" s="125">
        <v>41609</v>
      </c>
      <c r="E524" s="126">
        <f t="shared" si="9"/>
        <v>12</v>
      </c>
      <c r="F524" s="126" t="s">
        <v>64</v>
      </c>
      <c r="G524" s="130" t="s">
        <v>46</v>
      </c>
      <c r="H524" s="130" t="s">
        <v>43</v>
      </c>
      <c r="I524" s="130" t="s">
        <v>65</v>
      </c>
      <c r="J524" s="129">
        <v>1129962.8956686843</v>
      </c>
      <c r="K524" s="127"/>
      <c r="L524" s="175"/>
    </row>
    <row r="525" spans="1:12">
      <c r="A525" s="130" t="s">
        <v>70</v>
      </c>
      <c r="B525" s="130" t="s">
        <v>62</v>
      </c>
      <c r="C525" s="130" t="s">
        <v>63</v>
      </c>
      <c r="D525" s="125">
        <v>41640</v>
      </c>
      <c r="E525" s="126">
        <f t="shared" si="9"/>
        <v>1</v>
      </c>
      <c r="F525" s="126" t="s">
        <v>64</v>
      </c>
      <c r="G525" s="130" t="s">
        <v>46</v>
      </c>
      <c r="H525" s="130" t="s">
        <v>43</v>
      </c>
      <c r="I525" s="130" t="s">
        <v>65</v>
      </c>
      <c r="J525" s="129">
        <v>1834971.6304940018</v>
      </c>
      <c r="K525" s="127"/>
      <c r="L525" s="175"/>
    </row>
    <row r="526" spans="1:12">
      <c r="A526" s="130" t="s">
        <v>70</v>
      </c>
      <c r="B526" s="130" t="s">
        <v>62</v>
      </c>
      <c r="C526" s="130" t="s">
        <v>63</v>
      </c>
      <c r="D526" s="125">
        <v>41671</v>
      </c>
      <c r="E526" s="126">
        <f t="shared" si="9"/>
        <v>2</v>
      </c>
      <c r="F526" s="126" t="s">
        <v>64</v>
      </c>
      <c r="G526" s="130" t="s">
        <v>46</v>
      </c>
      <c r="H526" s="130" t="s">
        <v>43</v>
      </c>
      <c r="I526" s="130" t="s">
        <v>65</v>
      </c>
      <c r="J526" s="129">
        <v>1482921.3921540482</v>
      </c>
      <c r="K526" s="127"/>
      <c r="L526" s="175"/>
    </row>
    <row r="527" spans="1:12">
      <c r="A527" s="130" t="s">
        <v>70</v>
      </c>
      <c r="B527" s="130" t="s">
        <v>62</v>
      </c>
      <c r="C527" s="130" t="s">
        <v>63</v>
      </c>
      <c r="D527" s="125">
        <v>41699</v>
      </c>
      <c r="E527" s="126">
        <f t="shared" si="9"/>
        <v>3</v>
      </c>
      <c r="F527" s="126" t="s">
        <v>64</v>
      </c>
      <c r="G527" s="130" t="s">
        <v>46</v>
      </c>
      <c r="H527" s="130" t="s">
        <v>43</v>
      </c>
      <c r="I527" s="130" t="s">
        <v>65</v>
      </c>
      <c r="J527" s="129">
        <v>1660344.4743205321</v>
      </c>
      <c r="K527" s="127"/>
      <c r="L527" s="175"/>
    </row>
    <row r="528" spans="1:12">
      <c r="A528" s="130" t="s">
        <v>70</v>
      </c>
      <c r="B528" s="130" t="s">
        <v>62</v>
      </c>
      <c r="C528" s="130" t="s">
        <v>63</v>
      </c>
      <c r="D528" s="125">
        <v>41730</v>
      </c>
      <c r="E528" s="126">
        <f t="shared" si="9"/>
        <v>4</v>
      </c>
      <c r="F528" s="126" t="s">
        <v>64</v>
      </c>
      <c r="G528" s="130" t="s">
        <v>46</v>
      </c>
      <c r="H528" s="130" t="s">
        <v>43</v>
      </c>
      <c r="I528" s="130" t="s">
        <v>65</v>
      </c>
      <c r="J528" s="129">
        <v>1113082.4783076462</v>
      </c>
      <c r="K528" s="127"/>
      <c r="L528" s="175"/>
    </row>
    <row r="529" spans="1:12">
      <c r="A529" s="130" t="s">
        <v>70</v>
      </c>
      <c r="B529" s="130" t="s">
        <v>62</v>
      </c>
      <c r="C529" s="130" t="s">
        <v>63</v>
      </c>
      <c r="D529" s="125">
        <v>41760</v>
      </c>
      <c r="E529" s="126">
        <f t="shared" si="9"/>
        <v>5</v>
      </c>
      <c r="F529" s="126" t="s">
        <v>64</v>
      </c>
      <c r="G529" s="130" t="s">
        <v>46</v>
      </c>
      <c r="H529" s="130" t="s">
        <v>43</v>
      </c>
      <c r="I529" s="130" t="s">
        <v>65</v>
      </c>
      <c r="J529" s="129">
        <v>1161768.9546225839</v>
      </c>
      <c r="K529" s="127"/>
      <c r="L529" s="175"/>
    </row>
    <row r="530" spans="1:12">
      <c r="A530" s="130" t="s">
        <v>70</v>
      </c>
      <c r="B530" s="130" t="s">
        <v>62</v>
      </c>
      <c r="C530" s="130" t="s">
        <v>63</v>
      </c>
      <c r="D530" s="125">
        <v>41791</v>
      </c>
      <c r="E530" s="126">
        <f t="shared" si="9"/>
        <v>6</v>
      </c>
      <c r="F530" s="126" t="s">
        <v>64</v>
      </c>
      <c r="G530" s="130" t="s">
        <v>46</v>
      </c>
      <c r="H530" s="130" t="s">
        <v>43</v>
      </c>
      <c r="I530" s="130" t="s">
        <v>65</v>
      </c>
      <c r="J530" s="129">
        <v>1224249.1339697081</v>
      </c>
      <c r="K530" s="127"/>
      <c r="L530" s="175"/>
    </row>
    <row r="531" spans="1:12">
      <c r="A531" s="130" t="s">
        <v>70</v>
      </c>
      <c r="B531" s="130" t="s">
        <v>62</v>
      </c>
      <c r="C531" s="130" t="s">
        <v>66</v>
      </c>
      <c r="D531" s="125">
        <v>41456</v>
      </c>
      <c r="E531" s="126">
        <f>MONTH(D531)</f>
        <v>7</v>
      </c>
      <c r="F531" s="126" t="s">
        <v>64</v>
      </c>
      <c r="G531" s="130" t="s">
        <v>42</v>
      </c>
      <c r="H531" s="130" t="s">
        <v>43</v>
      </c>
      <c r="I531" s="130" t="s">
        <v>65</v>
      </c>
      <c r="J531" s="129">
        <v>2439885.8439482502</v>
      </c>
      <c r="K531" s="127"/>
      <c r="L531" s="175"/>
    </row>
    <row r="532" spans="1:12">
      <c r="A532" s="130" t="s">
        <v>70</v>
      </c>
      <c r="B532" s="130" t="s">
        <v>62</v>
      </c>
      <c r="C532" s="130" t="s">
        <v>66</v>
      </c>
      <c r="D532" s="125">
        <v>41487</v>
      </c>
      <c r="E532" s="126">
        <f t="shared" ref="E532:E590" si="10">MONTH(D532)</f>
        <v>8</v>
      </c>
      <c r="F532" s="126" t="s">
        <v>64</v>
      </c>
      <c r="G532" s="130" t="s">
        <v>42</v>
      </c>
      <c r="H532" s="130" t="s">
        <v>43</v>
      </c>
      <c r="I532" s="130" t="s">
        <v>65</v>
      </c>
      <c r="J532" s="129">
        <v>2069958.7336024998</v>
      </c>
      <c r="K532" s="127"/>
      <c r="L532" s="175"/>
    </row>
    <row r="533" spans="1:12">
      <c r="A533" s="130" t="s">
        <v>70</v>
      </c>
      <c r="B533" s="130" t="s">
        <v>62</v>
      </c>
      <c r="C533" s="130" t="s">
        <v>66</v>
      </c>
      <c r="D533" s="125">
        <v>41518</v>
      </c>
      <c r="E533" s="126">
        <f t="shared" si="10"/>
        <v>9</v>
      </c>
      <c r="F533" s="126" t="s">
        <v>64</v>
      </c>
      <c r="G533" s="130" t="s">
        <v>42</v>
      </c>
      <c r="H533" s="130" t="s">
        <v>43</v>
      </c>
      <c r="I533" s="130" t="s">
        <v>65</v>
      </c>
      <c r="J533" s="129">
        <v>2209497.7676836252</v>
      </c>
      <c r="K533" s="127"/>
      <c r="L533" s="175"/>
    </row>
    <row r="534" spans="1:12">
      <c r="A534" s="130" t="s">
        <v>70</v>
      </c>
      <c r="B534" s="130" t="s">
        <v>62</v>
      </c>
      <c r="C534" s="130" t="s">
        <v>66</v>
      </c>
      <c r="D534" s="125">
        <v>41548</v>
      </c>
      <c r="E534" s="126">
        <f t="shared" si="10"/>
        <v>10</v>
      </c>
      <c r="F534" s="126" t="s">
        <v>64</v>
      </c>
      <c r="G534" s="130" t="s">
        <v>42</v>
      </c>
      <c r="H534" s="130" t="s">
        <v>43</v>
      </c>
      <c r="I534" s="130" t="s">
        <v>65</v>
      </c>
      <c r="J534" s="129">
        <v>2131961.0649809996</v>
      </c>
      <c r="K534" s="127"/>
      <c r="L534" s="175"/>
    </row>
    <row r="535" spans="1:12">
      <c r="A535" s="130" t="s">
        <v>70</v>
      </c>
      <c r="B535" s="130" t="s">
        <v>62</v>
      </c>
      <c r="C535" s="130" t="s">
        <v>66</v>
      </c>
      <c r="D535" s="125">
        <v>41579</v>
      </c>
      <c r="E535" s="126">
        <f t="shared" si="10"/>
        <v>11</v>
      </c>
      <c r="F535" s="126" t="s">
        <v>64</v>
      </c>
      <c r="G535" s="130" t="s">
        <v>42</v>
      </c>
      <c r="H535" s="130" t="s">
        <v>43</v>
      </c>
      <c r="I535" s="130" t="s">
        <v>65</v>
      </c>
      <c r="J535" s="129">
        <v>1933724.25794625</v>
      </c>
      <c r="K535" s="127"/>
      <c r="L535" s="175"/>
    </row>
    <row r="536" spans="1:12">
      <c r="A536" s="130" t="s">
        <v>70</v>
      </c>
      <c r="B536" s="130" t="s">
        <v>62</v>
      </c>
      <c r="C536" s="130" t="s">
        <v>66</v>
      </c>
      <c r="D536" s="125">
        <v>41609</v>
      </c>
      <c r="E536" s="126">
        <f t="shared" si="10"/>
        <v>12</v>
      </c>
      <c r="F536" s="126" t="s">
        <v>64</v>
      </c>
      <c r="G536" s="130" t="s">
        <v>42</v>
      </c>
      <c r="H536" s="130" t="s">
        <v>43</v>
      </c>
      <c r="I536" s="130" t="s">
        <v>65</v>
      </c>
      <c r="J536" s="129">
        <v>2147472.275895</v>
      </c>
      <c r="K536" s="127"/>
      <c r="L536" s="175"/>
    </row>
    <row r="537" spans="1:12">
      <c r="A537" s="130" t="s">
        <v>70</v>
      </c>
      <c r="B537" s="130" t="s">
        <v>62</v>
      </c>
      <c r="C537" s="130" t="s">
        <v>66</v>
      </c>
      <c r="D537" s="125">
        <v>41640</v>
      </c>
      <c r="E537" s="126">
        <f t="shared" si="10"/>
        <v>1</v>
      </c>
      <c r="F537" s="126" t="s">
        <v>64</v>
      </c>
      <c r="G537" s="130" t="s">
        <v>42</v>
      </c>
      <c r="H537" s="130" t="s">
        <v>43</v>
      </c>
      <c r="I537" s="130" t="s">
        <v>65</v>
      </c>
      <c r="J537" s="129">
        <v>2981782.90809</v>
      </c>
      <c r="K537" s="127"/>
      <c r="L537" s="175"/>
    </row>
    <row r="538" spans="1:12">
      <c r="A538" s="130" t="s">
        <v>70</v>
      </c>
      <c r="B538" s="130" t="s">
        <v>62</v>
      </c>
      <c r="C538" s="130" t="s">
        <v>66</v>
      </c>
      <c r="D538" s="125">
        <v>41671</v>
      </c>
      <c r="E538" s="126">
        <f t="shared" si="10"/>
        <v>2</v>
      </c>
      <c r="F538" s="126" t="s">
        <v>64</v>
      </c>
      <c r="G538" s="130" t="s">
        <v>42</v>
      </c>
      <c r="H538" s="130" t="s">
        <v>43</v>
      </c>
      <c r="I538" s="130" t="s">
        <v>65</v>
      </c>
      <c r="J538" s="129">
        <v>2090550.4084649999</v>
      </c>
      <c r="K538" s="127"/>
      <c r="L538" s="175"/>
    </row>
    <row r="539" spans="1:12">
      <c r="A539" s="130" t="s">
        <v>70</v>
      </c>
      <c r="B539" s="130" t="s">
        <v>62</v>
      </c>
      <c r="C539" s="130" t="s">
        <v>66</v>
      </c>
      <c r="D539" s="125">
        <v>41699</v>
      </c>
      <c r="E539" s="126">
        <f t="shared" si="10"/>
        <v>3</v>
      </c>
      <c r="F539" s="126" t="s">
        <v>64</v>
      </c>
      <c r="G539" s="130" t="s">
        <v>42</v>
      </c>
      <c r="H539" s="130" t="s">
        <v>43</v>
      </c>
      <c r="I539" s="130" t="s">
        <v>65</v>
      </c>
      <c r="J539" s="129">
        <v>2633205.7530198749</v>
      </c>
      <c r="K539" s="127"/>
      <c r="L539" s="175"/>
    </row>
    <row r="540" spans="1:12">
      <c r="A540" s="130" t="s">
        <v>70</v>
      </c>
      <c r="B540" s="130" t="s">
        <v>62</v>
      </c>
      <c r="C540" s="130" t="s">
        <v>66</v>
      </c>
      <c r="D540" s="125">
        <v>41730</v>
      </c>
      <c r="E540" s="126">
        <f t="shared" si="10"/>
        <v>4</v>
      </c>
      <c r="F540" s="126" t="s">
        <v>64</v>
      </c>
      <c r="G540" s="130" t="s">
        <v>42</v>
      </c>
      <c r="H540" s="130" t="s">
        <v>43</v>
      </c>
      <c r="I540" s="130" t="s">
        <v>65</v>
      </c>
      <c r="J540" s="129">
        <v>2356889.5272892499</v>
      </c>
      <c r="K540" s="127"/>
      <c r="L540" s="175"/>
    </row>
    <row r="541" spans="1:12">
      <c r="A541" s="130" t="s">
        <v>70</v>
      </c>
      <c r="B541" s="130" t="s">
        <v>62</v>
      </c>
      <c r="C541" s="130" t="s">
        <v>66</v>
      </c>
      <c r="D541" s="125">
        <v>41760</v>
      </c>
      <c r="E541" s="126">
        <f t="shared" si="10"/>
        <v>5</v>
      </c>
      <c r="F541" s="126" t="s">
        <v>64</v>
      </c>
      <c r="G541" s="130" t="s">
        <v>42</v>
      </c>
      <c r="H541" s="130" t="s">
        <v>43</v>
      </c>
      <c r="I541" s="130" t="s">
        <v>65</v>
      </c>
      <c r="J541" s="129">
        <v>2084390.0351099998</v>
      </c>
      <c r="K541" s="127"/>
      <c r="L541" s="175"/>
    </row>
    <row r="542" spans="1:12">
      <c r="A542" s="130" t="s">
        <v>70</v>
      </c>
      <c r="B542" s="130" t="s">
        <v>62</v>
      </c>
      <c r="C542" s="130" t="s">
        <v>66</v>
      </c>
      <c r="D542" s="125">
        <v>41791</v>
      </c>
      <c r="E542" s="126">
        <f t="shared" si="10"/>
        <v>6</v>
      </c>
      <c r="F542" s="126" t="s">
        <v>64</v>
      </c>
      <c r="G542" s="130" t="s">
        <v>42</v>
      </c>
      <c r="H542" s="130" t="s">
        <v>43</v>
      </c>
      <c r="I542" s="130" t="s">
        <v>65</v>
      </c>
      <c r="J542" s="129">
        <v>2138384.6289562499</v>
      </c>
      <c r="K542" s="127"/>
      <c r="L542" s="175"/>
    </row>
    <row r="543" spans="1:12">
      <c r="A543" s="130" t="s">
        <v>70</v>
      </c>
      <c r="B543" s="130" t="s">
        <v>62</v>
      </c>
      <c r="C543" s="130" t="s">
        <v>66</v>
      </c>
      <c r="D543" s="125">
        <v>41456</v>
      </c>
      <c r="E543" s="126">
        <f t="shared" si="10"/>
        <v>7</v>
      </c>
      <c r="F543" s="126" t="s">
        <v>64</v>
      </c>
      <c r="G543" s="130" t="s">
        <v>42</v>
      </c>
      <c r="H543" s="130" t="s">
        <v>44</v>
      </c>
      <c r="I543" s="130" t="s">
        <v>65</v>
      </c>
      <c r="J543" s="129">
        <v>5139211.1177422497</v>
      </c>
      <c r="K543" s="127"/>
      <c r="L543" s="175"/>
    </row>
    <row r="544" spans="1:12">
      <c r="A544" s="130" t="s">
        <v>70</v>
      </c>
      <c r="B544" s="130" t="s">
        <v>62</v>
      </c>
      <c r="C544" s="130" t="s">
        <v>66</v>
      </c>
      <c r="D544" s="125">
        <v>41487</v>
      </c>
      <c r="E544" s="126">
        <f t="shared" si="10"/>
        <v>8</v>
      </c>
      <c r="F544" s="126" t="s">
        <v>64</v>
      </c>
      <c r="G544" s="130" t="s">
        <v>42</v>
      </c>
      <c r="H544" s="130" t="s">
        <v>44</v>
      </c>
      <c r="I544" s="130" t="s">
        <v>65</v>
      </c>
      <c r="J544" s="129">
        <v>3946004.6255270001</v>
      </c>
      <c r="K544" s="127"/>
      <c r="L544" s="175"/>
    </row>
    <row r="545" spans="1:12">
      <c r="A545" s="130" t="s">
        <v>70</v>
      </c>
      <c r="B545" s="130" t="s">
        <v>62</v>
      </c>
      <c r="C545" s="130" t="s">
        <v>66</v>
      </c>
      <c r="D545" s="125">
        <v>41518</v>
      </c>
      <c r="E545" s="126">
        <f t="shared" si="10"/>
        <v>9</v>
      </c>
      <c r="F545" s="126" t="s">
        <v>64</v>
      </c>
      <c r="G545" s="130" t="s">
        <v>42</v>
      </c>
      <c r="H545" s="130" t="s">
        <v>44</v>
      </c>
      <c r="I545" s="130" t="s">
        <v>65</v>
      </c>
      <c r="J545" s="129">
        <v>4346383.9848317504</v>
      </c>
      <c r="K545" s="127"/>
      <c r="L545" s="175"/>
    </row>
    <row r="546" spans="1:12">
      <c r="A546" s="130" t="s">
        <v>70</v>
      </c>
      <c r="B546" s="130" t="s">
        <v>62</v>
      </c>
      <c r="C546" s="130" t="s">
        <v>66</v>
      </c>
      <c r="D546" s="125">
        <v>41548</v>
      </c>
      <c r="E546" s="126">
        <f t="shared" si="10"/>
        <v>10</v>
      </c>
      <c r="F546" s="126" t="s">
        <v>64</v>
      </c>
      <c r="G546" s="130" t="s">
        <v>42</v>
      </c>
      <c r="H546" s="130" t="s">
        <v>44</v>
      </c>
      <c r="I546" s="130" t="s">
        <v>65</v>
      </c>
      <c r="J546" s="129">
        <v>4282440.7928499999</v>
      </c>
      <c r="K546" s="127"/>
      <c r="L546" s="175"/>
    </row>
    <row r="547" spans="1:12">
      <c r="A547" s="130" t="s">
        <v>70</v>
      </c>
      <c r="B547" s="130" t="s">
        <v>62</v>
      </c>
      <c r="C547" s="130" t="s">
        <v>66</v>
      </c>
      <c r="D547" s="125">
        <v>41579</v>
      </c>
      <c r="E547" s="126">
        <f t="shared" si="10"/>
        <v>11</v>
      </c>
      <c r="F547" s="126" t="s">
        <v>64</v>
      </c>
      <c r="G547" s="130" t="s">
        <v>42</v>
      </c>
      <c r="H547" s="130" t="s">
        <v>44</v>
      </c>
      <c r="I547" s="130" t="s">
        <v>65</v>
      </c>
      <c r="J547" s="129">
        <v>4041128.2704065</v>
      </c>
      <c r="K547" s="127"/>
      <c r="L547" s="175"/>
    </row>
    <row r="548" spans="1:12">
      <c r="A548" s="130" t="s">
        <v>70</v>
      </c>
      <c r="B548" s="130" t="s">
        <v>62</v>
      </c>
      <c r="C548" s="130" t="s">
        <v>66</v>
      </c>
      <c r="D548" s="125">
        <v>41609</v>
      </c>
      <c r="E548" s="126">
        <f t="shared" si="10"/>
        <v>12</v>
      </c>
      <c r="F548" s="126" t="s">
        <v>64</v>
      </c>
      <c r="G548" s="130" t="s">
        <v>42</v>
      </c>
      <c r="H548" s="130" t="s">
        <v>44</v>
      </c>
      <c r="I548" s="130" t="s">
        <v>65</v>
      </c>
      <c r="J548" s="129">
        <v>4489049.242656</v>
      </c>
      <c r="K548" s="127"/>
      <c r="L548" s="175"/>
    </row>
    <row r="549" spans="1:12">
      <c r="A549" s="130" t="s">
        <v>70</v>
      </c>
      <c r="B549" s="130" t="s">
        <v>62</v>
      </c>
      <c r="C549" s="130" t="s">
        <v>66</v>
      </c>
      <c r="D549" s="125">
        <v>41640</v>
      </c>
      <c r="E549" s="126">
        <f t="shared" si="10"/>
        <v>1</v>
      </c>
      <c r="F549" s="126" t="s">
        <v>64</v>
      </c>
      <c r="G549" s="130" t="s">
        <v>42</v>
      </c>
      <c r="H549" s="130" t="s">
        <v>44</v>
      </c>
      <c r="I549" s="130" t="s">
        <v>65</v>
      </c>
      <c r="J549" s="129">
        <v>6198904.3672349993</v>
      </c>
      <c r="K549" s="127"/>
      <c r="L549" s="175"/>
    </row>
    <row r="550" spans="1:12">
      <c r="A550" s="130" t="s">
        <v>70</v>
      </c>
      <c r="B550" s="130" t="s">
        <v>62</v>
      </c>
      <c r="C550" s="130" t="s">
        <v>66</v>
      </c>
      <c r="D550" s="125">
        <v>41671</v>
      </c>
      <c r="E550" s="126">
        <f t="shared" si="10"/>
        <v>2</v>
      </c>
      <c r="F550" s="126" t="s">
        <v>64</v>
      </c>
      <c r="G550" s="130" t="s">
        <v>42</v>
      </c>
      <c r="H550" s="130" t="s">
        <v>44</v>
      </c>
      <c r="I550" s="130" t="s">
        <v>65</v>
      </c>
      <c r="J550" s="129">
        <v>4648888.2965024998</v>
      </c>
      <c r="K550" s="127"/>
      <c r="L550" s="175"/>
    </row>
    <row r="551" spans="1:12">
      <c r="A551" s="130" t="s">
        <v>70</v>
      </c>
      <c r="B551" s="130" t="s">
        <v>62</v>
      </c>
      <c r="C551" s="130" t="s">
        <v>66</v>
      </c>
      <c r="D551" s="125">
        <v>41699</v>
      </c>
      <c r="E551" s="126">
        <f t="shared" si="10"/>
        <v>3</v>
      </c>
      <c r="F551" s="126" t="s">
        <v>64</v>
      </c>
      <c r="G551" s="130" t="s">
        <v>42</v>
      </c>
      <c r="H551" s="130" t="s">
        <v>44</v>
      </c>
      <c r="I551" s="130" t="s">
        <v>65</v>
      </c>
      <c r="J551" s="129">
        <v>5898315.4044952495</v>
      </c>
      <c r="K551" s="127"/>
      <c r="L551" s="175"/>
    </row>
    <row r="552" spans="1:12">
      <c r="A552" s="130" t="s">
        <v>70</v>
      </c>
      <c r="B552" s="130" t="s">
        <v>62</v>
      </c>
      <c r="C552" s="130" t="s">
        <v>66</v>
      </c>
      <c r="D552" s="125">
        <v>41730</v>
      </c>
      <c r="E552" s="126">
        <f t="shared" si="10"/>
        <v>4</v>
      </c>
      <c r="F552" s="126" t="s">
        <v>64</v>
      </c>
      <c r="G552" s="130" t="s">
        <v>42</v>
      </c>
      <c r="H552" s="130" t="s">
        <v>44</v>
      </c>
      <c r="I552" s="130" t="s">
        <v>65</v>
      </c>
      <c r="J552" s="129">
        <v>4664521.8484669998</v>
      </c>
      <c r="K552" s="127"/>
      <c r="L552" s="175"/>
    </row>
    <row r="553" spans="1:12">
      <c r="A553" s="130" t="s">
        <v>70</v>
      </c>
      <c r="B553" s="130" t="s">
        <v>62</v>
      </c>
      <c r="C553" s="130" t="s">
        <v>66</v>
      </c>
      <c r="D553" s="125">
        <v>41760</v>
      </c>
      <c r="E553" s="126">
        <f t="shared" si="10"/>
        <v>5</v>
      </c>
      <c r="F553" s="126" t="s">
        <v>64</v>
      </c>
      <c r="G553" s="130" t="s">
        <v>42</v>
      </c>
      <c r="H553" s="130" t="s">
        <v>44</v>
      </c>
      <c r="I553" s="130" t="s">
        <v>65</v>
      </c>
      <c r="J553" s="129">
        <v>4250449.1534670005</v>
      </c>
      <c r="K553" s="127"/>
      <c r="L553" s="175"/>
    </row>
    <row r="554" spans="1:12">
      <c r="A554" s="130" t="s">
        <v>70</v>
      </c>
      <c r="B554" s="130" t="s">
        <v>62</v>
      </c>
      <c r="C554" s="130" t="s">
        <v>66</v>
      </c>
      <c r="D554" s="125">
        <v>41791</v>
      </c>
      <c r="E554" s="126">
        <f t="shared" si="10"/>
        <v>6</v>
      </c>
      <c r="F554" s="126" t="s">
        <v>64</v>
      </c>
      <c r="G554" s="130" t="s">
        <v>42</v>
      </c>
      <c r="H554" s="130" t="s">
        <v>44</v>
      </c>
      <c r="I554" s="130" t="s">
        <v>65</v>
      </c>
      <c r="J554" s="129">
        <v>4197744.4401284996</v>
      </c>
      <c r="K554" s="127"/>
      <c r="L554" s="175"/>
    </row>
    <row r="555" spans="1:12">
      <c r="A555" s="130" t="s">
        <v>70</v>
      </c>
      <c r="B555" s="130" t="s">
        <v>62</v>
      </c>
      <c r="C555" s="130" t="s">
        <v>66</v>
      </c>
      <c r="D555" s="125">
        <v>41456</v>
      </c>
      <c r="E555" s="126">
        <f t="shared" si="10"/>
        <v>7</v>
      </c>
      <c r="F555" s="126" t="s">
        <v>64</v>
      </c>
      <c r="G555" s="130" t="s">
        <v>45</v>
      </c>
      <c r="H555" s="130" t="s">
        <v>43</v>
      </c>
      <c r="I555" s="130" t="s">
        <v>65</v>
      </c>
      <c r="J555" s="129">
        <v>2126344.3882868001</v>
      </c>
      <c r="K555" s="127"/>
      <c r="L555" s="175"/>
    </row>
    <row r="556" spans="1:12">
      <c r="A556" s="130" t="s">
        <v>70</v>
      </c>
      <c r="B556" s="130" t="s">
        <v>62</v>
      </c>
      <c r="C556" s="130" t="s">
        <v>66</v>
      </c>
      <c r="D556" s="125">
        <v>41487</v>
      </c>
      <c r="E556" s="126">
        <f t="shared" si="10"/>
        <v>8</v>
      </c>
      <c r="F556" s="126" t="s">
        <v>64</v>
      </c>
      <c r="G556" s="130" t="s">
        <v>45</v>
      </c>
      <c r="H556" s="130" t="s">
        <v>43</v>
      </c>
      <c r="I556" s="130" t="s">
        <v>65</v>
      </c>
      <c r="J556" s="129">
        <v>1830310.04721576</v>
      </c>
      <c r="K556" s="127"/>
      <c r="L556" s="175"/>
    </row>
    <row r="557" spans="1:12">
      <c r="A557" s="130" t="s">
        <v>70</v>
      </c>
      <c r="B557" s="130" t="s">
        <v>62</v>
      </c>
      <c r="C557" s="130" t="s">
        <v>66</v>
      </c>
      <c r="D557" s="125">
        <v>41518</v>
      </c>
      <c r="E557" s="126">
        <f t="shared" si="10"/>
        <v>9</v>
      </c>
      <c r="F557" s="126" t="s">
        <v>64</v>
      </c>
      <c r="G557" s="130" t="s">
        <v>45</v>
      </c>
      <c r="H557" s="130" t="s">
        <v>43</v>
      </c>
      <c r="I557" s="130" t="s">
        <v>65</v>
      </c>
      <c r="J557" s="129">
        <v>1932722.2586980001</v>
      </c>
      <c r="K557" s="127"/>
      <c r="L557" s="175"/>
    </row>
    <row r="558" spans="1:12">
      <c r="A558" s="130" t="s">
        <v>70</v>
      </c>
      <c r="B558" s="130" t="s">
        <v>62</v>
      </c>
      <c r="C558" s="130" t="s">
        <v>66</v>
      </c>
      <c r="D558" s="125">
        <v>41548</v>
      </c>
      <c r="E558" s="126">
        <f t="shared" si="10"/>
        <v>10</v>
      </c>
      <c r="F558" s="126" t="s">
        <v>64</v>
      </c>
      <c r="G558" s="130" t="s">
        <v>45</v>
      </c>
      <c r="H558" s="130" t="s">
        <v>43</v>
      </c>
      <c r="I558" s="130" t="s">
        <v>65</v>
      </c>
      <c r="J558" s="129">
        <v>1863347.8597905599</v>
      </c>
      <c r="K558" s="127"/>
      <c r="L558" s="175"/>
    </row>
    <row r="559" spans="1:12">
      <c r="A559" s="130" t="s">
        <v>70</v>
      </c>
      <c r="B559" s="130" t="s">
        <v>62</v>
      </c>
      <c r="C559" s="130" t="s">
        <v>66</v>
      </c>
      <c r="D559" s="125">
        <v>41579</v>
      </c>
      <c r="E559" s="126">
        <f t="shared" si="10"/>
        <v>11</v>
      </c>
      <c r="F559" s="126" t="s">
        <v>64</v>
      </c>
      <c r="G559" s="130" t="s">
        <v>45</v>
      </c>
      <c r="H559" s="130" t="s">
        <v>43</v>
      </c>
      <c r="I559" s="130" t="s">
        <v>65</v>
      </c>
      <c r="J559" s="129">
        <v>1772855.3065638801</v>
      </c>
      <c r="K559" s="127"/>
      <c r="L559" s="175"/>
    </row>
    <row r="560" spans="1:12">
      <c r="A560" s="130" t="s">
        <v>70</v>
      </c>
      <c r="B560" s="130" t="s">
        <v>62</v>
      </c>
      <c r="C560" s="130" t="s">
        <v>66</v>
      </c>
      <c r="D560" s="125">
        <v>41609</v>
      </c>
      <c r="E560" s="126">
        <f t="shared" si="10"/>
        <v>12</v>
      </c>
      <c r="F560" s="126" t="s">
        <v>64</v>
      </c>
      <c r="G560" s="130" t="s">
        <v>45</v>
      </c>
      <c r="H560" s="130" t="s">
        <v>43</v>
      </c>
      <c r="I560" s="130" t="s">
        <v>65</v>
      </c>
      <c r="J560" s="129">
        <v>1900808.01194328</v>
      </c>
      <c r="K560" s="127"/>
      <c r="L560" s="175"/>
    </row>
    <row r="561" spans="1:12">
      <c r="A561" s="130" t="s">
        <v>70</v>
      </c>
      <c r="B561" s="130" t="s">
        <v>62</v>
      </c>
      <c r="C561" s="130" t="s">
        <v>66</v>
      </c>
      <c r="D561" s="125">
        <v>41640</v>
      </c>
      <c r="E561" s="126">
        <f t="shared" si="10"/>
        <v>1</v>
      </c>
      <c r="F561" s="126" t="s">
        <v>64</v>
      </c>
      <c r="G561" s="130" t="s">
        <v>45</v>
      </c>
      <c r="H561" s="130" t="s">
        <v>43</v>
      </c>
      <c r="I561" s="130" t="s">
        <v>65</v>
      </c>
      <c r="J561" s="129">
        <v>2656208.4777756003</v>
      </c>
      <c r="K561" s="127"/>
      <c r="L561" s="175"/>
    </row>
    <row r="562" spans="1:12">
      <c r="A562" s="130" t="s">
        <v>70</v>
      </c>
      <c r="B562" s="130" t="s">
        <v>62</v>
      </c>
      <c r="C562" s="130" t="s">
        <v>66</v>
      </c>
      <c r="D562" s="125">
        <v>41671</v>
      </c>
      <c r="E562" s="126">
        <f t="shared" si="10"/>
        <v>2</v>
      </c>
      <c r="F562" s="126" t="s">
        <v>64</v>
      </c>
      <c r="G562" s="130" t="s">
        <v>45</v>
      </c>
      <c r="H562" s="130" t="s">
        <v>43</v>
      </c>
      <c r="I562" s="130" t="s">
        <v>65</v>
      </c>
      <c r="J562" s="129">
        <v>2616107.4378318004</v>
      </c>
      <c r="K562" s="127"/>
      <c r="L562" s="175"/>
    </row>
    <row r="563" spans="1:12">
      <c r="A563" s="130" t="s">
        <v>70</v>
      </c>
      <c r="B563" s="130" t="s">
        <v>62</v>
      </c>
      <c r="C563" s="130" t="s">
        <v>66</v>
      </c>
      <c r="D563" s="125">
        <v>41699</v>
      </c>
      <c r="E563" s="126">
        <f t="shared" si="10"/>
        <v>3</v>
      </c>
      <c r="F563" s="126" t="s">
        <v>64</v>
      </c>
      <c r="G563" s="130" t="s">
        <v>45</v>
      </c>
      <c r="H563" s="130" t="s">
        <v>43</v>
      </c>
      <c r="I563" s="130" t="s">
        <v>65</v>
      </c>
      <c r="J563" s="129">
        <v>2497537.4048039801</v>
      </c>
      <c r="K563" s="127"/>
      <c r="L563" s="175"/>
    </row>
    <row r="564" spans="1:12">
      <c r="A564" s="130" t="s">
        <v>70</v>
      </c>
      <c r="B564" s="130" t="s">
        <v>62</v>
      </c>
      <c r="C564" s="130" t="s">
        <v>66</v>
      </c>
      <c r="D564" s="125">
        <v>41730</v>
      </c>
      <c r="E564" s="126">
        <f t="shared" si="10"/>
        <v>4</v>
      </c>
      <c r="F564" s="126" t="s">
        <v>64</v>
      </c>
      <c r="G564" s="130" t="s">
        <v>45</v>
      </c>
      <c r="H564" s="130" t="s">
        <v>43</v>
      </c>
      <c r="I564" s="130" t="s">
        <v>65</v>
      </c>
      <c r="J564" s="129">
        <v>1880594.9392397199</v>
      </c>
      <c r="K564" s="127"/>
      <c r="L564" s="175"/>
    </row>
    <row r="565" spans="1:12">
      <c r="A565" s="130" t="s">
        <v>70</v>
      </c>
      <c r="B565" s="130" t="s">
        <v>62</v>
      </c>
      <c r="C565" s="130" t="s">
        <v>66</v>
      </c>
      <c r="D565" s="125">
        <v>41760</v>
      </c>
      <c r="E565" s="126">
        <f t="shared" si="10"/>
        <v>5</v>
      </c>
      <c r="F565" s="126" t="s">
        <v>64</v>
      </c>
      <c r="G565" s="130" t="s">
        <v>45</v>
      </c>
      <c r="H565" s="130" t="s">
        <v>43</v>
      </c>
      <c r="I565" s="130" t="s">
        <v>65</v>
      </c>
      <c r="J565" s="129">
        <v>1799580.2809168801</v>
      </c>
      <c r="K565" s="127"/>
      <c r="L565" s="175"/>
    </row>
    <row r="566" spans="1:12">
      <c r="A566" s="130" t="s">
        <v>70</v>
      </c>
      <c r="B566" s="130" t="s">
        <v>62</v>
      </c>
      <c r="C566" s="130" t="s">
        <v>66</v>
      </c>
      <c r="D566" s="125">
        <v>41791</v>
      </c>
      <c r="E566" s="126">
        <f t="shared" si="10"/>
        <v>6</v>
      </c>
      <c r="F566" s="126" t="s">
        <v>64</v>
      </c>
      <c r="G566" s="130" t="s">
        <v>45</v>
      </c>
      <c r="H566" s="130" t="s">
        <v>43</v>
      </c>
      <c r="I566" s="130" t="s">
        <v>65</v>
      </c>
      <c r="J566" s="129">
        <v>1962186.22557672</v>
      </c>
      <c r="K566" s="127"/>
      <c r="L566" s="175"/>
    </row>
    <row r="567" spans="1:12">
      <c r="A567" s="130" t="s">
        <v>70</v>
      </c>
      <c r="B567" s="130" t="s">
        <v>62</v>
      </c>
      <c r="C567" s="130" t="s">
        <v>66</v>
      </c>
      <c r="D567" s="125">
        <v>41456</v>
      </c>
      <c r="E567" s="126">
        <f t="shared" si="10"/>
        <v>7</v>
      </c>
      <c r="F567" s="126" t="s">
        <v>64</v>
      </c>
      <c r="G567" s="130" t="s">
        <v>45</v>
      </c>
      <c r="H567" s="130" t="s">
        <v>44</v>
      </c>
      <c r="I567" s="130" t="s">
        <v>65</v>
      </c>
      <c r="J567" s="129">
        <v>3873782.0619640001</v>
      </c>
      <c r="K567" s="127"/>
      <c r="L567" s="175"/>
    </row>
    <row r="568" spans="1:12">
      <c r="A568" s="130" t="s">
        <v>70</v>
      </c>
      <c r="B568" s="130" t="s">
        <v>62</v>
      </c>
      <c r="C568" s="130" t="s">
        <v>66</v>
      </c>
      <c r="D568" s="125">
        <v>41487</v>
      </c>
      <c r="E568" s="126">
        <f t="shared" si="10"/>
        <v>8</v>
      </c>
      <c r="F568" s="126" t="s">
        <v>64</v>
      </c>
      <c r="G568" s="130" t="s">
        <v>45</v>
      </c>
      <c r="H568" s="130" t="s">
        <v>44</v>
      </c>
      <c r="I568" s="130" t="s">
        <v>65</v>
      </c>
      <c r="J568" s="129">
        <v>3236640.6193384002</v>
      </c>
      <c r="K568" s="127"/>
      <c r="L568" s="175"/>
    </row>
    <row r="569" spans="1:12">
      <c r="A569" s="130" t="s">
        <v>70</v>
      </c>
      <c r="B569" s="130" t="s">
        <v>62</v>
      </c>
      <c r="C569" s="130" t="s">
        <v>66</v>
      </c>
      <c r="D569" s="125">
        <v>41518</v>
      </c>
      <c r="E569" s="126">
        <f t="shared" si="10"/>
        <v>9</v>
      </c>
      <c r="F569" s="126" t="s">
        <v>64</v>
      </c>
      <c r="G569" s="130" t="s">
        <v>45</v>
      </c>
      <c r="H569" s="130" t="s">
        <v>44</v>
      </c>
      <c r="I569" s="130" t="s">
        <v>65</v>
      </c>
      <c r="J569" s="129">
        <v>3452365.4743496003</v>
      </c>
      <c r="K569" s="127"/>
      <c r="L569" s="175"/>
    </row>
    <row r="570" spans="1:12">
      <c r="A570" s="130" t="s">
        <v>70</v>
      </c>
      <c r="B570" s="130" t="s">
        <v>62</v>
      </c>
      <c r="C570" s="130" t="s">
        <v>66</v>
      </c>
      <c r="D570" s="125">
        <v>41548</v>
      </c>
      <c r="E570" s="126">
        <f t="shared" si="10"/>
        <v>10</v>
      </c>
      <c r="F570" s="126" t="s">
        <v>64</v>
      </c>
      <c r="G570" s="130" t="s">
        <v>45</v>
      </c>
      <c r="H570" s="130" t="s">
        <v>44</v>
      </c>
      <c r="I570" s="130" t="s">
        <v>65</v>
      </c>
      <c r="J570" s="129">
        <v>3356591.8241904001</v>
      </c>
      <c r="K570" s="127"/>
      <c r="L570" s="175"/>
    </row>
    <row r="571" spans="1:12">
      <c r="A571" s="130" t="s">
        <v>70</v>
      </c>
      <c r="B571" s="130" t="s">
        <v>62</v>
      </c>
      <c r="C571" s="130" t="s">
        <v>66</v>
      </c>
      <c r="D571" s="125">
        <v>41579</v>
      </c>
      <c r="E571" s="126">
        <f t="shared" si="10"/>
        <v>11</v>
      </c>
      <c r="F571" s="126" t="s">
        <v>64</v>
      </c>
      <c r="G571" s="130" t="s">
        <v>45</v>
      </c>
      <c r="H571" s="130" t="s">
        <v>44</v>
      </c>
      <c r="I571" s="130" t="s">
        <v>65</v>
      </c>
      <c r="J571" s="129">
        <v>3011576.2034932002</v>
      </c>
      <c r="K571" s="127"/>
      <c r="L571" s="175"/>
    </row>
    <row r="572" spans="1:12">
      <c r="A572" s="130" t="s">
        <v>70</v>
      </c>
      <c r="B572" s="130" t="s">
        <v>62</v>
      </c>
      <c r="C572" s="130" t="s">
        <v>66</v>
      </c>
      <c r="D572" s="125">
        <v>41609</v>
      </c>
      <c r="E572" s="126">
        <f t="shared" si="10"/>
        <v>12</v>
      </c>
      <c r="F572" s="126" t="s">
        <v>64</v>
      </c>
      <c r="G572" s="130" t="s">
        <v>45</v>
      </c>
      <c r="H572" s="130" t="s">
        <v>44</v>
      </c>
      <c r="I572" s="130" t="s">
        <v>65</v>
      </c>
      <c r="J572" s="129">
        <v>3605073.1360128</v>
      </c>
      <c r="K572" s="127"/>
      <c r="L572" s="175"/>
    </row>
    <row r="573" spans="1:12">
      <c r="A573" s="130" t="s">
        <v>70</v>
      </c>
      <c r="B573" s="130" t="s">
        <v>62</v>
      </c>
      <c r="C573" s="130" t="s">
        <v>66</v>
      </c>
      <c r="D573" s="125">
        <v>41640</v>
      </c>
      <c r="E573" s="126">
        <f t="shared" si="10"/>
        <v>1</v>
      </c>
      <c r="F573" s="126" t="s">
        <v>64</v>
      </c>
      <c r="G573" s="130" t="s">
        <v>45</v>
      </c>
      <c r="H573" s="130" t="s">
        <v>44</v>
      </c>
      <c r="I573" s="130" t="s">
        <v>65</v>
      </c>
      <c r="J573" s="129">
        <v>5213462.9938199995</v>
      </c>
      <c r="K573" s="127"/>
      <c r="L573" s="175"/>
    </row>
    <row r="574" spans="1:12">
      <c r="A574" s="130" t="s">
        <v>70</v>
      </c>
      <c r="B574" s="130" t="s">
        <v>62</v>
      </c>
      <c r="C574" s="130" t="s">
        <v>66</v>
      </c>
      <c r="D574" s="125">
        <v>41671</v>
      </c>
      <c r="E574" s="126">
        <f t="shared" si="10"/>
        <v>2</v>
      </c>
      <c r="F574" s="126" t="s">
        <v>64</v>
      </c>
      <c r="G574" s="130" t="s">
        <v>45</v>
      </c>
      <c r="H574" s="130" t="s">
        <v>44</v>
      </c>
      <c r="I574" s="130" t="s">
        <v>65</v>
      </c>
      <c r="J574" s="129">
        <v>4601973.0645340011</v>
      </c>
      <c r="K574" s="127"/>
      <c r="L574" s="175"/>
    </row>
    <row r="575" spans="1:12">
      <c r="A575" s="130" t="s">
        <v>70</v>
      </c>
      <c r="B575" s="130" t="s">
        <v>62</v>
      </c>
      <c r="C575" s="130" t="s">
        <v>66</v>
      </c>
      <c r="D575" s="125">
        <v>41699</v>
      </c>
      <c r="E575" s="126">
        <f t="shared" si="10"/>
        <v>3</v>
      </c>
      <c r="F575" s="126" t="s">
        <v>64</v>
      </c>
      <c r="G575" s="130" t="s">
        <v>45</v>
      </c>
      <c r="H575" s="130" t="s">
        <v>44</v>
      </c>
      <c r="I575" s="130" t="s">
        <v>65</v>
      </c>
      <c r="J575" s="129">
        <v>4341474.4526009997</v>
      </c>
      <c r="K575" s="127"/>
      <c r="L575" s="175"/>
    </row>
    <row r="576" spans="1:12">
      <c r="A576" s="130" t="s">
        <v>70</v>
      </c>
      <c r="B576" s="130" t="s">
        <v>62</v>
      </c>
      <c r="C576" s="130" t="s">
        <v>66</v>
      </c>
      <c r="D576" s="125">
        <v>41730</v>
      </c>
      <c r="E576" s="126">
        <f t="shared" si="10"/>
        <v>4</v>
      </c>
      <c r="F576" s="126" t="s">
        <v>64</v>
      </c>
      <c r="G576" s="130" t="s">
        <v>45</v>
      </c>
      <c r="H576" s="130" t="s">
        <v>44</v>
      </c>
      <c r="I576" s="130" t="s">
        <v>65</v>
      </c>
      <c r="J576" s="129">
        <v>4348448.7778535997</v>
      </c>
      <c r="K576" s="127"/>
      <c r="L576" s="175"/>
    </row>
    <row r="577" spans="1:12">
      <c r="A577" s="130" t="s">
        <v>70</v>
      </c>
      <c r="B577" s="130" t="s">
        <v>62</v>
      </c>
      <c r="C577" s="130" t="s">
        <v>66</v>
      </c>
      <c r="D577" s="125">
        <v>41760</v>
      </c>
      <c r="E577" s="126">
        <f t="shared" si="10"/>
        <v>5</v>
      </c>
      <c r="F577" s="126" t="s">
        <v>64</v>
      </c>
      <c r="G577" s="130" t="s">
        <v>45</v>
      </c>
      <c r="H577" s="130" t="s">
        <v>44</v>
      </c>
      <c r="I577" s="130" t="s">
        <v>65</v>
      </c>
      <c r="J577" s="129">
        <v>3249860.6738448003</v>
      </c>
      <c r="K577" s="127"/>
      <c r="L577" s="175"/>
    </row>
    <row r="578" spans="1:12">
      <c r="A578" s="130" t="s">
        <v>70</v>
      </c>
      <c r="B578" s="130" t="s">
        <v>62</v>
      </c>
      <c r="C578" s="130" t="s">
        <v>66</v>
      </c>
      <c r="D578" s="125">
        <v>41791</v>
      </c>
      <c r="E578" s="126">
        <f t="shared" si="10"/>
        <v>6</v>
      </c>
      <c r="F578" s="126" t="s">
        <v>64</v>
      </c>
      <c r="G578" s="130" t="s">
        <v>45</v>
      </c>
      <c r="H578" s="130" t="s">
        <v>44</v>
      </c>
      <c r="I578" s="130" t="s">
        <v>65</v>
      </c>
      <c r="J578" s="129">
        <v>3447637.2776856003</v>
      </c>
      <c r="K578" s="127"/>
      <c r="L578" s="175"/>
    </row>
    <row r="579" spans="1:12">
      <c r="A579" s="130" t="s">
        <v>70</v>
      </c>
      <c r="B579" s="130" t="s">
        <v>62</v>
      </c>
      <c r="C579" s="130" t="s">
        <v>66</v>
      </c>
      <c r="D579" s="125">
        <v>41456</v>
      </c>
      <c r="E579" s="126">
        <f t="shared" si="10"/>
        <v>7</v>
      </c>
      <c r="F579" s="126" t="s">
        <v>64</v>
      </c>
      <c r="G579" s="130" t="s">
        <v>46</v>
      </c>
      <c r="H579" s="130" t="s">
        <v>43</v>
      </c>
      <c r="I579" s="130" t="s">
        <v>65</v>
      </c>
      <c r="J579" s="129">
        <v>4205710.5050467979</v>
      </c>
      <c r="K579" s="127"/>
      <c r="L579" s="175"/>
    </row>
    <row r="580" spans="1:12">
      <c r="A580" s="130" t="s">
        <v>70</v>
      </c>
      <c r="B580" s="130" t="s">
        <v>62</v>
      </c>
      <c r="C580" s="130" t="s">
        <v>66</v>
      </c>
      <c r="D580" s="125">
        <v>41487</v>
      </c>
      <c r="E580" s="126">
        <f t="shared" si="10"/>
        <v>8</v>
      </c>
      <c r="F580" s="126" t="s">
        <v>64</v>
      </c>
      <c r="G580" s="130" t="s">
        <v>46</v>
      </c>
      <c r="H580" s="130" t="s">
        <v>43</v>
      </c>
      <c r="I580" s="130" t="s">
        <v>65</v>
      </c>
      <c r="J580" s="129">
        <v>3388330.7652803189</v>
      </c>
      <c r="K580" s="127"/>
      <c r="L580" s="175"/>
    </row>
    <row r="581" spans="1:12">
      <c r="A581" s="130" t="s">
        <v>70</v>
      </c>
      <c r="B581" s="130" t="s">
        <v>62</v>
      </c>
      <c r="C581" s="130" t="s">
        <v>66</v>
      </c>
      <c r="D581" s="125">
        <v>41518</v>
      </c>
      <c r="E581" s="126">
        <f t="shared" si="10"/>
        <v>9</v>
      </c>
      <c r="F581" s="126" t="s">
        <v>64</v>
      </c>
      <c r="G581" s="130" t="s">
        <v>46</v>
      </c>
      <c r="H581" s="130" t="s">
        <v>43</v>
      </c>
      <c r="I581" s="130" t="s">
        <v>65</v>
      </c>
      <c r="J581" s="129">
        <v>4067080.518160814</v>
      </c>
      <c r="K581" s="127"/>
      <c r="L581" s="175"/>
    </row>
    <row r="582" spans="1:12">
      <c r="A582" s="130" t="s">
        <v>70</v>
      </c>
      <c r="B582" s="130" t="s">
        <v>62</v>
      </c>
      <c r="C582" s="130" t="s">
        <v>66</v>
      </c>
      <c r="D582" s="125">
        <v>41548</v>
      </c>
      <c r="E582" s="126">
        <f t="shared" si="10"/>
        <v>10</v>
      </c>
      <c r="F582" s="126" t="s">
        <v>64</v>
      </c>
      <c r="G582" s="130" t="s">
        <v>46</v>
      </c>
      <c r="H582" s="130" t="s">
        <v>43</v>
      </c>
      <c r="I582" s="130" t="s">
        <v>65</v>
      </c>
      <c r="J582" s="129">
        <v>3744069.5923996787</v>
      </c>
      <c r="K582" s="127"/>
      <c r="L582" s="175"/>
    </row>
    <row r="583" spans="1:12">
      <c r="A583" s="130" t="s">
        <v>70</v>
      </c>
      <c r="B583" s="130" t="s">
        <v>62</v>
      </c>
      <c r="C583" s="130" t="s">
        <v>66</v>
      </c>
      <c r="D583" s="125">
        <v>41579</v>
      </c>
      <c r="E583" s="126">
        <f t="shared" si="10"/>
        <v>11</v>
      </c>
      <c r="F583" s="126" t="s">
        <v>64</v>
      </c>
      <c r="G583" s="130" t="s">
        <v>46</v>
      </c>
      <c r="H583" s="130" t="s">
        <v>43</v>
      </c>
      <c r="I583" s="130" t="s">
        <v>65</v>
      </c>
      <c r="J583" s="129">
        <v>3462813.1125993291</v>
      </c>
      <c r="K583" s="127"/>
      <c r="L583" s="175"/>
    </row>
    <row r="584" spans="1:12">
      <c r="A584" s="130" t="s">
        <v>70</v>
      </c>
      <c r="B584" s="130" t="s">
        <v>62</v>
      </c>
      <c r="C584" s="130" t="s">
        <v>66</v>
      </c>
      <c r="D584" s="125">
        <v>41609</v>
      </c>
      <c r="E584" s="126">
        <f t="shared" si="10"/>
        <v>12</v>
      </c>
      <c r="F584" s="126" t="s">
        <v>64</v>
      </c>
      <c r="G584" s="130" t="s">
        <v>46</v>
      </c>
      <c r="H584" s="130" t="s">
        <v>43</v>
      </c>
      <c r="I584" s="130" t="s">
        <v>65</v>
      </c>
      <c r="J584" s="129">
        <v>3568361.8434775192</v>
      </c>
      <c r="K584" s="127"/>
      <c r="L584" s="175"/>
    </row>
    <row r="585" spans="1:12">
      <c r="A585" s="130" t="s">
        <v>70</v>
      </c>
      <c r="B585" s="130" t="s">
        <v>62</v>
      </c>
      <c r="C585" s="130" t="s">
        <v>66</v>
      </c>
      <c r="D585" s="125">
        <v>41640</v>
      </c>
      <c r="E585" s="126">
        <f t="shared" si="10"/>
        <v>1</v>
      </c>
      <c r="F585" s="126" t="s">
        <v>64</v>
      </c>
      <c r="G585" s="130" t="s">
        <v>46</v>
      </c>
      <c r="H585" s="130" t="s">
        <v>43</v>
      </c>
      <c r="I585" s="130" t="s">
        <v>65</v>
      </c>
      <c r="J585" s="129">
        <v>5471503.3322801981</v>
      </c>
      <c r="K585" s="127"/>
      <c r="L585" s="175"/>
    </row>
    <row r="586" spans="1:12">
      <c r="A586" s="130" t="s">
        <v>70</v>
      </c>
      <c r="B586" s="130" t="s">
        <v>62</v>
      </c>
      <c r="C586" s="130" t="s">
        <v>66</v>
      </c>
      <c r="D586" s="125">
        <v>41671</v>
      </c>
      <c r="E586" s="126">
        <f t="shared" si="10"/>
        <v>2</v>
      </c>
      <c r="F586" s="126" t="s">
        <v>64</v>
      </c>
      <c r="G586" s="130" t="s">
        <v>46</v>
      </c>
      <c r="H586" s="130" t="s">
        <v>43</v>
      </c>
      <c r="I586" s="130" t="s">
        <v>65</v>
      </c>
      <c r="J586" s="129">
        <v>5059522.5801976481</v>
      </c>
      <c r="K586" s="127"/>
      <c r="L586" s="175"/>
    </row>
    <row r="587" spans="1:12">
      <c r="A587" s="130" t="s">
        <v>70</v>
      </c>
      <c r="B587" s="130" t="s">
        <v>62</v>
      </c>
      <c r="C587" s="130" t="s">
        <v>66</v>
      </c>
      <c r="D587" s="125">
        <v>41699</v>
      </c>
      <c r="E587" s="126">
        <f t="shared" si="10"/>
        <v>3</v>
      </c>
      <c r="F587" s="126" t="s">
        <v>64</v>
      </c>
      <c r="G587" s="130" t="s">
        <v>46</v>
      </c>
      <c r="H587" s="130" t="s">
        <v>43</v>
      </c>
      <c r="I587" s="130" t="s">
        <v>65</v>
      </c>
      <c r="J587" s="129">
        <v>4550701.2166301943</v>
      </c>
      <c r="K587" s="127"/>
      <c r="L587" s="175"/>
    </row>
    <row r="588" spans="1:12">
      <c r="A588" s="130" t="s">
        <v>70</v>
      </c>
      <c r="B588" s="130" t="s">
        <v>62</v>
      </c>
      <c r="C588" s="130" t="s">
        <v>66</v>
      </c>
      <c r="D588" s="125">
        <v>41730</v>
      </c>
      <c r="E588" s="126">
        <f t="shared" si="10"/>
        <v>4</v>
      </c>
      <c r="F588" s="126" t="s">
        <v>64</v>
      </c>
      <c r="G588" s="130" t="s">
        <v>46</v>
      </c>
      <c r="H588" s="130" t="s">
        <v>43</v>
      </c>
      <c r="I588" s="130" t="s">
        <v>65</v>
      </c>
      <c r="J588" s="129">
        <v>4783246.4214486899</v>
      </c>
      <c r="K588" s="127"/>
      <c r="L588" s="175"/>
    </row>
    <row r="589" spans="1:12">
      <c r="A589" s="130" t="s">
        <v>70</v>
      </c>
      <c r="B589" s="130" t="s">
        <v>62</v>
      </c>
      <c r="C589" s="130" t="s">
        <v>66</v>
      </c>
      <c r="D589" s="125">
        <v>41760</v>
      </c>
      <c r="E589" s="126">
        <f t="shared" si="10"/>
        <v>5</v>
      </c>
      <c r="F589" s="126" t="s">
        <v>64</v>
      </c>
      <c r="G589" s="130" t="s">
        <v>46</v>
      </c>
      <c r="H589" s="130" t="s">
        <v>43</v>
      </c>
      <c r="I589" s="130" t="s">
        <v>65</v>
      </c>
      <c r="J589" s="129">
        <v>3615900.6923301592</v>
      </c>
      <c r="K589" s="127"/>
      <c r="L589" s="175"/>
    </row>
    <row r="590" spans="1:12">
      <c r="A590" s="130" t="s">
        <v>70</v>
      </c>
      <c r="B590" s="130" t="s">
        <v>62</v>
      </c>
      <c r="C590" s="130" t="s">
        <v>66</v>
      </c>
      <c r="D590" s="125">
        <v>41791</v>
      </c>
      <c r="E590" s="126">
        <f t="shared" si="10"/>
        <v>6</v>
      </c>
      <c r="F590" s="126" t="s">
        <v>64</v>
      </c>
      <c r="G590" s="130" t="s">
        <v>46</v>
      </c>
      <c r="H590" s="130" t="s">
        <v>43</v>
      </c>
      <c r="I590" s="130" t="s">
        <v>65</v>
      </c>
      <c r="J590" s="129">
        <v>3879202.5837155385</v>
      </c>
      <c r="K590" s="127"/>
      <c r="L590" s="175"/>
    </row>
    <row r="591" spans="1:12">
      <c r="A591" s="130" t="s">
        <v>70</v>
      </c>
      <c r="B591" s="130" t="s">
        <v>62</v>
      </c>
      <c r="C591" s="130" t="s">
        <v>67</v>
      </c>
      <c r="D591" s="125">
        <v>41456</v>
      </c>
      <c r="E591" s="126">
        <f>MONTH(D591)</f>
        <v>7</v>
      </c>
      <c r="F591" s="126" t="s">
        <v>64</v>
      </c>
      <c r="G591" s="130" t="s">
        <v>42</v>
      </c>
      <c r="H591" s="130" t="s">
        <v>43</v>
      </c>
      <c r="I591" s="130" t="s">
        <v>65</v>
      </c>
      <c r="J591" s="129">
        <v>1689221.1490034999</v>
      </c>
      <c r="K591" s="127"/>
      <c r="L591" s="175"/>
    </row>
    <row r="592" spans="1:12">
      <c r="A592" s="130" t="s">
        <v>70</v>
      </c>
      <c r="B592" s="130" t="s">
        <v>62</v>
      </c>
      <c r="C592" s="130" t="s">
        <v>67</v>
      </c>
      <c r="D592" s="125">
        <v>41487</v>
      </c>
      <c r="E592" s="126">
        <f t="shared" ref="E592:E655" si="11">MONTH(D592)</f>
        <v>8</v>
      </c>
      <c r="F592" s="126" t="s">
        <v>64</v>
      </c>
      <c r="G592" s="130" t="s">
        <v>42</v>
      </c>
      <c r="H592" s="130" t="s">
        <v>43</v>
      </c>
      <c r="I592" s="130" t="s">
        <v>65</v>
      </c>
      <c r="J592" s="129">
        <v>2059921.8667754997</v>
      </c>
      <c r="K592" s="127"/>
      <c r="L592" s="175"/>
    </row>
    <row r="593" spans="1:12">
      <c r="A593" s="130" t="s">
        <v>70</v>
      </c>
      <c r="B593" s="130" t="s">
        <v>62</v>
      </c>
      <c r="C593" s="130" t="s">
        <v>67</v>
      </c>
      <c r="D593" s="125">
        <v>41518</v>
      </c>
      <c r="E593" s="126">
        <f t="shared" si="11"/>
        <v>9</v>
      </c>
      <c r="F593" s="126" t="s">
        <v>64</v>
      </c>
      <c r="G593" s="130" t="s">
        <v>42</v>
      </c>
      <c r="H593" s="130" t="s">
        <v>43</v>
      </c>
      <c r="I593" s="130" t="s">
        <v>65</v>
      </c>
      <c r="J593" s="129">
        <v>1793176.531129</v>
      </c>
      <c r="K593" s="127"/>
      <c r="L593" s="175"/>
    </row>
    <row r="594" spans="1:12">
      <c r="A594" s="130" t="s">
        <v>70</v>
      </c>
      <c r="B594" s="130" t="s">
        <v>62</v>
      </c>
      <c r="C594" s="130" t="s">
        <v>67</v>
      </c>
      <c r="D594" s="125">
        <v>41548</v>
      </c>
      <c r="E594" s="126">
        <f t="shared" si="11"/>
        <v>10</v>
      </c>
      <c r="F594" s="126" t="s">
        <v>64</v>
      </c>
      <c r="G594" s="130" t="s">
        <v>42</v>
      </c>
      <c r="H594" s="130" t="s">
        <v>43</v>
      </c>
      <c r="I594" s="130" t="s">
        <v>65</v>
      </c>
      <c r="J594" s="129">
        <v>1547855.7555440001</v>
      </c>
      <c r="K594" s="127"/>
      <c r="L594" s="175"/>
    </row>
    <row r="595" spans="1:12">
      <c r="A595" s="130" t="s">
        <v>70</v>
      </c>
      <c r="B595" s="130" t="s">
        <v>62</v>
      </c>
      <c r="C595" s="130" t="s">
        <v>67</v>
      </c>
      <c r="D595" s="125">
        <v>41579</v>
      </c>
      <c r="E595" s="126">
        <f t="shared" si="11"/>
        <v>11</v>
      </c>
      <c r="F595" s="126" t="s">
        <v>64</v>
      </c>
      <c r="G595" s="130" t="s">
        <v>42</v>
      </c>
      <c r="H595" s="130" t="s">
        <v>43</v>
      </c>
      <c r="I595" s="130" t="s">
        <v>65</v>
      </c>
      <c r="J595" s="129">
        <v>1621360.3148906252</v>
      </c>
      <c r="K595" s="127"/>
      <c r="L595" s="175"/>
    </row>
    <row r="596" spans="1:12">
      <c r="A596" s="130" t="s">
        <v>70</v>
      </c>
      <c r="B596" s="130" t="s">
        <v>62</v>
      </c>
      <c r="C596" s="130" t="s">
        <v>67</v>
      </c>
      <c r="D596" s="125">
        <v>41609</v>
      </c>
      <c r="E596" s="126">
        <f t="shared" si="11"/>
        <v>12</v>
      </c>
      <c r="F596" s="126" t="s">
        <v>64</v>
      </c>
      <c r="G596" s="130" t="s">
        <v>42</v>
      </c>
      <c r="H596" s="130" t="s">
        <v>43</v>
      </c>
      <c r="I596" s="130" t="s">
        <v>65</v>
      </c>
      <c r="J596" s="129">
        <v>1330451.9418015</v>
      </c>
      <c r="K596" s="127"/>
      <c r="L596" s="175"/>
    </row>
    <row r="597" spans="1:12">
      <c r="A597" s="130" t="s">
        <v>70</v>
      </c>
      <c r="B597" s="130" t="s">
        <v>62</v>
      </c>
      <c r="C597" s="130" t="s">
        <v>67</v>
      </c>
      <c r="D597" s="125">
        <v>41640</v>
      </c>
      <c r="E597" s="126">
        <f t="shared" si="11"/>
        <v>1</v>
      </c>
      <c r="F597" s="126" t="s">
        <v>64</v>
      </c>
      <c r="G597" s="130" t="s">
        <v>42</v>
      </c>
      <c r="H597" s="130" t="s">
        <v>43</v>
      </c>
      <c r="I597" s="130" t="s">
        <v>65</v>
      </c>
      <c r="J597" s="129">
        <v>2228780.4880005</v>
      </c>
      <c r="K597" s="127"/>
      <c r="L597" s="175"/>
    </row>
    <row r="598" spans="1:12">
      <c r="A598" s="130" t="s">
        <v>70</v>
      </c>
      <c r="B598" s="130" t="s">
        <v>62</v>
      </c>
      <c r="C598" s="130" t="s">
        <v>67</v>
      </c>
      <c r="D598" s="125">
        <v>41671</v>
      </c>
      <c r="E598" s="126">
        <f t="shared" si="11"/>
        <v>2</v>
      </c>
      <c r="F598" s="126" t="s">
        <v>64</v>
      </c>
      <c r="G598" s="130" t="s">
        <v>42</v>
      </c>
      <c r="H598" s="130" t="s">
        <v>43</v>
      </c>
      <c r="I598" s="130" t="s">
        <v>65</v>
      </c>
      <c r="J598" s="129">
        <v>2185969.2785069998</v>
      </c>
      <c r="K598" s="127"/>
      <c r="L598" s="175"/>
    </row>
    <row r="599" spans="1:12">
      <c r="A599" s="130" t="s">
        <v>70</v>
      </c>
      <c r="B599" s="130" t="s">
        <v>62</v>
      </c>
      <c r="C599" s="130" t="s">
        <v>67</v>
      </c>
      <c r="D599" s="125">
        <v>41699</v>
      </c>
      <c r="E599" s="126">
        <f t="shared" si="11"/>
        <v>3</v>
      </c>
      <c r="F599" s="126" t="s">
        <v>64</v>
      </c>
      <c r="G599" s="130" t="s">
        <v>42</v>
      </c>
      <c r="H599" s="130" t="s">
        <v>43</v>
      </c>
      <c r="I599" s="130" t="s">
        <v>65</v>
      </c>
      <c r="J599" s="129">
        <v>1950392.0613048752</v>
      </c>
      <c r="K599" s="127"/>
      <c r="L599" s="175"/>
    </row>
    <row r="600" spans="1:12">
      <c r="A600" s="130" t="s">
        <v>70</v>
      </c>
      <c r="B600" s="130" t="s">
        <v>62</v>
      </c>
      <c r="C600" s="130" t="s">
        <v>67</v>
      </c>
      <c r="D600" s="125">
        <v>41730</v>
      </c>
      <c r="E600" s="126">
        <f t="shared" si="11"/>
        <v>4</v>
      </c>
      <c r="F600" s="126" t="s">
        <v>64</v>
      </c>
      <c r="G600" s="130" t="s">
        <v>42</v>
      </c>
      <c r="H600" s="130" t="s">
        <v>43</v>
      </c>
      <c r="I600" s="130" t="s">
        <v>65</v>
      </c>
      <c r="J600" s="129">
        <v>1986295.0526719999</v>
      </c>
      <c r="K600" s="127"/>
      <c r="L600" s="175"/>
    </row>
    <row r="601" spans="1:12">
      <c r="A601" s="130" t="s">
        <v>70</v>
      </c>
      <c r="B601" s="130" t="s">
        <v>62</v>
      </c>
      <c r="C601" s="130" t="s">
        <v>67</v>
      </c>
      <c r="D601" s="125">
        <v>41760</v>
      </c>
      <c r="E601" s="126">
        <f t="shared" si="11"/>
        <v>5</v>
      </c>
      <c r="F601" s="126" t="s">
        <v>64</v>
      </c>
      <c r="G601" s="130" t="s">
        <v>42</v>
      </c>
      <c r="H601" s="130" t="s">
        <v>43</v>
      </c>
      <c r="I601" s="130" t="s">
        <v>65</v>
      </c>
      <c r="J601" s="129">
        <v>2071155.7982568748</v>
      </c>
      <c r="K601" s="127"/>
      <c r="L601" s="175"/>
    </row>
    <row r="602" spans="1:12">
      <c r="A602" s="130" t="s">
        <v>70</v>
      </c>
      <c r="B602" s="130" t="s">
        <v>62</v>
      </c>
      <c r="C602" s="130" t="s">
        <v>67</v>
      </c>
      <c r="D602" s="125">
        <v>41791</v>
      </c>
      <c r="E602" s="126">
        <f t="shared" si="11"/>
        <v>6</v>
      </c>
      <c r="F602" s="126" t="s">
        <v>64</v>
      </c>
      <c r="G602" s="130" t="s">
        <v>42</v>
      </c>
      <c r="H602" s="130" t="s">
        <v>43</v>
      </c>
      <c r="I602" s="130" t="s">
        <v>65</v>
      </c>
      <c r="J602" s="129">
        <v>2273512.0860041254</v>
      </c>
      <c r="K602" s="127"/>
      <c r="L602" s="175"/>
    </row>
    <row r="603" spans="1:12">
      <c r="A603" s="130" t="s">
        <v>70</v>
      </c>
      <c r="B603" s="130" t="s">
        <v>62</v>
      </c>
      <c r="C603" s="130" t="s">
        <v>67</v>
      </c>
      <c r="D603" s="125">
        <v>41456</v>
      </c>
      <c r="E603" s="126">
        <f t="shared" si="11"/>
        <v>7</v>
      </c>
      <c r="F603" s="126" t="s">
        <v>64</v>
      </c>
      <c r="G603" s="130" t="s">
        <v>42</v>
      </c>
      <c r="H603" s="130" t="s">
        <v>44</v>
      </c>
      <c r="I603" s="130" t="s">
        <v>65</v>
      </c>
      <c r="J603" s="129">
        <v>3229019.3481892501</v>
      </c>
      <c r="K603" s="127"/>
      <c r="L603" s="175"/>
    </row>
    <row r="604" spans="1:12">
      <c r="A604" s="130" t="s">
        <v>70</v>
      </c>
      <c r="B604" s="130" t="s">
        <v>62</v>
      </c>
      <c r="C604" s="130" t="s">
        <v>67</v>
      </c>
      <c r="D604" s="125">
        <v>41487</v>
      </c>
      <c r="E604" s="126">
        <f t="shared" si="11"/>
        <v>8</v>
      </c>
      <c r="F604" s="126" t="s">
        <v>64</v>
      </c>
      <c r="G604" s="130" t="s">
        <v>42</v>
      </c>
      <c r="H604" s="130" t="s">
        <v>44</v>
      </c>
      <c r="I604" s="130" t="s">
        <v>65</v>
      </c>
      <c r="J604" s="129">
        <v>3998074.953249</v>
      </c>
      <c r="K604" s="127"/>
      <c r="L604" s="175"/>
    </row>
    <row r="605" spans="1:12">
      <c r="A605" s="130" t="s">
        <v>70</v>
      </c>
      <c r="B605" s="130" t="s">
        <v>62</v>
      </c>
      <c r="C605" s="130" t="s">
        <v>67</v>
      </c>
      <c r="D605" s="125">
        <v>41518</v>
      </c>
      <c r="E605" s="126">
        <f t="shared" si="11"/>
        <v>9</v>
      </c>
      <c r="F605" s="126" t="s">
        <v>64</v>
      </c>
      <c r="G605" s="130" t="s">
        <v>42</v>
      </c>
      <c r="H605" s="130" t="s">
        <v>44</v>
      </c>
      <c r="I605" s="130" t="s">
        <v>65</v>
      </c>
      <c r="J605" s="129">
        <v>3458560.3451040001</v>
      </c>
      <c r="K605" s="127"/>
      <c r="L605" s="175"/>
    </row>
    <row r="606" spans="1:12">
      <c r="A606" s="130" t="s">
        <v>70</v>
      </c>
      <c r="B606" s="130" t="s">
        <v>62</v>
      </c>
      <c r="C606" s="130" t="s">
        <v>67</v>
      </c>
      <c r="D606" s="125">
        <v>41548</v>
      </c>
      <c r="E606" s="126">
        <f t="shared" si="11"/>
        <v>10</v>
      </c>
      <c r="F606" s="126" t="s">
        <v>64</v>
      </c>
      <c r="G606" s="130" t="s">
        <v>42</v>
      </c>
      <c r="H606" s="130" t="s">
        <v>44</v>
      </c>
      <c r="I606" s="130" t="s">
        <v>65</v>
      </c>
      <c r="J606" s="129">
        <v>2863773.4980290001</v>
      </c>
      <c r="K606" s="127"/>
      <c r="L606" s="175"/>
    </row>
    <row r="607" spans="1:12">
      <c r="A607" s="130" t="s">
        <v>70</v>
      </c>
      <c r="B607" s="130" t="s">
        <v>62</v>
      </c>
      <c r="C607" s="130" t="s">
        <v>67</v>
      </c>
      <c r="D607" s="125">
        <v>41579</v>
      </c>
      <c r="E607" s="126">
        <f t="shared" si="11"/>
        <v>11</v>
      </c>
      <c r="F607" s="126" t="s">
        <v>64</v>
      </c>
      <c r="G607" s="130" t="s">
        <v>42</v>
      </c>
      <c r="H607" s="130" t="s">
        <v>44</v>
      </c>
      <c r="I607" s="130" t="s">
        <v>65</v>
      </c>
      <c r="J607" s="129">
        <v>3126213.72064</v>
      </c>
      <c r="K607" s="127"/>
      <c r="L607" s="175"/>
    </row>
    <row r="608" spans="1:12">
      <c r="A608" s="130" t="s">
        <v>70</v>
      </c>
      <c r="B608" s="130" t="s">
        <v>62</v>
      </c>
      <c r="C608" s="130" t="s">
        <v>67</v>
      </c>
      <c r="D608" s="125">
        <v>41609</v>
      </c>
      <c r="E608" s="126">
        <f t="shared" si="11"/>
        <v>12</v>
      </c>
      <c r="F608" s="126" t="s">
        <v>64</v>
      </c>
      <c r="G608" s="130" t="s">
        <v>42</v>
      </c>
      <c r="H608" s="130" t="s">
        <v>44</v>
      </c>
      <c r="I608" s="130" t="s">
        <v>65</v>
      </c>
      <c r="J608" s="129">
        <v>2691566.5882560001</v>
      </c>
      <c r="K608" s="127"/>
      <c r="L608" s="175"/>
    </row>
    <row r="609" spans="1:12">
      <c r="A609" s="130" t="s">
        <v>70</v>
      </c>
      <c r="B609" s="130" t="s">
        <v>62</v>
      </c>
      <c r="C609" s="130" t="s">
        <v>67</v>
      </c>
      <c r="D609" s="125">
        <v>41640</v>
      </c>
      <c r="E609" s="126">
        <f t="shared" si="11"/>
        <v>1</v>
      </c>
      <c r="F609" s="126" t="s">
        <v>64</v>
      </c>
      <c r="G609" s="130" t="s">
        <v>42</v>
      </c>
      <c r="H609" s="130" t="s">
        <v>44</v>
      </c>
      <c r="I609" s="130" t="s">
        <v>65</v>
      </c>
      <c r="J609" s="129">
        <v>4009179.999363</v>
      </c>
      <c r="K609" s="127"/>
      <c r="L609" s="175"/>
    </row>
    <row r="610" spans="1:12">
      <c r="A610" s="130" t="s">
        <v>70</v>
      </c>
      <c r="B610" s="130" t="s">
        <v>62</v>
      </c>
      <c r="C610" s="130" t="s">
        <v>67</v>
      </c>
      <c r="D610" s="125">
        <v>41671</v>
      </c>
      <c r="E610" s="126">
        <f t="shared" si="11"/>
        <v>2</v>
      </c>
      <c r="F610" s="126" t="s">
        <v>64</v>
      </c>
      <c r="G610" s="130" t="s">
        <v>42</v>
      </c>
      <c r="H610" s="130" t="s">
        <v>44</v>
      </c>
      <c r="I610" s="130" t="s">
        <v>65</v>
      </c>
      <c r="J610" s="129">
        <v>4249229.7763439994</v>
      </c>
      <c r="K610" s="127"/>
      <c r="L610" s="175"/>
    </row>
    <row r="611" spans="1:12">
      <c r="A611" s="130" t="s">
        <v>70</v>
      </c>
      <c r="B611" s="130" t="s">
        <v>62</v>
      </c>
      <c r="C611" s="130" t="s">
        <v>67</v>
      </c>
      <c r="D611" s="125">
        <v>41699</v>
      </c>
      <c r="E611" s="126">
        <f t="shared" si="11"/>
        <v>3</v>
      </c>
      <c r="F611" s="126" t="s">
        <v>64</v>
      </c>
      <c r="G611" s="130" t="s">
        <v>42</v>
      </c>
      <c r="H611" s="130" t="s">
        <v>44</v>
      </c>
      <c r="I611" s="130" t="s">
        <v>65</v>
      </c>
      <c r="J611" s="129">
        <v>3887025.4362960001</v>
      </c>
      <c r="K611" s="127"/>
      <c r="L611" s="175"/>
    </row>
    <row r="612" spans="1:12">
      <c r="A612" s="130" t="s">
        <v>70</v>
      </c>
      <c r="B612" s="130" t="s">
        <v>62</v>
      </c>
      <c r="C612" s="130" t="s">
        <v>67</v>
      </c>
      <c r="D612" s="125">
        <v>41730</v>
      </c>
      <c r="E612" s="126">
        <f t="shared" si="11"/>
        <v>4</v>
      </c>
      <c r="F612" s="126" t="s">
        <v>64</v>
      </c>
      <c r="G612" s="130" t="s">
        <v>42</v>
      </c>
      <c r="H612" s="130" t="s">
        <v>44</v>
      </c>
      <c r="I612" s="130" t="s">
        <v>65</v>
      </c>
      <c r="J612" s="129">
        <v>4377062.9091839995</v>
      </c>
      <c r="K612" s="127"/>
      <c r="L612" s="175"/>
    </row>
    <row r="613" spans="1:12">
      <c r="A613" s="130" t="s">
        <v>70</v>
      </c>
      <c r="B613" s="130" t="s">
        <v>62</v>
      </c>
      <c r="C613" s="130" t="s">
        <v>67</v>
      </c>
      <c r="D613" s="125">
        <v>41760</v>
      </c>
      <c r="E613" s="126">
        <f t="shared" si="11"/>
        <v>5</v>
      </c>
      <c r="F613" s="126" t="s">
        <v>64</v>
      </c>
      <c r="G613" s="130" t="s">
        <v>42</v>
      </c>
      <c r="H613" s="130" t="s">
        <v>44</v>
      </c>
      <c r="I613" s="130" t="s">
        <v>65</v>
      </c>
      <c r="J613" s="129">
        <v>4388344.7790930001</v>
      </c>
      <c r="K613" s="127"/>
      <c r="L613" s="175"/>
    </row>
    <row r="614" spans="1:12">
      <c r="A614" s="130" t="s">
        <v>70</v>
      </c>
      <c r="B614" s="130" t="s">
        <v>62</v>
      </c>
      <c r="C614" s="130" t="s">
        <v>67</v>
      </c>
      <c r="D614" s="125">
        <v>41791</v>
      </c>
      <c r="E614" s="126">
        <f t="shared" si="11"/>
        <v>6</v>
      </c>
      <c r="F614" s="126" t="s">
        <v>64</v>
      </c>
      <c r="G614" s="130" t="s">
        <v>42</v>
      </c>
      <c r="H614" s="130" t="s">
        <v>44</v>
      </c>
      <c r="I614" s="130" t="s">
        <v>65</v>
      </c>
      <c r="J614" s="129">
        <v>4431008.4784342507</v>
      </c>
      <c r="K614" s="127"/>
      <c r="L614" s="175"/>
    </row>
    <row r="615" spans="1:12">
      <c r="A615" s="130" t="s">
        <v>70</v>
      </c>
      <c r="B615" s="130" t="s">
        <v>62</v>
      </c>
      <c r="C615" s="130" t="s">
        <v>67</v>
      </c>
      <c r="D615" s="125">
        <v>41456</v>
      </c>
      <c r="E615" s="126">
        <f t="shared" si="11"/>
        <v>7</v>
      </c>
      <c r="F615" s="126" t="s">
        <v>64</v>
      </c>
      <c r="G615" s="130" t="s">
        <v>45</v>
      </c>
      <c r="H615" s="130" t="s">
        <v>43</v>
      </c>
      <c r="I615" s="130" t="s">
        <v>65</v>
      </c>
      <c r="J615" s="129">
        <v>1665101.5295861098</v>
      </c>
      <c r="K615" s="127"/>
      <c r="L615" s="175"/>
    </row>
    <row r="616" spans="1:12">
      <c r="A616" s="130" t="s">
        <v>70</v>
      </c>
      <c r="B616" s="130" t="s">
        <v>62</v>
      </c>
      <c r="C616" s="130" t="s">
        <v>67</v>
      </c>
      <c r="D616" s="125">
        <v>41487</v>
      </c>
      <c r="E616" s="126">
        <f t="shared" si="11"/>
        <v>8</v>
      </c>
      <c r="F616" s="126" t="s">
        <v>64</v>
      </c>
      <c r="G616" s="130" t="s">
        <v>45</v>
      </c>
      <c r="H616" s="130" t="s">
        <v>43</v>
      </c>
      <c r="I616" s="130" t="s">
        <v>65</v>
      </c>
      <c r="J616" s="129">
        <v>1847076.2833604398</v>
      </c>
      <c r="K616" s="127"/>
      <c r="L616" s="175"/>
    </row>
    <row r="617" spans="1:12">
      <c r="A617" s="130" t="s">
        <v>70</v>
      </c>
      <c r="B617" s="130" t="s">
        <v>62</v>
      </c>
      <c r="C617" s="130" t="s">
        <v>67</v>
      </c>
      <c r="D617" s="125">
        <v>41518</v>
      </c>
      <c r="E617" s="126">
        <f t="shared" si="11"/>
        <v>9</v>
      </c>
      <c r="F617" s="126" t="s">
        <v>64</v>
      </c>
      <c r="G617" s="130" t="s">
        <v>45</v>
      </c>
      <c r="H617" s="130" t="s">
        <v>43</v>
      </c>
      <c r="I617" s="130" t="s">
        <v>65</v>
      </c>
      <c r="J617" s="129">
        <v>1443255.6006155098</v>
      </c>
      <c r="K617" s="127"/>
      <c r="L617" s="175"/>
    </row>
    <row r="618" spans="1:12">
      <c r="A618" s="130" t="s">
        <v>70</v>
      </c>
      <c r="B618" s="130" t="s">
        <v>62</v>
      </c>
      <c r="C618" s="130" t="s">
        <v>67</v>
      </c>
      <c r="D618" s="125">
        <v>41548</v>
      </c>
      <c r="E618" s="126">
        <f t="shared" si="11"/>
        <v>10</v>
      </c>
      <c r="F618" s="126" t="s">
        <v>64</v>
      </c>
      <c r="G618" s="130" t="s">
        <v>45</v>
      </c>
      <c r="H618" s="130" t="s">
        <v>43</v>
      </c>
      <c r="I618" s="130" t="s">
        <v>65</v>
      </c>
      <c r="J618" s="129">
        <v>1340433.4702902001</v>
      </c>
      <c r="K618" s="127"/>
      <c r="L618" s="175"/>
    </row>
    <row r="619" spans="1:12">
      <c r="A619" s="130" t="s">
        <v>70</v>
      </c>
      <c r="B619" s="130" t="s">
        <v>62</v>
      </c>
      <c r="C619" s="130" t="s">
        <v>67</v>
      </c>
      <c r="D619" s="125">
        <v>41579</v>
      </c>
      <c r="E619" s="126">
        <f t="shared" si="11"/>
        <v>11</v>
      </c>
      <c r="F619" s="126" t="s">
        <v>64</v>
      </c>
      <c r="G619" s="130" t="s">
        <v>45</v>
      </c>
      <c r="H619" s="130" t="s">
        <v>43</v>
      </c>
      <c r="I619" s="130" t="s">
        <v>65</v>
      </c>
      <c r="J619" s="129">
        <v>1484304.6234175498</v>
      </c>
      <c r="K619" s="127"/>
      <c r="L619" s="175"/>
    </row>
    <row r="620" spans="1:12">
      <c r="A620" s="130" t="s">
        <v>70</v>
      </c>
      <c r="B620" s="130" t="s">
        <v>62</v>
      </c>
      <c r="C620" s="130" t="s">
        <v>67</v>
      </c>
      <c r="D620" s="125">
        <v>41609</v>
      </c>
      <c r="E620" s="126">
        <f t="shared" si="11"/>
        <v>12</v>
      </c>
      <c r="F620" s="126" t="s">
        <v>64</v>
      </c>
      <c r="G620" s="130" t="s">
        <v>45</v>
      </c>
      <c r="H620" s="130" t="s">
        <v>43</v>
      </c>
      <c r="I620" s="130" t="s">
        <v>65</v>
      </c>
      <c r="J620" s="129">
        <v>1288013.6333248802</v>
      </c>
      <c r="K620" s="127"/>
      <c r="L620" s="175"/>
    </row>
    <row r="621" spans="1:12">
      <c r="A621" s="130" t="s">
        <v>70</v>
      </c>
      <c r="B621" s="130" t="s">
        <v>62</v>
      </c>
      <c r="C621" s="130" t="s">
        <v>67</v>
      </c>
      <c r="D621" s="125">
        <v>41640</v>
      </c>
      <c r="E621" s="126">
        <f t="shared" si="11"/>
        <v>1</v>
      </c>
      <c r="F621" s="126" t="s">
        <v>64</v>
      </c>
      <c r="G621" s="130" t="s">
        <v>45</v>
      </c>
      <c r="H621" s="130" t="s">
        <v>43</v>
      </c>
      <c r="I621" s="130" t="s">
        <v>65</v>
      </c>
      <c r="J621" s="129">
        <v>1934441.18316372</v>
      </c>
      <c r="K621" s="127"/>
      <c r="L621" s="175"/>
    </row>
    <row r="622" spans="1:12">
      <c r="A622" s="130" t="s">
        <v>70</v>
      </c>
      <c r="B622" s="130" t="s">
        <v>62</v>
      </c>
      <c r="C622" s="130" t="s">
        <v>67</v>
      </c>
      <c r="D622" s="125">
        <v>41671</v>
      </c>
      <c r="E622" s="126">
        <f t="shared" si="11"/>
        <v>2</v>
      </c>
      <c r="F622" s="126" t="s">
        <v>64</v>
      </c>
      <c r="G622" s="130" t="s">
        <v>45</v>
      </c>
      <c r="H622" s="130" t="s">
        <v>43</v>
      </c>
      <c r="I622" s="130" t="s">
        <v>65</v>
      </c>
      <c r="J622" s="129">
        <v>1867732.8207522598</v>
      </c>
      <c r="K622" s="127"/>
      <c r="L622" s="175"/>
    </row>
    <row r="623" spans="1:12">
      <c r="A623" s="130" t="s">
        <v>70</v>
      </c>
      <c r="B623" s="130" t="s">
        <v>62</v>
      </c>
      <c r="C623" s="130" t="s">
        <v>67</v>
      </c>
      <c r="D623" s="125">
        <v>41699</v>
      </c>
      <c r="E623" s="126">
        <f t="shared" si="11"/>
        <v>3</v>
      </c>
      <c r="F623" s="126" t="s">
        <v>64</v>
      </c>
      <c r="G623" s="130" t="s">
        <v>45</v>
      </c>
      <c r="H623" s="130" t="s">
        <v>43</v>
      </c>
      <c r="I623" s="130" t="s">
        <v>65</v>
      </c>
      <c r="J623" s="129">
        <v>1632975.2369934299</v>
      </c>
      <c r="K623" s="127"/>
      <c r="L623" s="175"/>
    </row>
    <row r="624" spans="1:12">
      <c r="A624" s="130" t="s">
        <v>70</v>
      </c>
      <c r="B624" s="130" t="s">
        <v>62</v>
      </c>
      <c r="C624" s="130" t="s">
        <v>67</v>
      </c>
      <c r="D624" s="125">
        <v>41730</v>
      </c>
      <c r="E624" s="126">
        <f t="shared" si="11"/>
        <v>4</v>
      </c>
      <c r="F624" s="126" t="s">
        <v>64</v>
      </c>
      <c r="G624" s="130" t="s">
        <v>45</v>
      </c>
      <c r="H624" s="130" t="s">
        <v>43</v>
      </c>
      <c r="I624" s="130" t="s">
        <v>65</v>
      </c>
      <c r="J624" s="129">
        <v>1699686.4578355199</v>
      </c>
      <c r="K624" s="127"/>
      <c r="L624" s="175"/>
    </row>
    <row r="625" spans="1:12">
      <c r="A625" s="130" t="s">
        <v>70</v>
      </c>
      <c r="B625" s="130" t="s">
        <v>62</v>
      </c>
      <c r="C625" s="130" t="s">
        <v>67</v>
      </c>
      <c r="D625" s="125">
        <v>41760</v>
      </c>
      <c r="E625" s="126">
        <f t="shared" si="11"/>
        <v>5</v>
      </c>
      <c r="F625" s="126" t="s">
        <v>64</v>
      </c>
      <c r="G625" s="130" t="s">
        <v>45</v>
      </c>
      <c r="H625" s="130" t="s">
        <v>43</v>
      </c>
      <c r="I625" s="130" t="s">
        <v>65</v>
      </c>
      <c r="J625" s="129">
        <v>1838520.95026149</v>
      </c>
      <c r="K625" s="127"/>
      <c r="L625" s="175"/>
    </row>
    <row r="626" spans="1:12">
      <c r="A626" s="130" t="s">
        <v>70</v>
      </c>
      <c r="B626" s="130" t="s">
        <v>62</v>
      </c>
      <c r="C626" s="130" t="s">
        <v>67</v>
      </c>
      <c r="D626" s="125">
        <v>41791</v>
      </c>
      <c r="E626" s="126">
        <f t="shared" si="11"/>
        <v>6</v>
      </c>
      <c r="F626" s="126" t="s">
        <v>64</v>
      </c>
      <c r="G626" s="130" t="s">
        <v>45</v>
      </c>
      <c r="H626" s="130" t="s">
        <v>43</v>
      </c>
      <c r="I626" s="130" t="s">
        <v>65</v>
      </c>
      <c r="J626" s="129">
        <v>1919092.9312032503</v>
      </c>
      <c r="K626" s="127"/>
      <c r="L626" s="175"/>
    </row>
    <row r="627" spans="1:12">
      <c r="A627" s="130" t="s">
        <v>70</v>
      </c>
      <c r="B627" s="130" t="s">
        <v>62</v>
      </c>
      <c r="C627" s="130" t="s">
        <v>67</v>
      </c>
      <c r="D627" s="125">
        <v>41456</v>
      </c>
      <c r="E627" s="126">
        <f t="shared" si="11"/>
        <v>7</v>
      </c>
      <c r="F627" s="126" t="s">
        <v>64</v>
      </c>
      <c r="G627" s="130" t="s">
        <v>45</v>
      </c>
      <c r="H627" s="130" t="s">
        <v>44</v>
      </c>
      <c r="I627" s="130" t="s">
        <v>65</v>
      </c>
      <c r="J627" s="129">
        <v>2886159.0288201999</v>
      </c>
      <c r="K627" s="127"/>
      <c r="L627" s="175"/>
    </row>
    <row r="628" spans="1:12">
      <c r="A628" s="130" t="s">
        <v>70</v>
      </c>
      <c r="B628" s="130" t="s">
        <v>62</v>
      </c>
      <c r="C628" s="130" t="s">
        <v>67</v>
      </c>
      <c r="D628" s="125">
        <v>41487</v>
      </c>
      <c r="E628" s="126">
        <f t="shared" si="11"/>
        <v>8</v>
      </c>
      <c r="F628" s="126" t="s">
        <v>64</v>
      </c>
      <c r="G628" s="130" t="s">
        <v>45</v>
      </c>
      <c r="H628" s="130" t="s">
        <v>44</v>
      </c>
      <c r="I628" s="130" t="s">
        <v>65</v>
      </c>
      <c r="J628" s="129">
        <v>2138617.9464186002</v>
      </c>
      <c r="K628" s="127"/>
      <c r="L628" s="175"/>
    </row>
    <row r="629" spans="1:12">
      <c r="A629" s="130" t="s">
        <v>70</v>
      </c>
      <c r="B629" s="130" t="s">
        <v>62</v>
      </c>
      <c r="C629" s="130" t="s">
        <v>67</v>
      </c>
      <c r="D629" s="125">
        <v>41518</v>
      </c>
      <c r="E629" s="126">
        <f t="shared" si="11"/>
        <v>9</v>
      </c>
      <c r="F629" s="126" t="s">
        <v>64</v>
      </c>
      <c r="G629" s="130" t="s">
        <v>45</v>
      </c>
      <c r="H629" s="130" t="s">
        <v>44</v>
      </c>
      <c r="I629" s="130" t="s">
        <v>65</v>
      </c>
      <c r="J629" s="129">
        <v>3947712.1118929996</v>
      </c>
      <c r="K629" s="127"/>
      <c r="L629" s="175"/>
    </row>
    <row r="630" spans="1:12">
      <c r="A630" s="130" t="s">
        <v>70</v>
      </c>
      <c r="B630" s="130" t="s">
        <v>62</v>
      </c>
      <c r="C630" s="130" t="s">
        <v>67</v>
      </c>
      <c r="D630" s="125">
        <v>41548</v>
      </c>
      <c r="E630" s="126">
        <f t="shared" si="11"/>
        <v>10</v>
      </c>
      <c r="F630" s="126" t="s">
        <v>64</v>
      </c>
      <c r="G630" s="130" t="s">
        <v>45</v>
      </c>
      <c r="H630" s="130" t="s">
        <v>44</v>
      </c>
      <c r="I630" s="130" t="s">
        <v>65</v>
      </c>
      <c r="J630" s="129">
        <v>3336453.7222977998</v>
      </c>
      <c r="K630" s="127"/>
      <c r="L630" s="175"/>
    </row>
    <row r="631" spans="1:12">
      <c r="A631" s="130" t="s">
        <v>70</v>
      </c>
      <c r="B631" s="130" t="s">
        <v>62</v>
      </c>
      <c r="C631" s="130" t="s">
        <v>67</v>
      </c>
      <c r="D631" s="125">
        <v>41579</v>
      </c>
      <c r="E631" s="126">
        <f t="shared" si="11"/>
        <v>11</v>
      </c>
      <c r="F631" s="126" t="s">
        <v>64</v>
      </c>
      <c r="G631" s="130" t="s">
        <v>45</v>
      </c>
      <c r="H631" s="130" t="s">
        <v>44</v>
      </c>
      <c r="I631" s="130" t="s">
        <v>65</v>
      </c>
      <c r="J631" s="129">
        <v>2581238.6260960004</v>
      </c>
      <c r="K631" s="127"/>
      <c r="L631" s="175"/>
    </row>
    <row r="632" spans="1:12">
      <c r="A632" s="130" t="s">
        <v>70</v>
      </c>
      <c r="B632" s="130" t="s">
        <v>62</v>
      </c>
      <c r="C632" s="130" t="s">
        <v>67</v>
      </c>
      <c r="D632" s="125">
        <v>41609</v>
      </c>
      <c r="E632" s="126">
        <f t="shared" si="11"/>
        <v>12</v>
      </c>
      <c r="F632" s="126" t="s">
        <v>64</v>
      </c>
      <c r="G632" s="130" t="s">
        <v>45</v>
      </c>
      <c r="H632" s="130" t="s">
        <v>44</v>
      </c>
      <c r="I632" s="130" t="s">
        <v>65</v>
      </c>
      <c r="J632" s="129">
        <v>3389594.0119008003</v>
      </c>
      <c r="K632" s="127"/>
      <c r="L632" s="175"/>
    </row>
    <row r="633" spans="1:12">
      <c r="A633" s="130" t="s">
        <v>70</v>
      </c>
      <c r="B633" s="130" t="s">
        <v>62</v>
      </c>
      <c r="C633" s="130" t="s">
        <v>67</v>
      </c>
      <c r="D633" s="125">
        <v>41640</v>
      </c>
      <c r="E633" s="126">
        <f t="shared" si="11"/>
        <v>1</v>
      </c>
      <c r="F633" s="126" t="s">
        <v>64</v>
      </c>
      <c r="G633" s="130" t="s">
        <v>45</v>
      </c>
      <c r="H633" s="130" t="s">
        <v>44</v>
      </c>
      <c r="I633" s="130" t="s">
        <v>65</v>
      </c>
      <c r="J633" s="129">
        <v>3641782.9956648001</v>
      </c>
      <c r="K633" s="127"/>
      <c r="L633" s="175"/>
    </row>
    <row r="634" spans="1:12">
      <c r="A634" s="130" t="s">
        <v>70</v>
      </c>
      <c r="B634" s="130" t="s">
        <v>62</v>
      </c>
      <c r="C634" s="130" t="s">
        <v>67</v>
      </c>
      <c r="D634" s="125">
        <v>41671</v>
      </c>
      <c r="E634" s="126">
        <f t="shared" si="11"/>
        <v>2</v>
      </c>
      <c r="F634" s="126" t="s">
        <v>64</v>
      </c>
      <c r="G634" s="130" t="s">
        <v>45</v>
      </c>
      <c r="H634" s="130" t="s">
        <v>44</v>
      </c>
      <c r="I634" s="130" t="s">
        <v>65</v>
      </c>
      <c r="J634" s="129">
        <v>3637088.2590588001</v>
      </c>
      <c r="K634" s="127"/>
      <c r="L634" s="175"/>
    </row>
    <row r="635" spans="1:12">
      <c r="A635" s="130" t="s">
        <v>70</v>
      </c>
      <c r="B635" s="130" t="s">
        <v>62</v>
      </c>
      <c r="C635" s="130" t="s">
        <v>67</v>
      </c>
      <c r="D635" s="125">
        <v>41699</v>
      </c>
      <c r="E635" s="126">
        <f t="shared" si="11"/>
        <v>3</v>
      </c>
      <c r="F635" s="126" t="s">
        <v>64</v>
      </c>
      <c r="G635" s="130" t="s">
        <v>45</v>
      </c>
      <c r="H635" s="130" t="s">
        <v>44</v>
      </c>
      <c r="I635" s="130" t="s">
        <v>65</v>
      </c>
      <c r="J635" s="129">
        <v>2891368.2735684002</v>
      </c>
      <c r="K635" s="127"/>
      <c r="L635" s="175"/>
    </row>
    <row r="636" spans="1:12">
      <c r="A636" s="130" t="s">
        <v>70</v>
      </c>
      <c r="B636" s="130" t="s">
        <v>62</v>
      </c>
      <c r="C636" s="130" t="s">
        <v>67</v>
      </c>
      <c r="D636" s="125">
        <v>41730</v>
      </c>
      <c r="E636" s="126">
        <f t="shared" si="11"/>
        <v>4</v>
      </c>
      <c r="F636" s="126" t="s">
        <v>64</v>
      </c>
      <c r="G636" s="130" t="s">
        <v>45</v>
      </c>
      <c r="H636" s="130" t="s">
        <v>44</v>
      </c>
      <c r="I636" s="130" t="s">
        <v>65</v>
      </c>
      <c r="J636" s="129">
        <v>3090339.0142464004</v>
      </c>
      <c r="K636" s="127"/>
      <c r="L636" s="175"/>
    </row>
    <row r="637" spans="1:12">
      <c r="A637" s="130" t="s">
        <v>70</v>
      </c>
      <c r="B637" s="130" t="s">
        <v>62</v>
      </c>
      <c r="C637" s="130" t="s">
        <v>67</v>
      </c>
      <c r="D637" s="125">
        <v>41760</v>
      </c>
      <c r="E637" s="126">
        <f t="shared" si="11"/>
        <v>5</v>
      </c>
      <c r="F637" s="126" t="s">
        <v>64</v>
      </c>
      <c r="G637" s="130" t="s">
        <v>45</v>
      </c>
      <c r="H637" s="130" t="s">
        <v>44</v>
      </c>
      <c r="I637" s="130" t="s">
        <v>65</v>
      </c>
      <c r="J637" s="129">
        <v>3395668.6594643998</v>
      </c>
      <c r="K637" s="127"/>
      <c r="L637" s="175"/>
    </row>
    <row r="638" spans="1:12">
      <c r="A638" s="130" t="s">
        <v>70</v>
      </c>
      <c r="B638" s="130" t="s">
        <v>62</v>
      </c>
      <c r="C638" s="130" t="s">
        <v>67</v>
      </c>
      <c r="D638" s="125">
        <v>41791</v>
      </c>
      <c r="E638" s="126">
        <f t="shared" si="11"/>
        <v>6</v>
      </c>
      <c r="F638" s="126" t="s">
        <v>64</v>
      </c>
      <c r="G638" s="130" t="s">
        <v>45</v>
      </c>
      <c r="H638" s="130" t="s">
        <v>44</v>
      </c>
      <c r="I638" s="130" t="s">
        <v>65</v>
      </c>
      <c r="J638" s="129">
        <v>3379572.3100814</v>
      </c>
      <c r="K638" s="127"/>
      <c r="L638" s="175"/>
    </row>
    <row r="639" spans="1:12">
      <c r="A639" s="130" t="s">
        <v>70</v>
      </c>
      <c r="B639" s="130" t="s">
        <v>62</v>
      </c>
      <c r="C639" s="130" t="s">
        <v>67</v>
      </c>
      <c r="D639" s="125">
        <v>41456</v>
      </c>
      <c r="E639" s="126">
        <f t="shared" si="11"/>
        <v>7</v>
      </c>
      <c r="F639" s="126" t="s">
        <v>64</v>
      </c>
      <c r="G639" s="130" t="s">
        <v>46</v>
      </c>
      <c r="H639" s="130" t="s">
        <v>43</v>
      </c>
      <c r="I639" s="130" t="s">
        <v>65</v>
      </c>
      <c r="J639" s="129">
        <v>3083178.310218194</v>
      </c>
      <c r="K639" s="127"/>
      <c r="L639" s="175"/>
    </row>
    <row r="640" spans="1:12">
      <c r="A640" s="130" t="s">
        <v>70</v>
      </c>
      <c r="B640" s="130" t="s">
        <v>62</v>
      </c>
      <c r="C640" s="130" t="s">
        <v>67</v>
      </c>
      <c r="D640" s="125">
        <v>41487</v>
      </c>
      <c r="E640" s="126">
        <f t="shared" si="11"/>
        <v>8</v>
      </c>
      <c r="F640" s="126" t="s">
        <v>64</v>
      </c>
      <c r="G640" s="130" t="s">
        <v>46</v>
      </c>
      <c r="H640" s="130" t="s">
        <v>43</v>
      </c>
      <c r="I640" s="130" t="s">
        <v>65</v>
      </c>
      <c r="J640" s="129">
        <v>3624627.2765830643</v>
      </c>
      <c r="K640" s="127"/>
      <c r="L640" s="175"/>
    </row>
    <row r="641" spans="1:12">
      <c r="A641" s="130" t="s">
        <v>70</v>
      </c>
      <c r="B641" s="130" t="s">
        <v>62</v>
      </c>
      <c r="C641" s="130" t="s">
        <v>67</v>
      </c>
      <c r="D641" s="125">
        <v>41518</v>
      </c>
      <c r="E641" s="126">
        <f t="shared" si="11"/>
        <v>9</v>
      </c>
      <c r="F641" s="126" t="s">
        <v>64</v>
      </c>
      <c r="G641" s="130" t="s">
        <v>46</v>
      </c>
      <c r="H641" s="130" t="s">
        <v>43</v>
      </c>
      <c r="I641" s="130" t="s">
        <v>65</v>
      </c>
      <c r="J641" s="129">
        <v>3090109.4706031792</v>
      </c>
      <c r="K641" s="127"/>
      <c r="L641" s="175"/>
    </row>
    <row r="642" spans="1:12">
      <c r="A642" s="130" t="s">
        <v>70</v>
      </c>
      <c r="B642" s="130" t="s">
        <v>62</v>
      </c>
      <c r="C642" s="130" t="s">
        <v>67</v>
      </c>
      <c r="D642" s="125">
        <v>41548</v>
      </c>
      <c r="E642" s="126">
        <f t="shared" si="11"/>
        <v>10</v>
      </c>
      <c r="F642" s="126" t="s">
        <v>64</v>
      </c>
      <c r="G642" s="130" t="s">
        <v>46</v>
      </c>
      <c r="H642" s="130" t="s">
        <v>43</v>
      </c>
      <c r="I642" s="130" t="s">
        <v>65</v>
      </c>
      <c r="J642" s="129">
        <v>2588932.9613108994</v>
      </c>
      <c r="K642" s="127"/>
      <c r="L642" s="175"/>
    </row>
    <row r="643" spans="1:12">
      <c r="A643" s="130" t="s">
        <v>70</v>
      </c>
      <c r="B643" s="130" t="s">
        <v>62</v>
      </c>
      <c r="C643" s="130" t="s">
        <v>67</v>
      </c>
      <c r="D643" s="125">
        <v>41579</v>
      </c>
      <c r="E643" s="126">
        <f t="shared" si="11"/>
        <v>11</v>
      </c>
      <c r="F643" s="126" t="s">
        <v>64</v>
      </c>
      <c r="G643" s="130" t="s">
        <v>46</v>
      </c>
      <c r="H643" s="130" t="s">
        <v>43</v>
      </c>
      <c r="I643" s="130" t="s">
        <v>65</v>
      </c>
      <c r="J643" s="129">
        <v>2871337.5293786996</v>
      </c>
      <c r="K643" s="127"/>
      <c r="L643" s="175"/>
    </row>
    <row r="644" spans="1:12">
      <c r="A644" s="130" t="s">
        <v>70</v>
      </c>
      <c r="B644" s="130" t="s">
        <v>62</v>
      </c>
      <c r="C644" s="130" t="s">
        <v>67</v>
      </c>
      <c r="D644" s="125">
        <v>41609</v>
      </c>
      <c r="E644" s="126">
        <f t="shared" si="11"/>
        <v>12</v>
      </c>
      <c r="F644" s="126" t="s">
        <v>64</v>
      </c>
      <c r="G644" s="130" t="s">
        <v>46</v>
      </c>
      <c r="H644" s="130" t="s">
        <v>43</v>
      </c>
      <c r="I644" s="130" t="s">
        <v>65</v>
      </c>
      <c r="J644" s="129">
        <v>2476353.7848823196</v>
      </c>
      <c r="K644" s="127"/>
      <c r="L644" s="175"/>
    </row>
    <row r="645" spans="1:12">
      <c r="A645" s="130" t="s">
        <v>70</v>
      </c>
      <c r="B645" s="130" t="s">
        <v>62</v>
      </c>
      <c r="C645" s="130" t="s">
        <v>67</v>
      </c>
      <c r="D645" s="125">
        <v>41640</v>
      </c>
      <c r="E645" s="126">
        <f t="shared" si="11"/>
        <v>1</v>
      </c>
      <c r="F645" s="126" t="s">
        <v>64</v>
      </c>
      <c r="G645" s="130" t="s">
        <v>46</v>
      </c>
      <c r="H645" s="130" t="s">
        <v>43</v>
      </c>
      <c r="I645" s="130" t="s">
        <v>65</v>
      </c>
      <c r="J645" s="129">
        <v>3520427.5225060191</v>
      </c>
      <c r="K645" s="127"/>
      <c r="L645" s="175"/>
    </row>
    <row r="646" spans="1:12">
      <c r="A646" s="130" t="s">
        <v>70</v>
      </c>
      <c r="B646" s="130" t="s">
        <v>62</v>
      </c>
      <c r="C646" s="130" t="s">
        <v>67</v>
      </c>
      <c r="D646" s="125">
        <v>41671</v>
      </c>
      <c r="E646" s="126">
        <f t="shared" si="11"/>
        <v>2</v>
      </c>
      <c r="F646" s="126" t="s">
        <v>64</v>
      </c>
      <c r="G646" s="130" t="s">
        <v>46</v>
      </c>
      <c r="H646" s="130" t="s">
        <v>43</v>
      </c>
      <c r="I646" s="130" t="s">
        <v>65</v>
      </c>
      <c r="J646" s="129">
        <v>3874818.9917811132</v>
      </c>
      <c r="K646" s="127"/>
      <c r="L646" s="175"/>
    </row>
    <row r="647" spans="1:12">
      <c r="A647" s="130" t="s">
        <v>70</v>
      </c>
      <c r="B647" s="130" t="s">
        <v>62</v>
      </c>
      <c r="C647" s="130" t="s">
        <v>67</v>
      </c>
      <c r="D647" s="125">
        <v>41699</v>
      </c>
      <c r="E647" s="126">
        <f t="shared" si="11"/>
        <v>3</v>
      </c>
      <c r="F647" s="126" t="s">
        <v>64</v>
      </c>
      <c r="G647" s="130" t="s">
        <v>46</v>
      </c>
      <c r="H647" s="130" t="s">
        <v>43</v>
      </c>
      <c r="I647" s="130" t="s">
        <v>65</v>
      </c>
      <c r="J647" s="129">
        <v>3237363.8548801187</v>
      </c>
      <c r="K647" s="127"/>
      <c r="L647" s="175"/>
    </row>
    <row r="648" spans="1:12">
      <c r="A648" s="130" t="s">
        <v>70</v>
      </c>
      <c r="B648" s="130" t="s">
        <v>62</v>
      </c>
      <c r="C648" s="130" t="s">
        <v>67</v>
      </c>
      <c r="D648" s="125">
        <v>41730</v>
      </c>
      <c r="E648" s="126">
        <f t="shared" si="11"/>
        <v>4</v>
      </c>
      <c r="F648" s="126" t="s">
        <v>64</v>
      </c>
      <c r="G648" s="130" t="s">
        <v>46</v>
      </c>
      <c r="H648" s="130" t="s">
        <v>43</v>
      </c>
      <c r="I648" s="130" t="s">
        <v>65</v>
      </c>
      <c r="J648" s="129">
        <v>3615453.1290214392</v>
      </c>
      <c r="K648" s="127"/>
      <c r="L648" s="175"/>
    </row>
    <row r="649" spans="1:12">
      <c r="A649" s="130" t="s">
        <v>70</v>
      </c>
      <c r="B649" s="130" t="s">
        <v>62</v>
      </c>
      <c r="C649" s="130" t="s">
        <v>67</v>
      </c>
      <c r="D649" s="125">
        <v>41760</v>
      </c>
      <c r="E649" s="126">
        <f t="shared" si="11"/>
        <v>5</v>
      </c>
      <c r="F649" s="126" t="s">
        <v>64</v>
      </c>
      <c r="G649" s="130" t="s">
        <v>46</v>
      </c>
      <c r="H649" s="130" t="s">
        <v>43</v>
      </c>
      <c r="I649" s="130" t="s">
        <v>65</v>
      </c>
      <c r="J649" s="129">
        <v>2956857.0525275953</v>
      </c>
      <c r="K649" s="127"/>
      <c r="L649" s="175"/>
    </row>
    <row r="650" spans="1:12">
      <c r="A650" s="130" t="s">
        <v>70</v>
      </c>
      <c r="B650" s="130" t="s">
        <v>62</v>
      </c>
      <c r="C650" s="130" t="s">
        <v>67</v>
      </c>
      <c r="D650" s="125">
        <v>41791</v>
      </c>
      <c r="E650" s="126">
        <f t="shared" si="11"/>
        <v>6</v>
      </c>
      <c r="F650" s="126" t="s">
        <v>64</v>
      </c>
      <c r="G650" s="130" t="s">
        <v>46</v>
      </c>
      <c r="H650" s="130" t="s">
        <v>43</v>
      </c>
      <c r="I650" s="130" t="s">
        <v>65</v>
      </c>
      <c r="J650" s="129">
        <v>3215096.199550285</v>
      </c>
      <c r="K650" s="127"/>
      <c r="L650" s="175"/>
    </row>
    <row r="651" spans="1:12">
      <c r="A651" s="130" t="s">
        <v>70</v>
      </c>
      <c r="B651" s="130" t="s">
        <v>68</v>
      </c>
      <c r="C651" s="130" t="s">
        <v>63</v>
      </c>
      <c r="D651" s="125">
        <v>41456</v>
      </c>
      <c r="E651" s="126">
        <f t="shared" si="11"/>
        <v>7</v>
      </c>
      <c r="F651" s="126" t="s">
        <v>69</v>
      </c>
      <c r="G651" s="130" t="s">
        <v>47</v>
      </c>
      <c r="H651" s="130" t="s">
        <v>48</v>
      </c>
      <c r="I651" s="130" t="s">
        <v>65</v>
      </c>
      <c r="J651" s="129">
        <v>859050.95871603675</v>
      </c>
      <c r="K651" s="127"/>
      <c r="L651" s="175"/>
    </row>
    <row r="652" spans="1:12">
      <c r="A652" s="130" t="s">
        <v>70</v>
      </c>
      <c r="B652" s="130" t="s">
        <v>68</v>
      </c>
      <c r="C652" s="130" t="s">
        <v>63</v>
      </c>
      <c r="D652" s="125">
        <v>41487</v>
      </c>
      <c r="E652" s="126">
        <f t="shared" si="11"/>
        <v>8</v>
      </c>
      <c r="F652" s="126" t="s">
        <v>69</v>
      </c>
      <c r="G652" s="130" t="s">
        <v>47</v>
      </c>
      <c r="H652" s="130" t="s">
        <v>48</v>
      </c>
      <c r="I652" s="130" t="s">
        <v>65</v>
      </c>
      <c r="J652" s="129">
        <v>1256568.663764968</v>
      </c>
      <c r="K652" s="127"/>
      <c r="L652" s="175"/>
    </row>
    <row r="653" spans="1:12">
      <c r="A653" s="130" t="s">
        <v>70</v>
      </c>
      <c r="B653" s="130" t="s">
        <v>68</v>
      </c>
      <c r="C653" s="130" t="s">
        <v>63</v>
      </c>
      <c r="D653" s="125">
        <v>41518</v>
      </c>
      <c r="E653" s="126">
        <f t="shared" si="11"/>
        <v>9</v>
      </c>
      <c r="F653" s="126" t="s">
        <v>69</v>
      </c>
      <c r="G653" s="130" t="s">
        <v>47</v>
      </c>
      <c r="H653" s="130" t="s">
        <v>48</v>
      </c>
      <c r="I653" s="130" t="s">
        <v>65</v>
      </c>
      <c r="J653" s="129">
        <v>945239.11169929046</v>
      </c>
      <c r="K653" s="127"/>
      <c r="L653" s="175"/>
    </row>
    <row r="654" spans="1:12">
      <c r="A654" s="130" t="s">
        <v>70</v>
      </c>
      <c r="B654" s="130" t="s">
        <v>68</v>
      </c>
      <c r="C654" s="130" t="s">
        <v>63</v>
      </c>
      <c r="D654" s="125">
        <v>41548</v>
      </c>
      <c r="E654" s="126">
        <f t="shared" si="11"/>
        <v>10</v>
      </c>
      <c r="F654" s="126" t="s">
        <v>69</v>
      </c>
      <c r="G654" s="130" t="s">
        <v>47</v>
      </c>
      <c r="H654" s="130" t="s">
        <v>48</v>
      </c>
      <c r="I654" s="130" t="s">
        <v>65</v>
      </c>
      <c r="J654" s="129">
        <v>897002.08738166792</v>
      </c>
      <c r="K654" s="127"/>
      <c r="L654" s="175"/>
    </row>
    <row r="655" spans="1:12">
      <c r="A655" s="130" t="s">
        <v>70</v>
      </c>
      <c r="B655" s="130" t="s">
        <v>68</v>
      </c>
      <c r="C655" s="130" t="s">
        <v>63</v>
      </c>
      <c r="D655" s="125">
        <v>41579</v>
      </c>
      <c r="E655" s="126">
        <f t="shared" si="11"/>
        <v>11</v>
      </c>
      <c r="F655" s="126" t="s">
        <v>69</v>
      </c>
      <c r="G655" s="130" t="s">
        <v>47</v>
      </c>
      <c r="H655" s="130" t="s">
        <v>48</v>
      </c>
      <c r="I655" s="130" t="s">
        <v>65</v>
      </c>
      <c r="J655" s="129">
        <v>983029.73485591868</v>
      </c>
      <c r="K655" s="127"/>
      <c r="L655" s="175"/>
    </row>
    <row r="656" spans="1:12">
      <c r="A656" s="130" t="s">
        <v>70</v>
      </c>
      <c r="B656" s="130" t="s">
        <v>68</v>
      </c>
      <c r="C656" s="130" t="s">
        <v>63</v>
      </c>
      <c r="D656" s="125">
        <v>41609</v>
      </c>
      <c r="E656" s="126">
        <f t="shared" ref="E656:E719" si="12">MONTH(D656)</f>
        <v>12</v>
      </c>
      <c r="F656" s="126" t="s">
        <v>69</v>
      </c>
      <c r="G656" s="130" t="s">
        <v>47</v>
      </c>
      <c r="H656" s="130" t="s">
        <v>48</v>
      </c>
      <c r="I656" s="130" t="s">
        <v>65</v>
      </c>
      <c r="J656" s="129">
        <v>938538.15127751243</v>
      </c>
      <c r="K656" s="127"/>
      <c r="L656" s="175"/>
    </row>
    <row r="657" spans="1:12">
      <c r="A657" s="130" t="s">
        <v>70</v>
      </c>
      <c r="B657" s="130" t="s">
        <v>68</v>
      </c>
      <c r="C657" s="130" t="s">
        <v>63</v>
      </c>
      <c r="D657" s="125">
        <v>41640</v>
      </c>
      <c r="E657" s="126">
        <f t="shared" si="12"/>
        <v>1</v>
      </c>
      <c r="F657" s="126" t="s">
        <v>69</v>
      </c>
      <c r="G657" s="130" t="s">
        <v>47</v>
      </c>
      <c r="H657" s="130" t="s">
        <v>48</v>
      </c>
      <c r="I657" s="130" t="s">
        <v>65</v>
      </c>
      <c r="J657" s="129">
        <v>1120011.9018488396</v>
      </c>
      <c r="K657" s="127"/>
      <c r="L657" s="175"/>
    </row>
    <row r="658" spans="1:12">
      <c r="A658" s="130" t="s">
        <v>70</v>
      </c>
      <c r="B658" s="130" t="s">
        <v>68</v>
      </c>
      <c r="C658" s="130" t="s">
        <v>63</v>
      </c>
      <c r="D658" s="125">
        <v>41671</v>
      </c>
      <c r="E658" s="126">
        <f t="shared" si="12"/>
        <v>2</v>
      </c>
      <c r="F658" s="126" t="s">
        <v>69</v>
      </c>
      <c r="G658" s="130" t="s">
        <v>47</v>
      </c>
      <c r="H658" s="130" t="s">
        <v>48</v>
      </c>
      <c r="I658" s="130" t="s">
        <v>65</v>
      </c>
      <c r="J658" s="129">
        <v>908869.29775302368</v>
      </c>
      <c r="K658" s="127"/>
      <c r="L658" s="175"/>
    </row>
    <row r="659" spans="1:12">
      <c r="A659" s="130" t="s">
        <v>70</v>
      </c>
      <c r="B659" s="130" t="s">
        <v>68</v>
      </c>
      <c r="C659" s="130" t="s">
        <v>63</v>
      </c>
      <c r="D659" s="125">
        <v>41699</v>
      </c>
      <c r="E659" s="126">
        <f t="shared" si="12"/>
        <v>3</v>
      </c>
      <c r="F659" s="126" t="s">
        <v>69</v>
      </c>
      <c r="G659" s="130" t="s">
        <v>47</v>
      </c>
      <c r="H659" s="130" t="s">
        <v>48</v>
      </c>
      <c r="I659" s="130" t="s">
        <v>65</v>
      </c>
      <c r="J659" s="129">
        <v>962926.50469158008</v>
      </c>
      <c r="K659" s="127"/>
      <c r="L659" s="175"/>
    </row>
    <row r="660" spans="1:12">
      <c r="A660" s="130" t="s">
        <v>70</v>
      </c>
      <c r="B660" s="130" t="s">
        <v>68</v>
      </c>
      <c r="C660" s="130" t="s">
        <v>63</v>
      </c>
      <c r="D660" s="125">
        <v>41730</v>
      </c>
      <c r="E660" s="126">
        <f t="shared" si="12"/>
        <v>4</v>
      </c>
      <c r="F660" s="126" t="s">
        <v>69</v>
      </c>
      <c r="G660" s="130" t="s">
        <v>47</v>
      </c>
      <c r="H660" s="130" t="s">
        <v>48</v>
      </c>
      <c r="I660" s="130" t="s">
        <v>65</v>
      </c>
      <c r="J660" s="129">
        <v>972833.26691238175</v>
      </c>
      <c r="K660" s="127"/>
      <c r="L660" s="175"/>
    </row>
    <row r="661" spans="1:12">
      <c r="A661" s="130" t="s">
        <v>70</v>
      </c>
      <c r="B661" s="130" t="s">
        <v>68</v>
      </c>
      <c r="C661" s="130" t="s">
        <v>63</v>
      </c>
      <c r="D661" s="125">
        <v>41760</v>
      </c>
      <c r="E661" s="126">
        <f t="shared" si="12"/>
        <v>5</v>
      </c>
      <c r="F661" s="126" t="s">
        <v>69</v>
      </c>
      <c r="G661" s="130" t="s">
        <v>47</v>
      </c>
      <c r="H661" s="130" t="s">
        <v>48</v>
      </c>
      <c r="I661" s="130" t="s">
        <v>65</v>
      </c>
      <c r="J661" s="129">
        <v>1071765.8371174217</v>
      </c>
      <c r="K661" s="127"/>
      <c r="L661" s="175"/>
    </row>
    <row r="662" spans="1:12">
      <c r="A662" s="130" t="s">
        <v>70</v>
      </c>
      <c r="B662" s="130" t="s">
        <v>68</v>
      </c>
      <c r="C662" s="130" t="s">
        <v>63</v>
      </c>
      <c r="D662" s="125">
        <v>41791</v>
      </c>
      <c r="E662" s="126">
        <f t="shared" si="12"/>
        <v>6</v>
      </c>
      <c r="F662" s="126" t="s">
        <v>69</v>
      </c>
      <c r="G662" s="130" t="s">
        <v>47</v>
      </c>
      <c r="H662" s="130" t="s">
        <v>48</v>
      </c>
      <c r="I662" s="130" t="s">
        <v>65</v>
      </c>
      <c r="J662" s="129">
        <v>1137792.8543239292</v>
      </c>
      <c r="K662" s="127"/>
      <c r="L662" s="175"/>
    </row>
    <row r="663" spans="1:12">
      <c r="A663" s="130" t="s">
        <v>70</v>
      </c>
      <c r="B663" s="130" t="s">
        <v>68</v>
      </c>
      <c r="C663" s="130" t="s">
        <v>63</v>
      </c>
      <c r="D663" s="125">
        <v>41456</v>
      </c>
      <c r="E663" s="126">
        <f t="shared" si="12"/>
        <v>7</v>
      </c>
      <c r="F663" s="126" t="s">
        <v>69</v>
      </c>
      <c r="G663" s="130" t="s">
        <v>49</v>
      </c>
      <c r="H663" s="130" t="s">
        <v>51</v>
      </c>
      <c r="I663" s="130" t="s">
        <v>65</v>
      </c>
      <c r="J663" s="129">
        <v>411478.37181662378</v>
      </c>
      <c r="K663" s="127"/>
      <c r="L663" s="175"/>
    </row>
    <row r="664" spans="1:12">
      <c r="A664" s="130" t="s">
        <v>70</v>
      </c>
      <c r="B664" s="130" t="s">
        <v>68</v>
      </c>
      <c r="C664" s="130" t="s">
        <v>63</v>
      </c>
      <c r="D664" s="125">
        <v>41487</v>
      </c>
      <c r="E664" s="126">
        <f t="shared" si="12"/>
        <v>8</v>
      </c>
      <c r="F664" s="126" t="s">
        <v>69</v>
      </c>
      <c r="G664" s="130" t="s">
        <v>49</v>
      </c>
      <c r="H664" s="130" t="s">
        <v>51</v>
      </c>
      <c r="I664" s="130" t="s">
        <v>65</v>
      </c>
      <c r="J664" s="129">
        <v>558286.81851324998</v>
      </c>
      <c r="K664" s="127"/>
      <c r="L664" s="175"/>
    </row>
    <row r="665" spans="1:12">
      <c r="A665" s="130" t="s">
        <v>70</v>
      </c>
      <c r="B665" s="130" t="s">
        <v>68</v>
      </c>
      <c r="C665" s="130" t="s">
        <v>63</v>
      </c>
      <c r="D665" s="125">
        <v>41518</v>
      </c>
      <c r="E665" s="126">
        <f t="shared" si="12"/>
        <v>9</v>
      </c>
      <c r="F665" s="126" t="s">
        <v>69</v>
      </c>
      <c r="G665" s="130" t="s">
        <v>49</v>
      </c>
      <c r="H665" s="130" t="s">
        <v>51</v>
      </c>
      <c r="I665" s="130" t="s">
        <v>65</v>
      </c>
      <c r="J665" s="129">
        <v>449699.38278299873</v>
      </c>
      <c r="K665" s="127"/>
      <c r="L665" s="175"/>
    </row>
    <row r="666" spans="1:12">
      <c r="A666" s="130" t="s">
        <v>70</v>
      </c>
      <c r="B666" s="130" t="s">
        <v>68</v>
      </c>
      <c r="C666" s="130" t="s">
        <v>63</v>
      </c>
      <c r="D666" s="125">
        <v>41548</v>
      </c>
      <c r="E666" s="126">
        <f t="shared" si="12"/>
        <v>10</v>
      </c>
      <c r="F666" s="126" t="s">
        <v>69</v>
      </c>
      <c r="G666" s="130" t="s">
        <v>49</v>
      </c>
      <c r="H666" s="130" t="s">
        <v>51</v>
      </c>
      <c r="I666" s="130" t="s">
        <v>65</v>
      </c>
      <c r="J666" s="129">
        <v>427182.91524</v>
      </c>
      <c r="K666" s="127"/>
      <c r="L666" s="175"/>
    </row>
    <row r="667" spans="1:12">
      <c r="A667" s="130" t="s">
        <v>70</v>
      </c>
      <c r="B667" s="130" t="s">
        <v>68</v>
      </c>
      <c r="C667" s="130" t="s">
        <v>63</v>
      </c>
      <c r="D667" s="125">
        <v>41579</v>
      </c>
      <c r="E667" s="126">
        <f t="shared" si="12"/>
        <v>11</v>
      </c>
      <c r="F667" s="126" t="s">
        <v>69</v>
      </c>
      <c r="G667" s="130" t="s">
        <v>49</v>
      </c>
      <c r="H667" s="130" t="s">
        <v>51</v>
      </c>
      <c r="I667" s="130" t="s">
        <v>65</v>
      </c>
      <c r="J667" s="129">
        <v>415259.38098750002</v>
      </c>
      <c r="K667" s="127"/>
      <c r="L667" s="175"/>
    </row>
    <row r="668" spans="1:12">
      <c r="A668" s="130" t="s">
        <v>70</v>
      </c>
      <c r="B668" s="130" t="s">
        <v>68</v>
      </c>
      <c r="C668" s="130" t="s">
        <v>63</v>
      </c>
      <c r="D668" s="125">
        <v>41609</v>
      </c>
      <c r="E668" s="126">
        <f t="shared" si="12"/>
        <v>12</v>
      </c>
      <c r="F668" s="126" t="s">
        <v>69</v>
      </c>
      <c r="G668" s="130" t="s">
        <v>49</v>
      </c>
      <c r="H668" s="130" t="s">
        <v>51</v>
      </c>
      <c r="I668" s="130" t="s">
        <v>65</v>
      </c>
      <c r="J668" s="129">
        <v>427041.03370000009</v>
      </c>
      <c r="K668" s="127"/>
      <c r="L668" s="175"/>
    </row>
    <row r="669" spans="1:12">
      <c r="A669" s="130" t="s">
        <v>70</v>
      </c>
      <c r="B669" s="130" t="s">
        <v>68</v>
      </c>
      <c r="C669" s="130" t="s">
        <v>63</v>
      </c>
      <c r="D669" s="125">
        <v>41640</v>
      </c>
      <c r="E669" s="126">
        <f t="shared" si="12"/>
        <v>1</v>
      </c>
      <c r="F669" s="126" t="s">
        <v>69</v>
      </c>
      <c r="G669" s="130" t="s">
        <v>49</v>
      </c>
      <c r="H669" s="130" t="s">
        <v>51</v>
      </c>
      <c r="I669" s="130" t="s">
        <v>65</v>
      </c>
      <c r="J669" s="129">
        <v>536309.89158199995</v>
      </c>
      <c r="K669" s="127"/>
      <c r="L669" s="175"/>
    </row>
    <row r="670" spans="1:12">
      <c r="A670" s="130" t="s">
        <v>70</v>
      </c>
      <c r="B670" s="130" t="s">
        <v>68</v>
      </c>
      <c r="C670" s="130" t="s">
        <v>63</v>
      </c>
      <c r="D670" s="125">
        <v>41671</v>
      </c>
      <c r="E670" s="126">
        <f t="shared" si="12"/>
        <v>2</v>
      </c>
      <c r="F670" s="126" t="s">
        <v>69</v>
      </c>
      <c r="G670" s="130" t="s">
        <v>49</v>
      </c>
      <c r="H670" s="130" t="s">
        <v>51</v>
      </c>
      <c r="I670" s="130" t="s">
        <v>65</v>
      </c>
      <c r="J670" s="129">
        <v>414358.37553974998</v>
      </c>
      <c r="K670" s="127"/>
      <c r="L670" s="175"/>
    </row>
    <row r="671" spans="1:12">
      <c r="A671" s="130" t="s">
        <v>70</v>
      </c>
      <c r="B671" s="130" t="s">
        <v>68</v>
      </c>
      <c r="C671" s="130" t="s">
        <v>63</v>
      </c>
      <c r="D671" s="125">
        <v>41699</v>
      </c>
      <c r="E671" s="126">
        <f t="shared" si="12"/>
        <v>3</v>
      </c>
      <c r="F671" s="126" t="s">
        <v>69</v>
      </c>
      <c r="G671" s="130" t="s">
        <v>49</v>
      </c>
      <c r="H671" s="130" t="s">
        <v>51</v>
      </c>
      <c r="I671" s="130" t="s">
        <v>65</v>
      </c>
      <c r="J671" s="129">
        <v>484912.71240800002</v>
      </c>
      <c r="K671" s="127"/>
      <c r="L671" s="175"/>
    </row>
    <row r="672" spans="1:12">
      <c r="A672" s="130" t="s">
        <v>70</v>
      </c>
      <c r="B672" s="130" t="s">
        <v>68</v>
      </c>
      <c r="C672" s="130" t="s">
        <v>63</v>
      </c>
      <c r="D672" s="125">
        <v>41730</v>
      </c>
      <c r="E672" s="126">
        <f t="shared" si="12"/>
        <v>4</v>
      </c>
      <c r="F672" s="126" t="s">
        <v>69</v>
      </c>
      <c r="G672" s="130" t="s">
        <v>49</v>
      </c>
      <c r="H672" s="130" t="s">
        <v>51</v>
      </c>
      <c r="I672" s="130" t="s">
        <v>65</v>
      </c>
      <c r="J672" s="129">
        <v>419935.11569100001</v>
      </c>
      <c r="K672" s="127"/>
      <c r="L672" s="175"/>
    </row>
    <row r="673" spans="1:12">
      <c r="A673" s="130" t="s">
        <v>70</v>
      </c>
      <c r="B673" s="130" t="s">
        <v>68</v>
      </c>
      <c r="C673" s="130" t="s">
        <v>63</v>
      </c>
      <c r="D673" s="125">
        <v>41760</v>
      </c>
      <c r="E673" s="126">
        <f t="shared" si="12"/>
        <v>5</v>
      </c>
      <c r="F673" s="126" t="s">
        <v>69</v>
      </c>
      <c r="G673" s="130" t="s">
        <v>49</v>
      </c>
      <c r="H673" s="130" t="s">
        <v>51</v>
      </c>
      <c r="I673" s="130" t="s">
        <v>65</v>
      </c>
      <c r="J673" s="129">
        <v>448216.05637499999</v>
      </c>
      <c r="K673" s="127"/>
      <c r="L673" s="175"/>
    </row>
    <row r="674" spans="1:12">
      <c r="A674" s="130" t="s">
        <v>70</v>
      </c>
      <c r="B674" s="130" t="s">
        <v>68</v>
      </c>
      <c r="C674" s="130" t="s">
        <v>63</v>
      </c>
      <c r="D674" s="125">
        <v>41791</v>
      </c>
      <c r="E674" s="126">
        <f t="shared" si="12"/>
        <v>6</v>
      </c>
      <c r="F674" s="126" t="s">
        <v>69</v>
      </c>
      <c r="G674" s="130" t="s">
        <v>49</v>
      </c>
      <c r="H674" s="130" t="s">
        <v>51</v>
      </c>
      <c r="I674" s="130" t="s">
        <v>65</v>
      </c>
      <c r="J674" s="129">
        <v>532127.64313450002</v>
      </c>
      <c r="K674" s="127"/>
      <c r="L674" s="175"/>
    </row>
    <row r="675" spans="1:12">
      <c r="A675" s="130" t="s">
        <v>70</v>
      </c>
      <c r="B675" s="130" t="s">
        <v>68</v>
      </c>
      <c r="C675" s="130" t="s">
        <v>63</v>
      </c>
      <c r="D675" s="125">
        <v>41456</v>
      </c>
      <c r="E675" s="126">
        <f t="shared" si="12"/>
        <v>7</v>
      </c>
      <c r="F675" s="126" t="s">
        <v>69</v>
      </c>
      <c r="G675" s="130" t="s">
        <v>49</v>
      </c>
      <c r="H675" s="130" t="s">
        <v>50</v>
      </c>
      <c r="I675" s="130" t="s">
        <v>65</v>
      </c>
      <c r="J675" s="129">
        <v>610297.37310056051</v>
      </c>
      <c r="K675" s="127"/>
      <c r="L675" s="175"/>
    </row>
    <row r="676" spans="1:12">
      <c r="A676" s="130" t="s">
        <v>70</v>
      </c>
      <c r="B676" s="130" t="s">
        <v>68</v>
      </c>
      <c r="C676" s="130" t="s">
        <v>63</v>
      </c>
      <c r="D676" s="125">
        <v>41487</v>
      </c>
      <c r="E676" s="126">
        <f t="shared" si="12"/>
        <v>8</v>
      </c>
      <c r="F676" s="126" t="s">
        <v>69</v>
      </c>
      <c r="G676" s="130" t="s">
        <v>49</v>
      </c>
      <c r="H676" s="130" t="s">
        <v>50</v>
      </c>
      <c r="I676" s="130" t="s">
        <v>65</v>
      </c>
      <c r="J676" s="129">
        <v>908795.20773656247</v>
      </c>
      <c r="K676" s="127"/>
      <c r="L676" s="175"/>
    </row>
    <row r="677" spans="1:12">
      <c r="A677" s="130" t="s">
        <v>70</v>
      </c>
      <c r="B677" s="130" t="s">
        <v>68</v>
      </c>
      <c r="C677" s="130" t="s">
        <v>63</v>
      </c>
      <c r="D677" s="125">
        <v>41518</v>
      </c>
      <c r="E677" s="126">
        <f t="shared" si="12"/>
        <v>9</v>
      </c>
      <c r="F677" s="126" t="s">
        <v>69</v>
      </c>
      <c r="G677" s="130" t="s">
        <v>49</v>
      </c>
      <c r="H677" s="130" t="s">
        <v>50</v>
      </c>
      <c r="I677" s="130" t="s">
        <v>65</v>
      </c>
      <c r="J677" s="129">
        <v>711025.90062299802</v>
      </c>
      <c r="K677" s="127"/>
      <c r="L677" s="175"/>
    </row>
    <row r="678" spans="1:12">
      <c r="A678" s="130" t="s">
        <v>70</v>
      </c>
      <c r="B678" s="130" t="s">
        <v>68</v>
      </c>
      <c r="C678" s="130" t="s">
        <v>63</v>
      </c>
      <c r="D678" s="125">
        <v>41548</v>
      </c>
      <c r="E678" s="126">
        <f t="shared" si="12"/>
        <v>10</v>
      </c>
      <c r="F678" s="126" t="s">
        <v>69</v>
      </c>
      <c r="G678" s="130" t="s">
        <v>49</v>
      </c>
      <c r="H678" s="130" t="s">
        <v>50</v>
      </c>
      <c r="I678" s="130" t="s">
        <v>65</v>
      </c>
      <c r="J678" s="129">
        <v>699813.46326262481</v>
      </c>
      <c r="K678" s="127"/>
      <c r="L678" s="175"/>
    </row>
    <row r="679" spans="1:12">
      <c r="A679" s="130" t="s">
        <v>70</v>
      </c>
      <c r="B679" s="130" t="s">
        <v>68</v>
      </c>
      <c r="C679" s="130" t="s">
        <v>63</v>
      </c>
      <c r="D679" s="125">
        <v>41579</v>
      </c>
      <c r="E679" s="126">
        <f t="shared" si="12"/>
        <v>11</v>
      </c>
      <c r="F679" s="126" t="s">
        <v>69</v>
      </c>
      <c r="G679" s="130" t="s">
        <v>49</v>
      </c>
      <c r="H679" s="130" t="s">
        <v>50</v>
      </c>
      <c r="I679" s="130" t="s">
        <v>65</v>
      </c>
      <c r="J679" s="129">
        <v>619174.29107624991</v>
      </c>
      <c r="K679" s="127"/>
      <c r="L679" s="175"/>
    </row>
    <row r="680" spans="1:12">
      <c r="A680" s="130" t="s">
        <v>70</v>
      </c>
      <c r="B680" s="130" t="s">
        <v>68</v>
      </c>
      <c r="C680" s="130" t="s">
        <v>63</v>
      </c>
      <c r="D680" s="125">
        <v>41609</v>
      </c>
      <c r="E680" s="126">
        <f t="shared" si="12"/>
        <v>12</v>
      </c>
      <c r="F680" s="126" t="s">
        <v>69</v>
      </c>
      <c r="G680" s="130" t="s">
        <v>49</v>
      </c>
      <c r="H680" s="130" t="s">
        <v>50</v>
      </c>
      <c r="I680" s="130" t="s">
        <v>65</v>
      </c>
      <c r="J680" s="129">
        <v>641582.36576999992</v>
      </c>
      <c r="K680" s="127"/>
      <c r="L680" s="175"/>
    </row>
    <row r="681" spans="1:12">
      <c r="A681" s="130" t="s">
        <v>70</v>
      </c>
      <c r="B681" s="130" t="s">
        <v>68</v>
      </c>
      <c r="C681" s="130" t="s">
        <v>63</v>
      </c>
      <c r="D681" s="125">
        <v>41640</v>
      </c>
      <c r="E681" s="126">
        <f t="shared" si="12"/>
        <v>1</v>
      </c>
      <c r="F681" s="126" t="s">
        <v>69</v>
      </c>
      <c r="G681" s="130" t="s">
        <v>49</v>
      </c>
      <c r="H681" s="130" t="s">
        <v>50</v>
      </c>
      <c r="I681" s="130" t="s">
        <v>65</v>
      </c>
      <c r="J681" s="129">
        <v>740585.34395999974</v>
      </c>
      <c r="K681" s="127"/>
      <c r="L681" s="175"/>
    </row>
    <row r="682" spans="1:12">
      <c r="A682" s="130" t="s">
        <v>70</v>
      </c>
      <c r="B682" s="130" t="s">
        <v>68</v>
      </c>
      <c r="C682" s="130" t="s">
        <v>63</v>
      </c>
      <c r="D682" s="125">
        <v>41671</v>
      </c>
      <c r="E682" s="126">
        <f t="shared" si="12"/>
        <v>2</v>
      </c>
      <c r="F682" s="126" t="s">
        <v>69</v>
      </c>
      <c r="G682" s="130" t="s">
        <v>49</v>
      </c>
      <c r="H682" s="130" t="s">
        <v>50</v>
      </c>
      <c r="I682" s="130" t="s">
        <v>65</v>
      </c>
      <c r="J682" s="129">
        <v>665533.05688012496</v>
      </c>
      <c r="K682" s="127"/>
      <c r="L682" s="175"/>
    </row>
    <row r="683" spans="1:12">
      <c r="A683" s="130" t="s">
        <v>70</v>
      </c>
      <c r="B683" s="130" t="s">
        <v>68</v>
      </c>
      <c r="C683" s="130" t="s">
        <v>63</v>
      </c>
      <c r="D683" s="125">
        <v>41699</v>
      </c>
      <c r="E683" s="126">
        <f t="shared" si="12"/>
        <v>3</v>
      </c>
      <c r="F683" s="126" t="s">
        <v>69</v>
      </c>
      <c r="G683" s="130" t="s">
        <v>49</v>
      </c>
      <c r="H683" s="130" t="s">
        <v>50</v>
      </c>
      <c r="I683" s="130" t="s">
        <v>65</v>
      </c>
      <c r="J683" s="129">
        <v>608946.05938500003</v>
      </c>
      <c r="K683" s="127"/>
      <c r="L683" s="175"/>
    </row>
    <row r="684" spans="1:12">
      <c r="A684" s="130" t="s">
        <v>70</v>
      </c>
      <c r="B684" s="130" t="s">
        <v>68</v>
      </c>
      <c r="C684" s="130" t="s">
        <v>63</v>
      </c>
      <c r="D684" s="125">
        <v>41730</v>
      </c>
      <c r="E684" s="126">
        <f t="shared" si="12"/>
        <v>4</v>
      </c>
      <c r="F684" s="126" t="s">
        <v>69</v>
      </c>
      <c r="G684" s="130" t="s">
        <v>49</v>
      </c>
      <c r="H684" s="130" t="s">
        <v>50</v>
      </c>
      <c r="I684" s="130" t="s">
        <v>65</v>
      </c>
      <c r="J684" s="129">
        <v>706548.92858549999</v>
      </c>
      <c r="K684" s="127"/>
      <c r="L684" s="175"/>
    </row>
    <row r="685" spans="1:12">
      <c r="A685" s="130" t="s">
        <v>70</v>
      </c>
      <c r="B685" s="130" t="s">
        <v>68</v>
      </c>
      <c r="C685" s="130" t="s">
        <v>63</v>
      </c>
      <c r="D685" s="125">
        <v>41760</v>
      </c>
      <c r="E685" s="126">
        <f t="shared" si="12"/>
        <v>5</v>
      </c>
      <c r="F685" s="126" t="s">
        <v>69</v>
      </c>
      <c r="G685" s="130" t="s">
        <v>49</v>
      </c>
      <c r="H685" s="130" t="s">
        <v>50</v>
      </c>
      <c r="I685" s="130" t="s">
        <v>65</v>
      </c>
      <c r="J685" s="129">
        <v>684073.99396875</v>
      </c>
      <c r="K685" s="127"/>
      <c r="L685" s="175"/>
    </row>
    <row r="686" spans="1:12">
      <c r="A686" s="130" t="s">
        <v>70</v>
      </c>
      <c r="B686" s="130" t="s">
        <v>68</v>
      </c>
      <c r="C686" s="130" t="s">
        <v>63</v>
      </c>
      <c r="D686" s="125">
        <v>41791</v>
      </c>
      <c r="E686" s="126">
        <f t="shared" si="12"/>
        <v>6</v>
      </c>
      <c r="F686" s="126" t="s">
        <v>69</v>
      </c>
      <c r="G686" s="130" t="s">
        <v>49</v>
      </c>
      <c r="H686" s="130" t="s">
        <v>50</v>
      </c>
      <c r="I686" s="130" t="s">
        <v>65</v>
      </c>
      <c r="J686" s="129">
        <v>795822.70165668742</v>
      </c>
      <c r="K686" s="127"/>
      <c r="L686" s="175"/>
    </row>
    <row r="687" spans="1:12">
      <c r="A687" s="130" t="s">
        <v>70</v>
      </c>
      <c r="B687" s="130" t="s">
        <v>68</v>
      </c>
      <c r="C687" s="130" t="s">
        <v>63</v>
      </c>
      <c r="D687" s="125">
        <v>41456</v>
      </c>
      <c r="E687" s="126">
        <f t="shared" si="12"/>
        <v>7</v>
      </c>
      <c r="F687" s="126" t="s">
        <v>69</v>
      </c>
      <c r="G687" s="130" t="s">
        <v>55</v>
      </c>
      <c r="H687" s="130" t="s">
        <v>57</v>
      </c>
      <c r="I687" s="130" t="s">
        <v>65</v>
      </c>
      <c r="J687" s="129">
        <v>334574.56978850893</v>
      </c>
      <c r="K687" s="127"/>
      <c r="L687" s="175"/>
    </row>
    <row r="688" spans="1:12">
      <c r="A688" s="130" t="s">
        <v>70</v>
      </c>
      <c r="B688" s="130" t="s">
        <v>68</v>
      </c>
      <c r="C688" s="130" t="s">
        <v>63</v>
      </c>
      <c r="D688" s="125">
        <v>41487</v>
      </c>
      <c r="E688" s="126">
        <f t="shared" si="12"/>
        <v>8</v>
      </c>
      <c r="F688" s="126" t="s">
        <v>69</v>
      </c>
      <c r="G688" s="130" t="s">
        <v>55</v>
      </c>
      <c r="H688" s="130" t="s">
        <v>57</v>
      </c>
      <c r="I688" s="130" t="s">
        <v>65</v>
      </c>
      <c r="J688" s="129">
        <v>492735.34629342239</v>
      </c>
      <c r="K688" s="127"/>
      <c r="L688" s="175"/>
    </row>
    <row r="689" spans="1:12">
      <c r="A689" s="130" t="s">
        <v>70</v>
      </c>
      <c r="B689" s="130" t="s">
        <v>68</v>
      </c>
      <c r="C689" s="130" t="s">
        <v>63</v>
      </c>
      <c r="D689" s="125">
        <v>41518</v>
      </c>
      <c r="E689" s="126">
        <f t="shared" si="12"/>
        <v>9</v>
      </c>
      <c r="F689" s="126" t="s">
        <v>69</v>
      </c>
      <c r="G689" s="130" t="s">
        <v>55</v>
      </c>
      <c r="H689" s="130" t="s">
        <v>57</v>
      </c>
      <c r="I689" s="130" t="s">
        <v>65</v>
      </c>
      <c r="J689" s="129">
        <v>423886.13007635879</v>
      </c>
      <c r="K689" s="127"/>
      <c r="L689" s="175"/>
    </row>
    <row r="690" spans="1:12">
      <c r="A690" s="130" t="s">
        <v>70</v>
      </c>
      <c r="B690" s="130" t="s">
        <v>68</v>
      </c>
      <c r="C690" s="130" t="s">
        <v>63</v>
      </c>
      <c r="D690" s="125">
        <v>41548</v>
      </c>
      <c r="E690" s="126">
        <f t="shared" si="12"/>
        <v>10</v>
      </c>
      <c r="F690" s="126" t="s">
        <v>69</v>
      </c>
      <c r="G690" s="130" t="s">
        <v>55</v>
      </c>
      <c r="H690" s="130" t="s">
        <v>57</v>
      </c>
      <c r="I690" s="130" t="s">
        <v>65</v>
      </c>
      <c r="J690" s="129">
        <v>370340.02732499992</v>
      </c>
      <c r="K690" s="127"/>
      <c r="L690" s="175"/>
    </row>
    <row r="691" spans="1:12">
      <c r="A691" s="130" t="s">
        <v>70</v>
      </c>
      <c r="B691" s="130" t="s">
        <v>68</v>
      </c>
      <c r="C691" s="130" t="s">
        <v>63</v>
      </c>
      <c r="D691" s="125">
        <v>41579</v>
      </c>
      <c r="E691" s="126">
        <f t="shared" si="12"/>
        <v>11</v>
      </c>
      <c r="F691" s="126" t="s">
        <v>69</v>
      </c>
      <c r="G691" s="130" t="s">
        <v>55</v>
      </c>
      <c r="H691" s="130" t="s">
        <v>57</v>
      </c>
      <c r="I691" s="130" t="s">
        <v>65</v>
      </c>
      <c r="J691" s="129">
        <v>388537.72727419995</v>
      </c>
      <c r="K691" s="127"/>
      <c r="L691" s="175"/>
    </row>
    <row r="692" spans="1:12">
      <c r="A692" s="130" t="s">
        <v>70</v>
      </c>
      <c r="B692" s="130" t="s">
        <v>68</v>
      </c>
      <c r="C692" s="130" t="s">
        <v>63</v>
      </c>
      <c r="D692" s="125">
        <v>41609</v>
      </c>
      <c r="E692" s="126">
        <f t="shared" si="12"/>
        <v>12</v>
      </c>
      <c r="F692" s="126" t="s">
        <v>69</v>
      </c>
      <c r="G692" s="130" t="s">
        <v>55</v>
      </c>
      <c r="H692" s="130" t="s">
        <v>57</v>
      </c>
      <c r="I692" s="130" t="s">
        <v>65</v>
      </c>
      <c r="J692" s="129">
        <v>338577.18673479994</v>
      </c>
      <c r="K692" s="127"/>
      <c r="L692" s="175"/>
    </row>
    <row r="693" spans="1:12">
      <c r="A693" s="130" t="s">
        <v>70</v>
      </c>
      <c r="B693" s="130" t="s">
        <v>68</v>
      </c>
      <c r="C693" s="130" t="s">
        <v>63</v>
      </c>
      <c r="D693" s="125">
        <v>41640</v>
      </c>
      <c r="E693" s="126">
        <f t="shared" si="12"/>
        <v>1</v>
      </c>
      <c r="F693" s="126" t="s">
        <v>69</v>
      </c>
      <c r="G693" s="130" t="s">
        <v>55</v>
      </c>
      <c r="H693" s="130" t="s">
        <v>57</v>
      </c>
      <c r="I693" s="130" t="s">
        <v>65</v>
      </c>
      <c r="J693" s="129">
        <v>466373.20086803986</v>
      </c>
      <c r="K693" s="127"/>
      <c r="L693" s="175"/>
    </row>
    <row r="694" spans="1:12">
      <c r="A694" s="130" t="s">
        <v>70</v>
      </c>
      <c r="B694" s="130" t="s">
        <v>68</v>
      </c>
      <c r="C694" s="130" t="s">
        <v>63</v>
      </c>
      <c r="D694" s="125">
        <v>41671</v>
      </c>
      <c r="E694" s="126">
        <f t="shared" si="12"/>
        <v>2</v>
      </c>
      <c r="F694" s="126" t="s">
        <v>69</v>
      </c>
      <c r="G694" s="130" t="s">
        <v>55</v>
      </c>
      <c r="H694" s="130" t="s">
        <v>57</v>
      </c>
      <c r="I694" s="130" t="s">
        <v>65</v>
      </c>
      <c r="J694" s="129">
        <v>388574.67707873997</v>
      </c>
      <c r="K694" s="127"/>
      <c r="L694" s="175"/>
    </row>
    <row r="695" spans="1:12">
      <c r="A695" s="130" t="s">
        <v>70</v>
      </c>
      <c r="B695" s="130" t="s">
        <v>68</v>
      </c>
      <c r="C695" s="130" t="s">
        <v>63</v>
      </c>
      <c r="D695" s="125">
        <v>41699</v>
      </c>
      <c r="E695" s="126">
        <f t="shared" si="12"/>
        <v>3</v>
      </c>
      <c r="F695" s="126" t="s">
        <v>69</v>
      </c>
      <c r="G695" s="130" t="s">
        <v>55</v>
      </c>
      <c r="H695" s="130" t="s">
        <v>57</v>
      </c>
      <c r="I695" s="130" t="s">
        <v>65</v>
      </c>
      <c r="J695" s="129">
        <v>356192.71368815994</v>
      </c>
      <c r="K695" s="127"/>
      <c r="L695" s="175"/>
    </row>
    <row r="696" spans="1:12">
      <c r="A696" s="130" t="s">
        <v>70</v>
      </c>
      <c r="B696" s="130" t="s">
        <v>68</v>
      </c>
      <c r="C696" s="130" t="s">
        <v>63</v>
      </c>
      <c r="D696" s="125">
        <v>41730</v>
      </c>
      <c r="E696" s="126">
        <f t="shared" si="12"/>
        <v>4</v>
      </c>
      <c r="F696" s="126" t="s">
        <v>69</v>
      </c>
      <c r="G696" s="130" t="s">
        <v>55</v>
      </c>
      <c r="H696" s="130" t="s">
        <v>57</v>
      </c>
      <c r="I696" s="130" t="s">
        <v>65</v>
      </c>
      <c r="J696" s="129">
        <v>381723.53905412991</v>
      </c>
      <c r="K696" s="127"/>
      <c r="L696" s="175"/>
    </row>
    <row r="697" spans="1:12">
      <c r="A697" s="130" t="s">
        <v>70</v>
      </c>
      <c r="B697" s="130" t="s">
        <v>68</v>
      </c>
      <c r="C697" s="130" t="s">
        <v>63</v>
      </c>
      <c r="D697" s="125">
        <v>41760</v>
      </c>
      <c r="E697" s="126">
        <f t="shared" si="12"/>
        <v>5</v>
      </c>
      <c r="F697" s="126" t="s">
        <v>69</v>
      </c>
      <c r="G697" s="130" t="s">
        <v>55</v>
      </c>
      <c r="H697" s="130" t="s">
        <v>57</v>
      </c>
      <c r="I697" s="130" t="s">
        <v>65</v>
      </c>
      <c r="J697" s="129">
        <v>429911.03490812494</v>
      </c>
      <c r="K697" s="127"/>
      <c r="L697" s="175"/>
    </row>
    <row r="698" spans="1:12">
      <c r="A698" s="130" t="s">
        <v>70</v>
      </c>
      <c r="B698" s="130" t="s">
        <v>68</v>
      </c>
      <c r="C698" s="130" t="s">
        <v>63</v>
      </c>
      <c r="D698" s="125">
        <v>41791</v>
      </c>
      <c r="E698" s="126">
        <f t="shared" si="12"/>
        <v>6</v>
      </c>
      <c r="F698" s="126" t="s">
        <v>69</v>
      </c>
      <c r="G698" s="130" t="s">
        <v>55</v>
      </c>
      <c r="H698" s="130" t="s">
        <v>57</v>
      </c>
      <c r="I698" s="130" t="s">
        <v>65</v>
      </c>
      <c r="J698" s="129">
        <v>476034.24514096242</v>
      </c>
      <c r="K698" s="127"/>
      <c r="L698" s="175"/>
    </row>
    <row r="699" spans="1:12">
      <c r="A699" s="130" t="s">
        <v>70</v>
      </c>
      <c r="B699" s="130" t="s">
        <v>68</v>
      </c>
      <c r="C699" s="130" t="s">
        <v>63</v>
      </c>
      <c r="D699" s="125">
        <v>41456</v>
      </c>
      <c r="E699" s="126">
        <f t="shared" si="12"/>
        <v>7</v>
      </c>
      <c r="F699" s="126" t="s">
        <v>69</v>
      </c>
      <c r="G699" s="130" t="s">
        <v>55</v>
      </c>
      <c r="H699" s="130" t="s">
        <v>59</v>
      </c>
      <c r="I699" s="130" t="s">
        <v>65</v>
      </c>
      <c r="J699" s="129">
        <v>221632.12385716435</v>
      </c>
      <c r="K699" s="127"/>
      <c r="L699" s="175"/>
    </row>
    <row r="700" spans="1:12">
      <c r="A700" s="130" t="s">
        <v>70</v>
      </c>
      <c r="B700" s="130" t="s">
        <v>68</v>
      </c>
      <c r="C700" s="130" t="s">
        <v>63</v>
      </c>
      <c r="D700" s="125">
        <v>41487</v>
      </c>
      <c r="E700" s="126">
        <f t="shared" si="12"/>
        <v>8</v>
      </c>
      <c r="F700" s="126" t="s">
        <v>69</v>
      </c>
      <c r="G700" s="130" t="s">
        <v>55</v>
      </c>
      <c r="H700" s="130" t="s">
        <v>59</v>
      </c>
      <c r="I700" s="130" t="s">
        <v>65</v>
      </c>
      <c r="J700" s="129">
        <v>298721.115169695</v>
      </c>
      <c r="K700" s="127"/>
      <c r="L700" s="175"/>
    </row>
    <row r="701" spans="1:12">
      <c r="A701" s="130" t="s">
        <v>70</v>
      </c>
      <c r="B701" s="130" t="s">
        <v>68</v>
      </c>
      <c r="C701" s="130" t="s">
        <v>63</v>
      </c>
      <c r="D701" s="125">
        <v>41518</v>
      </c>
      <c r="E701" s="126">
        <f t="shared" si="12"/>
        <v>9</v>
      </c>
      <c r="F701" s="126" t="s">
        <v>69</v>
      </c>
      <c r="G701" s="130" t="s">
        <v>55</v>
      </c>
      <c r="H701" s="130" t="s">
        <v>59</v>
      </c>
      <c r="I701" s="130" t="s">
        <v>65</v>
      </c>
      <c r="J701" s="129">
        <v>263980.61528681178</v>
      </c>
      <c r="K701" s="127"/>
      <c r="L701" s="175"/>
    </row>
    <row r="702" spans="1:12">
      <c r="A702" s="130" t="s">
        <v>70</v>
      </c>
      <c r="B702" s="130" t="s">
        <v>68</v>
      </c>
      <c r="C702" s="130" t="s">
        <v>63</v>
      </c>
      <c r="D702" s="125">
        <v>41548</v>
      </c>
      <c r="E702" s="126">
        <f t="shared" si="12"/>
        <v>10</v>
      </c>
      <c r="F702" s="126" t="s">
        <v>69</v>
      </c>
      <c r="G702" s="130" t="s">
        <v>55</v>
      </c>
      <c r="H702" s="130" t="s">
        <v>59</v>
      </c>
      <c r="I702" s="130" t="s">
        <v>65</v>
      </c>
      <c r="J702" s="129">
        <v>219795.94496150999</v>
      </c>
      <c r="K702" s="127"/>
      <c r="L702" s="175"/>
    </row>
    <row r="703" spans="1:12">
      <c r="A703" s="130" t="s">
        <v>70</v>
      </c>
      <c r="B703" s="130" t="s">
        <v>68</v>
      </c>
      <c r="C703" s="130" t="s">
        <v>63</v>
      </c>
      <c r="D703" s="125">
        <v>41579</v>
      </c>
      <c r="E703" s="126">
        <f t="shared" si="12"/>
        <v>11</v>
      </c>
      <c r="F703" s="126" t="s">
        <v>69</v>
      </c>
      <c r="G703" s="130" t="s">
        <v>55</v>
      </c>
      <c r="H703" s="130" t="s">
        <v>59</v>
      </c>
      <c r="I703" s="130" t="s">
        <v>65</v>
      </c>
      <c r="J703" s="129">
        <v>258222.34619527502</v>
      </c>
      <c r="K703" s="127"/>
      <c r="L703" s="175"/>
    </row>
    <row r="704" spans="1:12">
      <c r="A704" s="130" t="s">
        <v>70</v>
      </c>
      <c r="B704" s="130" t="s">
        <v>68</v>
      </c>
      <c r="C704" s="130" t="s">
        <v>63</v>
      </c>
      <c r="D704" s="125">
        <v>41609</v>
      </c>
      <c r="E704" s="126">
        <f t="shared" si="12"/>
        <v>12</v>
      </c>
      <c r="F704" s="126" t="s">
        <v>69</v>
      </c>
      <c r="G704" s="130" t="s">
        <v>55</v>
      </c>
      <c r="H704" s="130" t="s">
        <v>59</v>
      </c>
      <c r="I704" s="130" t="s">
        <v>65</v>
      </c>
      <c r="J704" s="129">
        <v>230372.47477350003</v>
      </c>
      <c r="K704" s="127"/>
      <c r="L704" s="175"/>
    </row>
    <row r="705" spans="1:12">
      <c r="A705" s="130" t="s">
        <v>70</v>
      </c>
      <c r="B705" s="130" t="s">
        <v>68</v>
      </c>
      <c r="C705" s="130" t="s">
        <v>63</v>
      </c>
      <c r="D705" s="125">
        <v>41640</v>
      </c>
      <c r="E705" s="126">
        <f t="shared" si="12"/>
        <v>1</v>
      </c>
      <c r="F705" s="126" t="s">
        <v>69</v>
      </c>
      <c r="G705" s="130" t="s">
        <v>55</v>
      </c>
      <c r="H705" s="130" t="s">
        <v>59</v>
      </c>
      <c r="I705" s="130" t="s">
        <v>65</v>
      </c>
      <c r="J705" s="129">
        <v>269842.36896287993</v>
      </c>
      <c r="K705" s="127"/>
      <c r="L705" s="175"/>
    </row>
    <row r="706" spans="1:12">
      <c r="A706" s="130" t="s">
        <v>70</v>
      </c>
      <c r="B706" s="130" t="s">
        <v>68</v>
      </c>
      <c r="C706" s="130" t="s">
        <v>63</v>
      </c>
      <c r="D706" s="125">
        <v>41671</v>
      </c>
      <c r="E706" s="126">
        <f t="shared" si="12"/>
        <v>2</v>
      </c>
      <c r="F706" s="126" t="s">
        <v>69</v>
      </c>
      <c r="G706" s="130" t="s">
        <v>55</v>
      </c>
      <c r="H706" s="130" t="s">
        <v>59</v>
      </c>
      <c r="I706" s="130" t="s">
        <v>65</v>
      </c>
      <c r="J706" s="129">
        <v>229486.43250580502</v>
      </c>
      <c r="K706" s="127"/>
      <c r="L706" s="175"/>
    </row>
    <row r="707" spans="1:12">
      <c r="A707" s="130" t="s">
        <v>70</v>
      </c>
      <c r="B707" s="130" t="s">
        <v>68</v>
      </c>
      <c r="C707" s="130" t="s">
        <v>63</v>
      </c>
      <c r="D707" s="125">
        <v>41699</v>
      </c>
      <c r="E707" s="126">
        <f t="shared" si="12"/>
        <v>3</v>
      </c>
      <c r="F707" s="126" t="s">
        <v>69</v>
      </c>
      <c r="G707" s="130" t="s">
        <v>55</v>
      </c>
      <c r="H707" s="130" t="s">
        <v>59</v>
      </c>
      <c r="I707" s="130" t="s">
        <v>65</v>
      </c>
      <c r="J707" s="129">
        <v>247771.36577484003</v>
      </c>
      <c r="K707" s="127"/>
      <c r="L707" s="175"/>
    </row>
    <row r="708" spans="1:12">
      <c r="A708" s="130" t="s">
        <v>70</v>
      </c>
      <c r="B708" s="130" t="s">
        <v>68</v>
      </c>
      <c r="C708" s="130" t="s">
        <v>63</v>
      </c>
      <c r="D708" s="125">
        <v>41730</v>
      </c>
      <c r="E708" s="126">
        <f t="shared" si="12"/>
        <v>4</v>
      </c>
      <c r="F708" s="126" t="s">
        <v>69</v>
      </c>
      <c r="G708" s="130" t="s">
        <v>55</v>
      </c>
      <c r="H708" s="130" t="s">
        <v>59</v>
      </c>
      <c r="I708" s="130" t="s">
        <v>65</v>
      </c>
      <c r="J708" s="129">
        <v>247653.76578579002</v>
      </c>
      <c r="K708" s="127"/>
      <c r="L708" s="175"/>
    </row>
    <row r="709" spans="1:12">
      <c r="A709" s="130" t="s">
        <v>70</v>
      </c>
      <c r="B709" s="130" t="s">
        <v>68</v>
      </c>
      <c r="C709" s="130" t="s">
        <v>63</v>
      </c>
      <c r="D709" s="125">
        <v>41760</v>
      </c>
      <c r="E709" s="126">
        <f t="shared" si="12"/>
        <v>5</v>
      </c>
      <c r="F709" s="126" t="s">
        <v>69</v>
      </c>
      <c r="G709" s="130" t="s">
        <v>55</v>
      </c>
      <c r="H709" s="130" t="s">
        <v>59</v>
      </c>
      <c r="I709" s="130" t="s">
        <v>65</v>
      </c>
      <c r="J709" s="129">
        <v>257537.95336406256</v>
      </c>
      <c r="K709" s="127"/>
      <c r="L709" s="175"/>
    </row>
    <row r="710" spans="1:12">
      <c r="A710" s="130" t="s">
        <v>70</v>
      </c>
      <c r="B710" s="130" t="s">
        <v>68</v>
      </c>
      <c r="C710" s="130" t="s">
        <v>63</v>
      </c>
      <c r="D710" s="125">
        <v>41791</v>
      </c>
      <c r="E710" s="126">
        <f t="shared" si="12"/>
        <v>6</v>
      </c>
      <c r="F710" s="126" t="s">
        <v>69</v>
      </c>
      <c r="G710" s="130" t="s">
        <v>55</v>
      </c>
      <c r="H710" s="130" t="s">
        <v>59</v>
      </c>
      <c r="I710" s="130" t="s">
        <v>65</v>
      </c>
      <c r="J710" s="129">
        <v>273028.52946296253</v>
      </c>
      <c r="K710" s="127"/>
      <c r="L710" s="175"/>
    </row>
    <row r="711" spans="1:12">
      <c r="A711" s="130" t="s">
        <v>70</v>
      </c>
      <c r="B711" s="130" t="s">
        <v>68</v>
      </c>
      <c r="C711" s="130" t="s">
        <v>63</v>
      </c>
      <c r="D711" s="125">
        <v>41456</v>
      </c>
      <c r="E711" s="126">
        <f t="shared" si="12"/>
        <v>7</v>
      </c>
      <c r="F711" s="126" t="s">
        <v>69</v>
      </c>
      <c r="G711" s="130" t="s">
        <v>55</v>
      </c>
      <c r="H711" s="130" t="s">
        <v>58</v>
      </c>
      <c r="I711" s="130" t="s">
        <v>65</v>
      </c>
      <c r="J711" s="129">
        <v>270317.51001272164</v>
      </c>
      <c r="K711" s="127"/>
      <c r="L711" s="175"/>
    </row>
    <row r="712" spans="1:12">
      <c r="A712" s="130" t="s">
        <v>70</v>
      </c>
      <c r="B712" s="130" t="s">
        <v>68</v>
      </c>
      <c r="C712" s="130" t="s">
        <v>63</v>
      </c>
      <c r="D712" s="125">
        <v>41487</v>
      </c>
      <c r="E712" s="126">
        <f t="shared" si="12"/>
        <v>8</v>
      </c>
      <c r="F712" s="126" t="s">
        <v>69</v>
      </c>
      <c r="G712" s="130" t="s">
        <v>55</v>
      </c>
      <c r="H712" s="130" t="s">
        <v>58</v>
      </c>
      <c r="I712" s="130" t="s">
        <v>65</v>
      </c>
      <c r="J712" s="129">
        <v>345609.90627034125</v>
      </c>
      <c r="K712" s="127"/>
      <c r="L712" s="175"/>
    </row>
    <row r="713" spans="1:12">
      <c r="A713" s="130" t="s">
        <v>70</v>
      </c>
      <c r="B713" s="130" t="s">
        <v>68</v>
      </c>
      <c r="C713" s="130" t="s">
        <v>63</v>
      </c>
      <c r="D713" s="125">
        <v>41518</v>
      </c>
      <c r="E713" s="126">
        <f t="shared" si="12"/>
        <v>9</v>
      </c>
      <c r="F713" s="126" t="s">
        <v>69</v>
      </c>
      <c r="G713" s="130" t="s">
        <v>55</v>
      </c>
      <c r="H713" s="130" t="s">
        <v>58</v>
      </c>
      <c r="I713" s="130" t="s">
        <v>65</v>
      </c>
      <c r="J713" s="129">
        <v>281982.65504614048</v>
      </c>
      <c r="K713" s="127"/>
      <c r="L713" s="175"/>
    </row>
    <row r="714" spans="1:12">
      <c r="A714" s="130" t="s">
        <v>70</v>
      </c>
      <c r="B714" s="130" t="s">
        <v>68</v>
      </c>
      <c r="C714" s="130" t="s">
        <v>63</v>
      </c>
      <c r="D714" s="125">
        <v>41548</v>
      </c>
      <c r="E714" s="126">
        <f t="shared" si="12"/>
        <v>10</v>
      </c>
      <c r="F714" s="126" t="s">
        <v>69</v>
      </c>
      <c r="G714" s="130" t="s">
        <v>55</v>
      </c>
      <c r="H714" s="130" t="s">
        <v>58</v>
      </c>
      <c r="I714" s="130" t="s">
        <v>65</v>
      </c>
      <c r="J714" s="129">
        <v>262525.43281191739</v>
      </c>
      <c r="K714" s="127"/>
      <c r="L714" s="175"/>
    </row>
    <row r="715" spans="1:12">
      <c r="A715" s="130" t="s">
        <v>70</v>
      </c>
      <c r="B715" s="130" t="s">
        <v>68</v>
      </c>
      <c r="C715" s="130" t="s">
        <v>63</v>
      </c>
      <c r="D715" s="125">
        <v>41579</v>
      </c>
      <c r="E715" s="126">
        <f t="shared" si="12"/>
        <v>11</v>
      </c>
      <c r="F715" s="126" t="s">
        <v>69</v>
      </c>
      <c r="G715" s="130" t="s">
        <v>55</v>
      </c>
      <c r="H715" s="130" t="s">
        <v>58</v>
      </c>
      <c r="I715" s="130" t="s">
        <v>65</v>
      </c>
      <c r="J715" s="129">
        <v>264530.39711157506</v>
      </c>
      <c r="K715" s="127"/>
      <c r="L715" s="175"/>
    </row>
    <row r="716" spans="1:12">
      <c r="A716" s="130" t="s">
        <v>70</v>
      </c>
      <c r="B716" s="130" t="s">
        <v>68</v>
      </c>
      <c r="C716" s="130" t="s">
        <v>63</v>
      </c>
      <c r="D716" s="125">
        <v>41609</v>
      </c>
      <c r="E716" s="126">
        <f t="shared" si="12"/>
        <v>12</v>
      </c>
      <c r="F716" s="126" t="s">
        <v>69</v>
      </c>
      <c r="G716" s="130" t="s">
        <v>55</v>
      </c>
      <c r="H716" s="130" t="s">
        <v>58</v>
      </c>
      <c r="I716" s="130" t="s">
        <v>65</v>
      </c>
      <c r="J716" s="129">
        <v>252866.98882554998</v>
      </c>
      <c r="K716" s="127"/>
      <c r="L716" s="175"/>
    </row>
    <row r="717" spans="1:12">
      <c r="A717" s="130" t="s">
        <v>70</v>
      </c>
      <c r="B717" s="130" t="s">
        <v>68</v>
      </c>
      <c r="C717" s="130" t="s">
        <v>63</v>
      </c>
      <c r="D717" s="125">
        <v>41640</v>
      </c>
      <c r="E717" s="126">
        <f t="shared" si="12"/>
        <v>1</v>
      </c>
      <c r="F717" s="126" t="s">
        <v>69</v>
      </c>
      <c r="G717" s="130" t="s">
        <v>55</v>
      </c>
      <c r="H717" s="130" t="s">
        <v>58</v>
      </c>
      <c r="I717" s="130" t="s">
        <v>65</v>
      </c>
      <c r="J717" s="129">
        <v>306190.89609723992</v>
      </c>
      <c r="K717" s="127"/>
      <c r="L717" s="175"/>
    </row>
    <row r="718" spans="1:12">
      <c r="A718" s="130" t="s">
        <v>70</v>
      </c>
      <c r="B718" s="130" t="s">
        <v>68</v>
      </c>
      <c r="C718" s="130" t="s">
        <v>63</v>
      </c>
      <c r="D718" s="125">
        <v>41671</v>
      </c>
      <c r="E718" s="126">
        <f t="shared" si="12"/>
        <v>2</v>
      </c>
      <c r="F718" s="126" t="s">
        <v>69</v>
      </c>
      <c r="G718" s="130" t="s">
        <v>55</v>
      </c>
      <c r="H718" s="130" t="s">
        <v>58</v>
      </c>
      <c r="I718" s="130" t="s">
        <v>65</v>
      </c>
      <c r="J718" s="129">
        <v>271830.070734885</v>
      </c>
      <c r="K718" s="127"/>
      <c r="L718" s="175"/>
    </row>
    <row r="719" spans="1:12">
      <c r="A719" s="130" t="s">
        <v>70</v>
      </c>
      <c r="B719" s="130" t="s">
        <v>68</v>
      </c>
      <c r="C719" s="130" t="s">
        <v>63</v>
      </c>
      <c r="D719" s="125">
        <v>41699</v>
      </c>
      <c r="E719" s="126">
        <f t="shared" si="12"/>
        <v>3</v>
      </c>
      <c r="F719" s="126" t="s">
        <v>69</v>
      </c>
      <c r="G719" s="130" t="s">
        <v>55</v>
      </c>
      <c r="H719" s="130" t="s">
        <v>58</v>
      </c>
      <c r="I719" s="130" t="s">
        <v>65</v>
      </c>
      <c r="J719" s="129">
        <v>271101.39427444007</v>
      </c>
      <c r="K719" s="127"/>
      <c r="L719" s="175"/>
    </row>
    <row r="720" spans="1:12">
      <c r="A720" s="130" t="s">
        <v>70</v>
      </c>
      <c r="B720" s="130" t="s">
        <v>68</v>
      </c>
      <c r="C720" s="130" t="s">
        <v>63</v>
      </c>
      <c r="D720" s="125">
        <v>41730</v>
      </c>
      <c r="E720" s="126">
        <f t="shared" ref="E720:E783" si="13">MONTH(D720)</f>
        <v>4</v>
      </c>
      <c r="F720" s="126" t="s">
        <v>69</v>
      </c>
      <c r="G720" s="130" t="s">
        <v>55</v>
      </c>
      <c r="H720" s="130" t="s">
        <v>58</v>
      </c>
      <c r="I720" s="130" t="s">
        <v>65</v>
      </c>
      <c r="J720" s="129">
        <v>274351.7614925587</v>
      </c>
      <c r="K720" s="127"/>
      <c r="L720" s="175"/>
    </row>
    <row r="721" spans="1:12">
      <c r="A721" s="130" t="s">
        <v>70</v>
      </c>
      <c r="B721" s="130" t="s">
        <v>68</v>
      </c>
      <c r="C721" s="130" t="s">
        <v>63</v>
      </c>
      <c r="D721" s="125">
        <v>41760</v>
      </c>
      <c r="E721" s="126">
        <f t="shared" si="13"/>
        <v>5</v>
      </c>
      <c r="F721" s="126" t="s">
        <v>69</v>
      </c>
      <c r="G721" s="130" t="s">
        <v>55</v>
      </c>
      <c r="H721" s="130" t="s">
        <v>58</v>
      </c>
      <c r="I721" s="130" t="s">
        <v>65</v>
      </c>
      <c r="J721" s="129">
        <v>294826.72073953127</v>
      </c>
      <c r="K721" s="127"/>
      <c r="L721" s="175"/>
    </row>
    <row r="722" spans="1:12">
      <c r="A722" s="130" t="s">
        <v>70</v>
      </c>
      <c r="B722" s="130" t="s">
        <v>68</v>
      </c>
      <c r="C722" s="130" t="s">
        <v>63</v>
      </c>
      <c r="D722" s="125">
        <v>41791</v>
      </c>
      <c r="E722" s="126">
        <f t="shared" si="13"/>
        <v>6</v>
      </c>
      <c r="F722" s="126" t="s">
        <v>69</v>
      </c>
      <c r="G722" s="130" t="s">
        <v>55</v>
      </c>
      <c r="H722" s="130" t="s">
        <v>58</v>
      </c>
      <c r="I722" s="130" t="s">
        <v>65</v>
      </c>
      <c r="J722" s="129">
        <v>340841.04228242871</v>
      </c>
      <c r="K722" s="127"/>
      <c r="L722" s="175"/>
    </row>
    <row r="723" spans="1:12">
      <c r="A723" s="130" t="s">
        <v>70</v>
      </c>
      <c r="B723" s="130" t="s">
        <v>68</v>
      </c>
      <c r="C723" s="130" t="s">
        <v>63</v>
      </c>
      <c r="D723" s="125">
        <v>41456</v>
      </c>
      <c r="E723" s="126">
        <f t="shared" si="13"/>
        <v>7</v>
      </c>
      <c r="F723" s="126" t="s">
        <v>69</v>
      </c>
      <c r="G723" s="130" t="s">
        <v>55</v>
      </c>
      <c r="H723" s="130" t="s">
        <v>56</v>
      </c>
      <c r="I723" s="130" t="s">
        <v>65</v>
      </c>
      <c r="J723" s="129">
        <v>186895.31347357444</v>
      </c>
      <c r="K723" s="127"/>
      <c r="L723" s="175"/>
    </row>
    <row r="724" spans="1:12">
      <c r="A724" s="130" t="s">
        <v>70</v>
      </c>
      <c r="B724" s="130" t="s">
        <v>68</v>
      </c>
      <c r="C724" s="130" t="s">
        <v>63</v>
      </c>
      <c r="D724" s="125">
        <v>41487</v>
      </c>
      <c r="E724" s="126">
        <f t="shared" si="13"/>
        <v>8</v>
      </c>
      <c r="F724" s="126" t="s">
        <v>69</v>
      </c>
      <c r="G724" s="130" t="s">
        <v>55</v>
      </c>
      <c r="H724" s="130" t="s">
        <v>56</v>
      </c>
      <c r="I724" s="130" t="s">
        <v>65</v>
      </c>
      <c r="J724" s="129">
        <v>232460.33937309752</v>
      </c>
      <c r="K724" s="127"/>
      <c r="L724" s="175"/>
    </row>
    <row r="725" spans="1:12">
      <c r="A725" s="130" t="s">
        <v>70</v>
      </c>
      <c r="B725" s="130" t="s">
        <v>68</v>
      </c>
      <c r="C725" s="130" t="s">
        <v>63</v>
      </c>
      <c r="D725" s="125">
        <v>41518</v>
      </c>
      <c r="E725" s="126">
        <f t="shared" si="13"/>
        <v>9</v>
      </c>
      <c r="F725" s="126" t="s">
        <v>69</v>
      </c>
      <c r="G725" s="130" t="s">
        <v>55</v>
      </c>
      <c r="H725" s="130" t="s">
        <v>56</v>
      </c>
      <c r="I725" s="130" t="s">
        <v>65</v>
      </c>
      <c r="J725" s="129">
        <v>196800.64514333947</v>
      </c>
      <c r="K725" s="127"/>
      <c r="L725" s="175"/>
    </row>
    <row r="726" spans="1:12">
      <c r="A726" s="130" t="s">
        <v>70</v>
      </c>
      <c r="B726" s="130" t="s">
        <v>68</v>
      </c>
      <c r="C726" s="130" t="s">
        <v>63</v>
      </c>
      <c r="D726" s="125">
        <v>41548</v>
      </c>
      <c r="E726" s="126">
        <f t="shared" si="13"/>
        <v>10</v>
      </c>
      <c r="F726" s="126" t="s">
        <v>69</v>
      </c>
      <c r="G726" s="130" t="s">
        <v>55</v>
      </c>
      <c r="H726" s="130" t="s">
        <v>56</v>
      </c>
      <c r="I726" s="130" t="s">
        <v>65</v>
      </c>
      <c r="J726" s="129">
        <v>175238.87213904748</v>
      </c>
      <c r="K726" s="127"/>
      <c r="L726" s="175"/>
    </row>
    <row r="727" spans="1:12">
      <c r="A727" s="130" t="s">
        <v>70</v>
      </c>
      <c r="B727" s="130" t="s">
        <v>68</v>
      </c>
      <c r="C727" s="130" t="s">
        <v>63</v>
      </c>
      <c r="D727" s="125">
        <v>41579</v>
      </c>
      <c r="E727" s="126">
        <f t="shared" si="13"/>
        <v>11</v>
      </c>
      <c r="F727" s="126" t="s">
        <v>69</v>
      </c>
      <c r="G727" s="130" t="s">
        <v>55</v>
      </c>
      <c r="H727" s="130" t="s">
        <v>56</v>
      </c>
      <c r="I727" s="130" t="s">
        <v>65</v>
      </c>
      <c r="J727" s="129">
        <v>184271.68199002498</v>
      </c>
      <c r="K727" s="127"/>
      <c r="L727" s="175"/>
    </row>
    <row r="728" spans="1:12">
      <c r="A728" s="130" t="s">
        <v>70</v>
      </c>
      <c r="B728" s="130" t="s">
        <v>68</v>
      </c>
      <c r="C728" s="130" t="s">
        <v>63</v>
      </c>
      <c r="D728" s="125">
        <v>41609</v>
      </c>
      <c r="E728" s="126">
        <f t="shared" si="13"/>
        <v>12</v>
      </c>
      <c r="F728" s="126" t="s">
        <v>69</v>
      </c>
      <c r="G728" s="130" t="s">
        <v>55</v>
      </c>
      <c r="H728" s="130" t="s">
        <v>56</v>
      </c>
      <c r="I728" s="130" t="s">
        <v>65</v>
      </c>
      <c r="J728" s="129">
        <v>182465.61649890002</v>
      </c>
      <c r="K728" s="127"/>
      <c r="L728" s="175"/>
    </row>
    <row r="729" spans="1:12">
      <c r="A729" s="130" t="s">
        <v>70</v>
      </c>
      <c r="B729" s="130" t="s">
        <v>68</v>
      </c>
      <c r="C729" s="130" t="s">
        <v>63</v>
      </c>
      <c r="D729" s="125">
        <v>41640</v>
      </c>
      <c r="E729" s="126">
        <f t="shared" si="13"/>
        <v>1</v>
      </c>
      <c r="F729" s="126" t="s">
        <v>69</v>
      </c>
      <c r="G729" s="130" t="s">
        <v>55</v>
      </c>
      <c r="H729" s="130" t="s">
        <v>56</v>
      </c>
      <c r="I729" s="130" t="s">
        <v>65</v>
      </c>
      <c r="J729" s="129">
        <v>235865.21106119995</v>
      </c>
      <c r="K729" s="127"/>
      <c r="L729" s="175"/>
    </row>
    <row r="730" spans="1:12">
      <c r="A730" s="130" t="s">
        <v>70</v>
      </c>
      <c r="B730" s="130" t="s">
        <v>68</v>
      </c>
      <c r="C730" s="130" t="s">
        <v>63</v>
      </c>
      <c r="D730" s="125">
        <v>41671</v>
      </c>
      <c r="E730" s="126">
        <f t="shared" si="13"/>
        <v>2</v>
      </c>
      <c r="F730" s="126" t="s">
        <v>69</v>
      </c>
      <c r="G730" s="130" t="s">
        <v>55</v>
      </c>
      <c r="H730" s="130" t="s">
        <v>56</v>
      </c>
      <c r="I730" s="130" t="s">
        <v>65</v>
      </c>
      <c r="J730" s="129">
        <v>184781.07299609997</v>
      </c>
      <c r="K730" s="127"/>
      <c r="L730" s="175"/>
    </row>
    <row r="731" spans="1:12">
      <c r="A731" s="130" t="s">
        <v>70</v>
      </c>
      <c r="B731" s="130" t="s">
        <v>68</v>
      </c>
      <c r="C731" s="130" t="s">
        <v>63</v>
      </c>
      <c r="D731" s="125">
        <v>41699</v>
      </c>
      <c r="E731" s="126">
        <f t="shared" si="13"/>
        <v>3</v>
      </c>
      <c r="F731" s="126" t="s">
        <v>69</v>
      </c>
      <c r="G731" s="130" t="s">
        <v>55</v>
      </c>
      <c r="H731" s="130" t="s">
        <v>56</v>
      </c>
      <c r="I731" s="130" t="s">
        <v>65</v>
      </c>
      <c r="J731" s="129">
        <v>187904.12488512002</v>
      </c>
      <c r="K731" s="127"/>
      <c r="L731" s="175"/>
    </row>
    <row r="732" spans="1:12">
      <c r="A732" s="130" t="s">
        <v>70</v>
      </c>
      <c r="B732" s="130" t="s">
        <v>68</v>
      </c>
      <c r="C732" s="130" t="s">
        <v>63</v>
      </c>
      <c r="D732" s="125">
        <v>41730</v>
      </c>
      <c r="E732" s="126">
        <f t="shared" si="13"/>
        <v>4</v>
      </c>
      <c r="F732" s="126" t="s">
        <v>69</v>
      </c>
      <c r="G732" s="130" t="s">
        <v>55</v>
      </c>
      <c r="H732" s="130" t="s">
        <v>56</v>
      </c>
      <c r="I732" s="130" t="s">
        <v>65</v>
      </c>
      <c r="J732" s="129">
        <v>191788.36157754</v>
      </c>
      <c r="K732" s="127"/>
      <c r="L732" s="175"/>
    </row>
    <row r="733" spans="1:12">
      <c r="A733" s="130" t="s">
        <v>70</v>
      </c>
      <c r="B733" s="130" t="s">
        <v>68</v>
      </c>
      <c r="C733" s="130" t="s">
        <v>63</v>
      </c>
      <c r="D733" s="125">
        <v>41760</v>
      </c>
      <c r="E733" s="126">
        <f t="shared" si="13"/>
        <v>5</v>
      </c>
      <c r="F733" s="126" t="s">
        <v>69</v>
      </c>
      <c r="G733" s="130" t="s">
        <v>55</v>
      </c>
      <c r="H733" s="130" t="s">
        <v>56</v>
      </c>
      <c r="I733" s="130" t="s">
        <v>65</v>
      </c>
      <c r="J733" s="129">
        <v>189293.90636625001</v>
      </c>
      <c r="K733" s="127"/>
      <c r="L733" s="175"/>
    </row>
    <row r="734" spans="1:12">
      <c r="A734" s="130" t="s">
        <v>70</v>
      </c>
      <c r="B734" s="130" t="s">
        <v>68</v>
      </c>
      <c r="C734" s="130" t="s">
        <v>63</v>
      </c>
      <c r="D734" s="125">
        <v>41791</v>
      </c>
      <c r="E734" s="126">
        <f t="shared" si="13"/>
        <v>6</v>
      </c>
      <c r="F734" s="126" t="s">
        <v>69</v>
      </c>
      <c r="G734" s="130" t="s">
        <v>55</v>
      </c>
      <c r="H734" s="130" t="s">
        <v>56</v>
      </c>
      <c r="I734" s="130" t="s">
        <v>65</v>
      </c>
      <c r="J734" s="129">
        <v>230880.88355771248</v>
      </c>
      <c r="K734" s="127"/>
      <c r="L734" s="175"/>
    </row>
    <row r="735" spans="1:12">
      <c r="A735" s="130" t="s">
        <v>70</v>
      </c>
      <c r="B735" s="130" t="s">
        <v>68</v>
      </c>
      <c r="C735" s="130" t="s">
        <v>63</v>
      </c>
      <c r="D735" s="125">
        <v>41456</v>
      </c>
      <c r="E735" s="126">
        <f t="shared" si="13"/>
        <v>7</v>
      </c>
      <c r="F735" s="126" t="s">
        <v>69</v>
      </c>
      <c r="G735" s="130" t="s">
        <v>52</v>
      </c>
      <c r="H735" s="130" t="s">
        <v>53</v>
      </c>
      <c r="I735" s="130" t="s">
        <v>65</v>
      </c>
      <c r="J735" s="129">
        <v>1207341.5441326213</v>
      </c>
      <c r="K735" s="127"/>
      <c r="L735" s="175"/>
    </row>
    <row r="736" spans="1:12">
      <c r="A736" s="130" t="s">
        <v>70</v>
      </c>
      <c r="B736" s="130" t="s">
        <v>68</v>
      </c>
      <c r="C736" s="130" t="s">
        <v>63</v>
      </c>
      <c r="D736" s="125">
        <v>41487</v>
      </c>
      <c r="E736" s="126">
        <f t="shared" si="13"/>
        <v>8</v>
      </c>
      <c r="F736" s="126" t="s">
        <v>69</v>
      </c>
      <c r="G736" s="130" t="s">
        <v>52</v>
      </c>
      <c r="H736" s="130" t="s">
        <v>53</v>
      </c>
      <c r="I736" s="130" t="s">
        <v>65</v>
      </c>
      <c r="J736" s="129">
        <v>1627559.0630120938</v>
      </c>
      <c r="K736" s="127"/>
      <c r="L736" s="175"/>
    </row>
    <row r="737" spans="1:12">
      <c r="A737" s="130" t="s">
        <v>70</v>
      </c>
      <c r="B737" s="130" t="s">
        <v>68</v>
      </c>
      <c r="C737" s="130" t="s">
        <v>63</v>
      </c>
      <c r="D737" s="125">
        <v>41518</v>
      </c>
      <c r="E737" s="126">
        <f t="shared" si="13"/>
        <v>9</v>
      </c>
      <c r="F737" s="126" t="s">
        <v>69</v>
      </c>
      <c r="G737" s="130" t="s">
        <v>52</v>
      </c>
      <c r="H737" s="130" t="s">
        <v>53</v>
      </c>
      <c r="I737" s="130" t="s">
        <v>65</v>
      </c>
      <c r="J737" s="129">
        <v>1247278.3501437153</v>
      </c>
      <c r="K737" s="127"/>
      <c r="L737" s="175"/>
    </row>
    <row r="738" spans="1:12">
      <c r="A738" s="130" t="s">
        <v>70</v>
      </c>
      <c r="B738" s="130" t="s">
        <v>68</v>
      </c>
      <c r="C738" s="130" t="s">
        <v>63</v>
      </c>
      <c r="D738" s="125">
        <v>41548</v>
      </c>
      <c r="E738" s="126">
        <f t="shared" si="13"/>
        <v>10</v>
      </c>
      <c r="F738" s="126" t="s">
        <v>69</v>
      </c>
      <c r="G738" s="130" t="s">
        <v>52</v>
      </c>
      <c r="H738" s="130" t="s">
        <v>53</v>
      </c>
      <c r="I738" s="130" t="s">
        <v>65</v>
      </c>
      <c r="J738" s="129">
        <v>1189437.4296213749</v>
      </c>
      <c r="K738" s="127"/>
      <c r="L738" s="175"/>
    </row>
    <row r="739" spans="1:12">
      <c r="A739" s="130" t="s">
        <v>70</v>
      </c>
      <c r="B739" s="130" t="s">
        <v>68</v>
      </c>
      <c r="C739" s="130" t="s">
        <v>63</v>
      </c>
      <c r="D739" s="125">
        <v>41579</v>
      </c>
      <c r="E739" s="126">
        <f t="shared" si="13"/>
        <v>11</v>
      </c>
      <c r="F739" s="126" t="s">
        <v>69</v>
      </c>
      <c r="G739" s="130" t="s">
        <v>52</v>
      </c>
      <c r="H739" s="130" t="s">
        <v>53</v>
      </c>
      <c r="I739" s="130" t="s">
        <v>65</v>
      </c>
      <c r="J739" s="129">
        <v>1196568.3584903125</v>
      </c>
      <c r="K739" s="127"/>
      <c r="L739" s="175"/>
    </row>
    <row r="740" spans="1:12">
      <c r="A740" s="130" t="s">
        <v>70</v>
      </c>
      <c r="B740" s="130" t="s">
        <v>68</v>
      </c>
      <c r="C740" s="130" t="s">
        <v>63</v>
      </c>
      <c r="D740" s="125">
        <v>41609</v>
      </c>
      <c r="E740" s="126">
        <f t="shared" si="13"/>
        <v>12</v>
      </c>
      <c r="F740" s="126" t="s">
        <v>69</v>
      </c>
      <c r="G740" s="130" t="s">
        <v>52</v>
      </c>
      <c r="H740" s="130" t="s">
        <v>53</v>
      </c>
      <c r="I740" s="130" t="s">
        <v>65</v>
      </c>
      <c r="J740" s="129">
        <v>1176117.3688343752</v>
      </c>
      <c r="K740" s="127"/>
      <c r="L740" s="175"/>
    </row>
    <row r="741" spans="1:12">
      <c r="A741" s="130" t="s">
        <v>70</v>
      </c>
      <c r="B741" s="130" t="s">
        <v>68</v>
      </c>
      <c r="C741" s="130" t="s">
        <v>63</v>
      </c>
      <c r="D741" s="125">
        <v>41640</v>
      </c>
      <c r="E741" s="126">
        <f t="shared" si="13"/>
        <v>1</v>
      </c>
      <c r="F741" s="126" t="s">
        <v>69</v>
      </c>
      <c r="G741" s="130" t="s">
        <v>52</v>
      </c>
      <c r="H741" s="130" t="s">
        <v>53</v>
      </c>
      <c r="I741" s="130" t="s">
        <v>65</v>
      </c>
      <c r="J741" s="129">
        <v>1565368.1883344997</v>
      </c>
      <c r="K741" s="127"/>
      <c r="L741" s="175"/>
    </row>
    <row r="742" spans="1:12">
      <c r="A742" s="130" t="s">
        <v>70</v>
      </c>
      <c r="B742" s="130" t="s">
        <v>68</v>
      </c>
      <c r="C742" s="130" t="s">
        <v>63</v>
      </c>
      <c r="D742" s="125">
        <v>41671</v>
      </c>
      <c r="E742" s="126">
        <f t="shared" si="13"/>
        <v>2</v>
      </c>
      <c r="F742" s="126" t="s">
        <v>69</v>
      </c>
      <c r="G742" s="130" t="s">
        <v>52</v>
      </c>
      <c r="H742" s="130" t="s">
        <v>53</v>
      </c>
      <c r="I742" s="130" t="s">
        <v>65</v>
      </c>
      <c r="J742" s="129">
        <v>1227442.7809998749</v>
      </c>
      <c r="K742" s="127"/>
      <c r="L742" s="175"/>
    </row>
    <row r="743" spans="1:12">
      <c r="A743" s="130" t="s">
        <v>70</v>
      </c>
      <c r="B743" s="130" t="s">
        <v>68</v>
      </c>
      <c r="C743" s="130" t="s">
        <v>63</v>
      </c>
      <c r="D743" s="125">
        <v>41699</v>
      </c>
      <c r="E743" s="126">
        <f t="shared" si="13"/>
        <v>3</v>
      </c>
      <c r="F743" s="126" t="s">
        <v>69</v>
      </c>
      <c r="G743" s="130" t="s">
        <v>52</v>
      </c>
      <c r="H743" s="130" t="s">
        <v>53</v>
      </c>
      <c r="I743" s="130" t="s">
        <v>65</v>
      </c>
      <c r="J743" s="129">
        <v>1290433.7858775002</v>
      </c>
      <c r="K743" s="127"/>
      <c r="L743" s="175"/>
    </row>
    <row r="744" spans="1:12">
      <c r="A744" s="130" t="s">
        <v>70</v>
      </c>
      <c r="B744" s="130" t="s">
        <v>68</v>
      </c>
      <c r="C744" s="130" t="s">
        <v>63</v>
      </c>
      <c r="D744" s="125">
        <v>41730</v>
      </c>
      <c r="E744" s="126">
        <f t="shared" si="13"/>
        <v>4</v>
      </c>
      <c r="F744" s="126" t="s">
        <v>69</v>
      </c>
      <c r="G744" s="130" t="s">
        <v>52</v>
      </c>
      <c r="H744" s="130" t="s">
        <v>53</v>
      </c>
      <c r="I744" s="130" t="s">
        <v>65</v>
      </c>
      <c r="J744" s="129">
        <v>1298308.3953839999</v>
      </c>
      <c r="K744" s="127"/>
      <c r="L744" s="175"/>
    </row>
    <row r="745" spans="1:12">
      <c r="A745" s="130" t="s">
        <v>70</v>
      </c>
      <c r="B745" s="130" t="s">
        <v>68</v>
      </c>
      <c r="C745" s="130" t="s">
        <v>63</v>
      </c>
      <c r="D745" s="125">
        <v>41760</v>
      </c>
      <c r="E745" s="126">
        <f t="shared" si="13"/>
        <v>5</v>
      </c>
      <c r="F745" s="126" t="s">
        <v>69</v>
      </c>
      <c r="G745" s="130" t="s">
        <v>52</v>
      </c>
      <c r="H745" s="130" t="s">
        <v>53</v>
      </c>
      <c r="I745" s="130" t="s">
        <v>65</v>
      </c>
      <c r="J745" s="129">
        <v>1344373.5269335939</v>
      </c>
      <c r="K745" s="127"/>
      <c r="L745" s="175"/>
    </row>
    <row r="746" spans="1:12">
      <c r="A746" s="130" t="s">
        <v>70</v>
      </c>
      <c r="B746" s="130" t="s">
        <v>68</v>
      </c>
      <c r="C746" s="130" t="s">
        <v>63</v>
      </c>
      <c r="D746" s="125">
        <v>41791</v>
      </c>
      <c r="E746" s="126">
        <f t="shared" si="13"/>
        <v>6</v>
      </c>
      <c r="F746" s="126" t="s">
        <v>69</v>
      </c>
      <c r="G746" s="130" t="s">
        <v>52</v>
      </c>
      <c r="H746" s="130" t="s">
        <v>53</v>
      </c>
      <c r="I746" s="130" t="s">
        <v>65</v>
      </c>
      <c r="J746" s="129">
        <v>1507227.5892764062</v>
      </c>
      <c r="K746" s="127"/>
      <c r="L746" s="175"/>
    </row>
    <row r="747" spans="1:12">
      <c r="A747" s="130" t="s">
        <v>70</v>
      </c>
      <c r="B747" s="130" t="s">
        <v>68</v>
      </c>
      <c r="C747" s="130" t="s">
        <v>66</v>
      </c>
      <c r="D747" s="125">
        <v>41456</v>
      </c>
      <c r="E747" s="126">
        <f t="shared" si="13"/>
        <v>7</v>
      </c>
      <c r="F747" s="126" t="s">
        <v>69</v>
      </c>
      <c r="G747" s="130" t="s">
        <v>47</v>
      </c>
      <c r="H747" s="130" t="s">
        <v>48</v>
      </c>
      <c r="I747" s="130" t="s">
        <v>65</v>
      </c>
      <c r="J747" s="129">
        <v>4118100.0493550403</v>
      </c>
      <c r="K747" s="127"/>
      <c r="L747" s="175"/>
    </row>
    <row r="748" spans="1:12">
      <c r="A748" s="130" t="s">
        <v>70</v>
      </c>
      <c r="B748" s="130" t="s">
        <v>68</v>
      </c>
      <c r="C748" s="130" t="s">
        <v>66</v>
      </c>
      <c r="D748" s="125">
        <v>41487</v>
      </c>
      <c r="E748" s="126">
        <f t="shared" si="13"/>
        <v>8</v>
      </c>
      <c r="F748" s="126" t="s">
        <v>69</v>
      </c>
      <c r="G748" s="130" t="s">
        <v>47</v>
      </c>
      <c r="H748" s="130" t="s">
        <v>48</v>
      </c>
      <c r="I748" s="130" t="s">
        <v>65</v>
      </c>
      <c r="J748" s="129">
        <v>4507082.5661568008</v>
      </c>
      <c r="K748" s="127"/>
      <c r="L748" s="175"/>
    </row>
    <row r="749" spans="1:12">
      <c r="A749" s="130" t="s">
        <v>70</v>
      </c>
      <c r="B749" s="130" t="s">
        <v>68</v>
      </c>
      <c r="C749" s="130" t="s">
        <v>66</v>
      </c>
      <c r="D749" s="125">
        <v>41518</v>
      </c>
      <c r="E749" s="126">
        <f t="shared" si="13"/>
        <v>9</v>
      </c>
      <c r="F749" s="126" t="s">
        <v>69</v>
      </c>
      <c r="G749" s="130" t="s">
        <v>47</v>
      </c>
      <c r="H749" s="130" t="s">
        <v>48</v>
      </c>
      <c r="I749" s="130" t="s">
        <v>65</v>
      </c>
      <c r="J749" s="129">
        <v>4703409.2060524803</v>
      </c>
      <c r="K749" s="127"/>
      <c r="L749" s="175"/>
    </row>
    <row r="750" spans="1:12">
      <c r="A750" s="130" t="s">
        <v>70</v>
      </c>
      <c r="B750" s="130" t="s">
        <v>68</v>
      </c>
      <c r="C750" s="130" t="s">
        <v>66</v>
      </c>
      <c r="D750" s="125">
        <v>41548</v>
      </c>
      <c r="E750" s="126">
        <f t="shared" si="13"/>
        <v>10</v>
      </c>
      <c r="F750" s="126" t="s">
        <v>69</v>
      </c>
      <c r="G750" s="130" t="s">
        <v>47</v>
      </c>
      <c r="H750" s="130" t="s">
        <v>48</v>
      </c>
      <c r="I750" s="130" t="s">
        <v>65</v>
      </c>
      <c r="J750" s="129">
        <v>6020479.2997298883</v>
      </c>
      <c r="K750" s="127"/>
      <c r="L750" s="175"/>
    </row>
    <row r="751" spans="1:12">
      <c r="A751" s="130" t="s">
        <v>70</v>
      </c>
      <c r="B751" s="130" t="s">
        <v>68</v>
      </c>
      <c r="C751" s="130" t="s">
        <v>66</v>
      </c>
      <c r="D751" s="125">
        <v>41579</v>
      </c>
      <c r="E751" s="126">
        <f t="shared" si="13"/>
        <v>11</v>
      </c>
      <c r="F751" s="126" t="s">
        <v>69</v>
      </c>
      <c r="G751" s="130" t="s">
        <v>47</v>
      </c>
      <c r="H751" s="130" t="s">
        <v>48</v>
      </c>
      <c r="I751" s="130" t="s">
        <v>65</v>
      </c>
      <c r="J751" s="129">
        <v>6461172.5917462073</v>
      </c>
      <c r="K751" s="127"/>
      <c r="L751" s="175"/>
    </row>
    <row r="752" spans="1:12">
      <c r="A752" s="130" t="s">
        <v>70</v>
      </c>
      <c r="B752" s="130" t="s">
        <v>68</v>
      </c>
      <c r="C752" s="130" t="s">
        <v>66</v>
      </c>
      <c r="D752" s="125">
        <v>41609</v>
      </c>
      <c r="E752" s="126">
        <f t="shared" si="13"/>
        <v>12</v>
      </c>
      <c r="F752" s="126" t="s">
        <v>69</v>
      </c>
      <c r="G752" s="130" t="s">
        <v>47</v>
      </c>
      <c r="H752" s="130" t="s">
        <v>48</v>
      </c>
      <c r="I752" s="130" t="s">
        <v>65</v>
      </c>
      <c r="J752" s="129">
        <v>3399470.2212770889</v>
      </c>
      <c r="K752" s="127"/>
      <c r="L752" s="175"/>
    </row>
    <row r="753" spans="1:12">
      <c r="A753" s="130" t="s">
        <v>70</v>
      </c>
      <c r="B753" s="130" t="s">
        <v>68</v>
      </c>
      <c r="C753" s="130" t="s">
        <v>66</v>
      </c>
      <c r="D753" s="125">
        <v>41640</v>
      </c>
      <c r="E753" s="126">
        <f t="shared" si="13"/>
        <v>1</v>
      </c>
      <c r="F753" s="126" t="s">
        <v>69</v>
      </c>
      <c r="G753" s="130" t="s">
        <v>47</v>
      </c>
      <c r="H753" s="130" t="s">
        <v>48</v>
      </c>
      <c r="I753" s="130" t="s">
        <v>65</v>
      </c>
      <c r="J753" s="129">
        <v>3168116.576105712</v>
      </c>
      <c r="K753" s="127"/>
      <c r="L753" s="175"/>
    </row>
    <row r="754" spans="1:12">
      <c r="A754" s="130" t="s">
        <v>70</v>
      </c>
      <c r="B754" s="130" t="s">
        <v>68</v>
      </c>
      <c r="C754" s="130" t="s">
        <v>66</v>
      </c>
      <c r="D754" s="125">
        <v>41671</v>
      </c>
      <c r="E754" s="126">
        <f t="shared" si="13"/>
        <v>2</v>
      </c>
      <c r="F754" s="126" t="s">
        <v>69</v>
      </c>
      <c r="G754" s="130" t="s">
        <v>47</v>
      </c>
      <c r="H754" s="130" t="s">
        <v>48</v>
      </c>
      <c r="I754" s="130" t="s">
        <v>65</v>
      </c>
      <c r="J754" s="129">
        <v>3601517.3685167041</v>
      </c>
      <c r="K754" s="127"/>
      <c r="L754" s="175"/>
    </row>
    <row r="755" spans="1:12">
      <c r="A755" s="130" t="s">
        <v>70</v>
      </c>
      <c r="B755" s="130" t="s">
        <v>68</v>
      </c>
      <c r="C755" s="130" t="s">
        <v>66</v>
      </c>
      <c r="D755" s="125">
        <v>41699</v>
      </c>
      <c r="E755" s="126">
        <f t="shared" si="13"/>
        <v>3</v>
      </c>
      <c r="F755" s="126" t="s">
        <v>69</v>
      </c>
      <c r="G755" s="130" t="s">
        <v>47</v>
      </c>
      <c r="H755" s="130" t="s">
        <v>48</v>
      </c>
      <c r="I755" s="130" t="s">
        <v>65</v>
      </c>
      <c r="J755" s="129">
        <v>3449559.2207462396</v>
      </c>
      <c r="K755" s="127"/>
      <c r="L755" s="175"/>
    </row>
    <row r="756" spans="1:12">
      <c r="A756" s="130" t="s">
        <v>70</v>
      </c>
      <c r="B756" s="130" t="s">
        <v>68</v>
      </c>
      <c r="C756" s="130" t="s">
        <v>66</v>
      </c>
      <c r="D756" s="125">
        <v>41730</v>
      </c>
      <c r="E756" s="126">
        <f t="shared" si="13"/>
        <v>4</v>
      </c>
      <c r="F756" s="126" t="s">
        <v>69</v>
      </c>
      <c r="G756" s="130" t="s">
        <v>47</v>
      </c>
      <c r="H756" s="130" t="s">
        <v>48</v>
      </c>
      <c r="I756" s="130" t="s">
        <v>65</v>
      </c>
      <c r="J756" s="129">
        <v>3875884.2425812325</v>
      </c>
      <c r="K756" s="127"/>
      <c r="L756" s="175"/>
    </row>
    <row r="757" spans="1:12">
      <c r="A757" s="130" t="s">
        <v>70</v>
      </c>
      <c r="B757" s="130" t="s">
        <v>68</v>
      </c>
      <c r="C757" s="130" t="s">
        <v>66</v>
      </c>
      <c r="D757" s="125">
        <v>41760</v>
      </c>
      <c r="E757" s="126">
        <f t="shared" si="13"/>
        <v>5</v>
      </c>
      <c r="F757" s="126" t="s">
        <v>69</v>
      </c>
      <c r="G757" s="130" t="s">
        <v>47</v>
      </c>
      <c r="H757" s="130" t="s">
        <v>48</v>
      </c>
      <c r="I757" s="130" t="s">
        <v>65</v>
      </c>
      <c r="J757" s="129">
        <v>4224276.0222364804</v>
      </c>
      <c r="K757" s="127"/>
      <c r="L757" s="175"/>
    </row>
    <row r="758" spans="1:12">
      <c r="A758" s="130" t="s">
        <v>70</v>
      </c>
      <c r="B758" s="130" t="s">
        <v>68</v>
      </c>
      <c r="C758" s="130" t="s">
        <v>66</v>
      </c>
      <c r="D758" s="125">
        <v>41791</v>
      </c>
      <c r="E758" s="126">
        <f t="shared" si="13"/>
        <v>6</v>
      </c>
      <c r="F758" s="126" t="s">
        <v>69</v>
      </c>
      <c r="G758" s="130" t="s">
        <v>47</v>
      </c>
      <c r="H758" s="130" t="s">
        <v>48</v>
      </c>
      <c r="I758" s="130" t="s">
        <v>65</v>
      </c>
      <c r="J758" s="129">
        <v>2229175.6542357123</v>
      </c>
      <c r="K758" s="127"/>
      <c r="L758" s="175"/>
    </row>
    <row r="759" spans="1:12">
      <c r="A759" s="130" t="s">
        <v>70</v>
      </c>
      <c r="B759" s="130" t="s">
        <v>68</v>
      </c>
      <c r="C759" s="130" t="s">
        <v>66</v>
      </c>
      <c r="D759" s="125">
        <v>41456</v>
      </c>
      <c r="E759" s="126">
        <f t="shared" si="13"/>
        <v>7</v>
      </c>
      <c r="F759" s="126" t="s">
        <v>69</v>
      </c>
      <c r="G759" s="130" t="s">
        <v>49</v>
      </c>
      <c r="H759" s="130" t="s">
        <v>51</v>
      </c>
      <c r="I759" s="130" t="s">
        <v>65</v>
      </c>
      <c r="J759" s="129">
        <v>1958496.2303689439</v>
      </c>
      <c r="K759" s="127"/>
      <c r="L759" s="175"/>
    </row>
    <row r="760" spans="1:12">
      <c r="A760" s="130" t="s">
        <v>70</v>
      </c>
      <c r="B760" s="130" t="s">
        <v>68</v>
      </c>
      <c r="C760" s="130" t="s">
        <v>66</v>
      </c>
      <c r="D760" s="125">
        <v>41487</v>
      </c>
      <c r="E760" s="126">
        <f t="shared" si="13"/>
        <v>8</v>
      </c>
      <c r="F760" s="126" t="s">
        <v>69</v>
      </c>
      <c r="G760" s="130" t="s">
        <v>49</v>
      </c>
      <c r="H760" s="130" t="s">
        <v>51</v>
      </c>
      <c r="I760" s="130" t="s">
        <v>65</v>
      </c>
      <c r="J760" s="129">
        <v>2195052.7782959999</v>
      </c>
      <c r="K760" s="127"/>
      <c r="L760" s="175"/>
    </row>
    <row r="761" spans="1:12">
      <c r="A761" s="130" t="s">
        <v>70</v>
      </c>
      <c r="B761" s="130" t="s">
        <v>68</v>
      </c>
      <c r="C761" s="130" t="s">
        <v>66</v>
      </c>
      <c r="D761" s="125">
        <v>41518</v>
      </c>
      <c r="E761" s="126">
        <f t="shared" si="13"/>
        <v>9</v>
      </c>
      <c r="F761" s="126" t="s">
        <v>69</v>
      </c>
      <c r="G761" s="130" t="s">
        <v>49</v>
      </c>
      <c r="H761" s="130" t="s">
        <v>51</v>
      </c>
      <c r="I761" s="130" t="s">
        <v>65</v>
      </c>
      <c r="J761" s="129">
        <v>2264552.5099384319</v>
      </c>
      <c r="K761" s="127"/>
      <c r="L761" s="175"/>
    </row>
    <row r="762" spans="1:12">
      <c r="A762" s="130" t="s">
        <v>70</v>
      </c>
      <c r="B762" s="130" t="s">
        <v>68</v>
      </c>
      <c r="C762" s="130" t="s">
        <v>66</v>
      </c>
      <c r="D762" s="125">
        <v>41548</v>
      </c>
      <c r="E762" s="126">
        <f t="shared" si="13"/>
        <v>10</v>
      </c>
      <c r="F762" s="126" t="s">
        <v>69</v>
      </c>
      <c r="G762" s="130" t="s">
        <v>49</v>
      </c>
      <c r="H762" s="130" t="s">
        <v>51</v>
      </c>
      <c r="I762" s="130" t="s">
        <v>65</v>
      </c>
      <c r="J762" s="129">
        <v>2839505.8993002246</v>
      </c>
      <c r="K762" s="127"/>
      <c r="L762" s="175"/>
    </row>
    <row r="763" spans="1:12">
      <c r="A763" s="130" t="s">
        <v>70</v>
      </c>
      <c r="B763" s="130" t="s">
        <v>68</v>
      </c>
      <c r="C763" s="130" t="s">
        <v>66</v>
      </c>
      <c r="D763" s="125">
        <v>41579</v>
      </c>
      <c r="E763" s="126">
        <f t="shared" si="13"/>
        <v>11</v>
      </c>
      <c r="F763" s="126" t="s">
        <v>69</v>
      </c>
      <c r="G763" s="130" t="s">
        <v>49</v>
      </c>
      <c r="H763" s="130" t="s">
        <v>51</v>
      </c>
      <c r="I763" s="130" t="s">
        <v>65</v>
      </c>
      <c r="J763" s="129">
        <v>3159420.5430006236</v>
      </c>
      <c r="K763" s="127"/>
      <c r="L763" s="175"/>
    </row>
    <row r="764" spans="1:12">
      <c r="A764" s="130" t="s">
        <v>70</v>
      </c>
      <c r="B764" s="130" t="s">
        <v>68</v>
      </c>
      <c r="C764" s="130" t="s">
        <v>66</v>
      </c>
      <c r="D764" s="125">
        <v>41609</v>
      </c>
      <c r="E764" s="126">
        <f t="shared" si="13"/>
        <v>12</v>
      </c>
      <c r="F764" s="126" t="s">
        <v>69</v>
      </c>
      <c r="G764" s="130" t="s">
        <v>49</v>
      </c>
      <c r="H764" s="130" t="s">
        <v>51</v>
      </c>
      <c r="I764" s="130" t="s">
        <v>65</v>
      </c>
      <c r="J764" s="129">
        <v>1724509.5598100165</v>
      </c>
      <c r="K764" s="127"/>
      <c r="L764" s="175"/>
    </row>
    <row r="765" spans="1:12">
      <c r="A765" s="130" t="s">
        <v>70</v>
      </c>
      <c r="B765" s="130" t="s">
        <v>68</v>
      </c>
      <c r="C765" s="130" t="s">
        <v>66</v>
      </c>
      <c r="D765" s="125">
        <v>41640</v>
      </c>
      <c r="E765" s="126">
        <f t="shared" si="13"/>
        <v>1</v>
      </c>
      <c r="F765" s="126" t="s">
        <v>69</v>
      </c>
      <c r="G765" s="130" t="s">
        <v>49</v>
      </c>
      <c r="H765" s="130" t="s">
        <v>51</v>
      </c>
      <c r="I765" s="130" t="s">
        <v>65</v>
      </c>
      <c r="J765" s="129">
        <v>1542913.9169346001</v>
      </c>
      <c r="K765" s="127"/>
      <c r="L765" s="175"/>
    </row>
    <row r="766" spans="1:12">
      <c r="A766" s="130" t="s">
        <v>70</v>
      </c>
      <c r="B766" s="130" t="s">
        <v>68</v>
      </c>
      <c r="C766" s="130" t="s">
        <v>66</v>
      </c>
      <c r="D766" s="125">
        <v>41671</v>
      </c>
      <c r="E766" s="126">
        <f t="shared" si="13"/>
        <v>2</v>
      </c>
      <c r="F766" s="126" t="s">
        <v>69</v>
      </c>
      <c r="G766" s="130" t="s">
        <v>49</v>
      </c>
      <c r="H766" s="130" t="s">
        <v>51</v>
      </c>
      <c r="I766" s="130" t="s">
        <v>65</v>
      </c>
      <c r="J766" s="129">
        <v>1820402.6309305201</v>
      </c>
      <c r="K766" s="127"/>
      <c r="L766" s="175"/>
    </row>
    <row r="767" spans="1:12">
      <c r="A767" s="130" t="s">
        <v>70</v>
      </c>
      <c r="B767" s="130" t="s">
        <v>68</v>
      </c>
      <c r="C767" s="130" t="s">
        <v>66</v>
      </c>
      <c r="D767" s="125">
        <v>41699</v>
      </c>
      <c r="E767" s="126">
        <f t="shared" si="13"/>
        <v>3</v>
      </c>
      <c r="F767" s="126" t="s">
        <v>69</v>
      </c>
      <c r="G767" s="130" t="s">
        <v>49</v>
      </c>
      <c r="H767" s="130" t="s">
        <v>51</v>
      </c>
      <c r="I767" s="130" t="s">
        <v>65</v>
      </c>
      <c r="J767" s="129">
        <v>1771550.3477915039</v>
      </c>
      <c r="K767" s="127"/>
      <c r="L767" s="175"/>
    </row>
    <row r="768" spans="1:12">
      <c r="A768" s="130" t="s">
        <v>70</v>
      </c>
      <c r="B768" s="130" t="s">
        <v>68</v>
      </c>
      <c r="C768" s="130" t="s">
        <v>66</v>
      </c>
      <c r="D768" s="125">
        <v>41730</v>
      </c>
      <c r="E768" s="126">
        <f t="shared" si="13"/>
        <v>4</v>
      </c>
      <c r="F768" s="126" t="s">
        <v>69</v>
      </c>
      <c r="G768" s="130" t="s">
        <v>49</v>
      </c>
      <c r="H768" s="130" t="s">
        <v>51</v>
      </c>
      <c r="I768" s="130" t="s">
        <v>65</v>
      </c>
      <c r="J768" s="129">
        <v>1908978.5663007363</v>
      </c>
      <c r="K768" s="127"/>
      <c r="L768" s="175"/>
    </row>
    <row r="769" spans="1:12">
      <c r="A769" s="130" t="s">
        <v>70</v>
      </c>
      <c r="B769" s="130" t="s">
        <v>68</v>
      </c>
      <c r="C769" s="130" t="s">
        <v>66</v>
      </c>
      <c r="D769" s="125">
        <v>41760</v>
      </c>
      <c r="E769" s="126">
        <f t="shared" si="13"/>
        <v>5</v>
      </c>
      <c r="F769" s="126" t="s">
        <v>69</v>
      </c>
      <c r="G769" s="130" t="s">
        <v>49</v>
      </c>
      <c r="H769" s="130" t="s">
        <v>51</v>
      </c>
      <c r="I769" s="130" t="s">
        <v>65</v>
      </c>
      <c r="J769" s="129">
        <v>2224548.7175923204</v>
      </c>
      <c r="K769" s="127"/>
      <c r="L769" s="175"/>
    </row>
    <row r="770" spans="1:12">
      <c r="A770" s="130" t="s">
        <v>70</v>
      </c>
      <c r="B770" s="130" t="s">
        <v>68</v>
      </c>
      <c r="C770" s="130" t="s">
        <v>66</v>
      </c>
      <c r="D770" s="125">
        <v>41791</v>
      </c>
      <c r="E770" s="126">
        <f t="shared" si="13"/>
        <v>6</v>
      </c>
      <c r="F770" s="126" t="s">
        <v>69</v>
      </c>
      <c r="G770" s="130" t="s">
        <v>49</v>
      </c>
      <c r="H770" s="130" t="s">
        <v>51</v>
      </c>
      <c r="I770" s="130" t="s">
        <v>65</v>
      </c>
      <c r="J770" s="129">
        <v>1199138.0695781759</v>
      </c>
      <c r="K770" s="127"/>
      <c r="L770" s="175"/>
    </row>
    <row r="771" spans="1:12">
      <c r="A771" s="130" t="s">
        <v>70</v>
      </c>
      <c r="B771" s="130" t="s">
        <v>68</v>
      </c>
      <c r="C771" s="130" t="s">
        <v>66</v>
      </c>
      <c r="D771" s="125">
        <v>41456</v>
      </c>
      <c r="E771" s="126">
        <f t="shared" si="13"/>
        <v>7</v>
      </c>
      <c r="F771" s="126" t="s">
        <v>69</v>
      </c>
      <c r="G771" s="130" t="s">
        <v>49</v>
      </c>
      <c r="H771" s="130" t="s">
        <v>50</v>
      </c>
      <c r="I771" s="130" t="s">
        <v>65</v>
      </c>
      <c r="J771" s="129">
        <v>1652868.9853267202</v>
      </c>
      <c r="K771" s="127"/>
      <c r="L771" s="175"/>
    </row>
    <row r="772" spans="1:12">
      <c r="A772" s="130" t="s">
        <v>70</v>
      </c>
      <c r="B772" s="130" t="s">
        <v>68</v>
      </c>
      <c r="C772" s="130" t="s">
        <v>66</v>
      </c>
      <c r="D772" s="125">
        <v>41487</v>
      </c>
      <c r="E772" s="126">
        <f t="shared" si="13"/>
        <v>8</v>
      </c>
      <c r="F772" s="126" t="s">
        <v>69</v>
      </c>
      <c r="G772" s="130" t="s">
        <v>49</v>
      </c>
      <c r="H772" s="130" t="s">
        <v>50</v>
      </c>
      <c r="I772" s="130" t="s">
        <v>65</v>
      </c>
      <c r="J772" s="129">
        <v>1940369.6316480001</v>
      </c>
      <c r="K772" s="127"/>
      <c r="L772" s="175"/>
    </row>
    <row r="773" spans="1:12">
      <c r="A773" s="130" t="s">
        <v>70</v>
      </c>
      <c r="B773" s="130" t="s">
        <v>68</v>
      </c>
      <c r="C773" s="130" t="s">
        <v>66</v>
      </c>
      <c r="D773" s="125">
        <v>41518</v>
      </c>
      <c r="E773" s="126">
        <f t="shared" si="13"/>
        <v>9</v>
      </c>
      <c r="F773" s="126" t="s">
        <v>69</v>
      </c>
      <c r="G773" s="130" t="s">
        <v>49</v>
      </c>
      <c r="H773" s="130" t="s">
        <v>50</v>
      </c>
      <c r="I773" s="130" t="s">
        <v>65</v>
      </c>
      <c r="J773" s="129">
        <v>2031601.7410147204</v>
      </c>
      <c r="K773" s="127"/>
      <c r="L773" s="175"/>
    </row>
    <row r="774" spans="1:12">
      <c r="A774" s="130" t="s">
        <v>70</v>
      </c>
      <c r="B774" s="130" t="s">
        <v>68</v>
      </c>
      <c r="C774" s="130" t="s">
        <v>66</v>
      </c>
      <c r="D774" s="125">
        <v>41548</v>
      </c>
      <c r="E774" s="126">
        <f t="shared" si="13"/>
        <v>10</v>
      </c>
      <c r="F774" s="126" t="s">
        <v>69</v>
      </c>
      <c r="G774" s="130" t="s">
        <v>49</v>
      </c>
      <c r="H774" s="130" t="s">
        <v>50</v>
      </c>
      <c r="I774" s="130" t="s">
        <v>65</v>
      </c>
      <c r="J774" s="129">
        <v>2784735.3475135607</v>
      </c>
      <c r="K774" s="127"/>
      <c r="L774" s="175"/>
    </row>
    <row r="775" spans="1:12">
      <c r="A775" s="130" t="s">
        <v>70</v>
      </c>
      <c r="B775" s="130" t="s">
        <v>68</v>
      </c>
      <c r="C775" s="130" t="s">
        <v>66</v>
      </c>
      <c r="D775" s="125">
        <v>41579</v>
      </c>
      <c r="E775" s="126">
        <f t="shared" si="13"/>
        <v>11</v>
      </c>
      <c r="F775" s="126" t="s">
        <v>69</v>
      </c>
      <c r="G775" s="130" t="s">
        <v>49</v>
      </c>
      <c r="H775" s="130" t="s">
        <v>50</v>
      </c>
      <c r="I775" s="130" t="s">
        <v>65</v>
      </c>
      <c r="J775" s="129">
        <v>2777158.7847141596</v>
      </c>
      <c r="K775" s="127"/>
      <c r="L775" s="175"/>
    </row>
    <row r="776" spans="1:12">
      <c r="A776" s="130" t="s">
        <v>70</v>
      </c>
      <c r="B776" s="130" t="s">
        <v>68</v>
      </c>
      <c r="C776" s="130" t="s">
        <v>66</v>
      </c>
      <c r="D776" s="125">
        <v>41609</v>
      </c>
      <c r="E776" s="126">
        <f t="shared" si="13"/>
        <v>12</v>
      </c>
      <c r="F776" s="126" t="s">
        <v>69</v>
      </c>
      <c r="G776" s="130" t="s">
        <v>49</v>
      </c>
      <c r="H776" s="130" t="s">
        <v>50</v>
      </c>
      <c r="I776" s="130" t="s">
        <v>65</v>
      </c>
      <c r="J776" s="129">
        <v>1505235.4723879206</v>
      </c>
      <c r="K776" s="127"/>
      <c r="L776" s="175"/>
    </row>
    <row r="777" spans="1:12">
      <c r="A777" s="130" t="s">
        <v>70</v>
      </c>
      <c r="B777" s="130" t="s">
        <v>68</v>
      </c>
      <c r="C777" s="130" t="s">
        <v>66</v>
      </c>
      <c r="D777" s="125">
        <v>41640</v>
      </c>
      <c r="E777" s="126">
        <f t="shared" si="13"/>
        <v>1</v>
      </c>
      <c r="F777" s="126" t="s">
        <v>69</v>
      </c>
      <c r="G777" s="130" t="s">
        <v>49</v>
      </c>
      <c r="H777" s="130" t="s">
        <v>50</v>
      </c>
      <c r="I777" s="130" t="s">
        <v>65</v>
      </c>
      <c r="J777" s="129">
        <v>1375663.6681960202</v>
      </c>
      <c r="K777" s="127"/>
      <c r="L777" s="175"/>
    </row>
    <row r="778" spans="1:12">
      <c r="A778" s="130" t="s">
        <v>70</v>
      </c>
      <c r="B778" s="130" t="s">
        <v>68</v>
      </c>
      <c r="C778" s="130" t="s">
        <v>66</v>
      </c>
      <c r="D778" s="125">
        <v>41671</v>
      </c>
      <c r="E778" s="126">
        <f t="shared" si="13"/>
        <v>2</v>
      </c>
      <c r="F778" s="126" t="s">
        <v>69</v>
      </c>
      <c r="G778" s="130" t="s">
        <v>49</v>
      </c>
      <c r="H778" s="130" t="s">
        <v>50</v>
      </c>
      <c r="I778" s="130" t="s">
        <v>65</v>
      </c>
      <c r="J778" s="129">
        <v>1475521.04291592</v>
      </c>
      <c r="K778" s="127"/>
      <c r="L778" s="175"/>
    </row>
    <row r="779" spans="1:12">
      <c r="A779" s="130" t="s">
        <v>70</v>
      </c>
      <c r="B779" s="130" t="s">
        <v>68</v>
      </c>
      <c r="C779" s="130" t="s">
        <v>66</v>
      </c>
      <c r="D779" s="125">
        <v>41699</v>
      </c>
      <c r="E779" s="126">
        <f t="shared" si="13"/>
        <v>3</v>
      </c>
      <c r="F779" s="126" t="s">
        <v>69</v>
      </c>
      <c r="G779" s="130" t="s">
        <v>49</v>
      </c>
      <c r="H779" s="130" t="s">
        <v>50</v>
      </c>
      <c r="I779" s="130" t="s">
        <v>65</v>
      </c>
      <c r="J779" s="129">
        <v>1513094.2096040398</v>
      </c>
      <c r="K779" s="127"/>
      <c r="L779" s="175"/>
    </row>
    <row r="780" spans="1:12">
      <c r="A780" s="130" t="s">
        <v>70</v>
      </c>
      <c r="B780" s="130" t="s">
        <v>68</v>
      </c>
      <c r="C780" s="130" t="s">
        <v>66</v>
      </c>
      <c r="D780" s="125">
        <v>41730</v>
      </c>
      <c r="E780" s="126">
        <f t="shared" si="13"/>
        <v>4</v>
      </c>
      <c r="F780" s="126" t="s">
        <v>69</v>
      </c>
      <c r="G780" s="130" t="s">
        <v>49</v>
      </c>
      <c r="H780" s="130" t="s">
        <v>50</v>
      </c>
      <c r="I780" s="130" t="s">
        <v>65</v>
      </c>
      <c r="J780" s="129">
        <v>1628187.8009364803</v>
      </c>
      <c r="K780" s="127"/>
      <c r="L780" s="175"/>
    </row>
    <row r="781" spans="1:12">
      <c r="A781" s="130" t="s">
        <v>70</v>
      </c>
      <c r="B781" s="130" t="s">
        <v>68</v>
      </c>
      <c r="C781" s="130" t="s">
        <v>66</v>
      </c>
      <c r="D781" s="125">
        <v>41760</v>
      </c>
      <c r="E781" s="126">
        <f t="shared" si="13"/>
        <v>5</v>
      </c>
      <c r="F781" s="126" t="s">
        <v>69</v>
      </c>
      <c r="G781" s="130" t="s">
        <v>49</v>
      </c>
      <c r="H781" s="130" t="s">
        <v>50</v>
      </c>
      <c r="I781" s="130" t="s">
        <v>65</v>
      </c>
      <c r="J781" s="129">
        <v>1857077.4607560001</v>
      </c>
      <c r="K781" s="127"/>
      <c r="L781" s="175"/>
    </row>
    <row r="782" spans="1:12">
      <c r="A782" s="130" t="s">
        <v>70</v>
      </c>
      <c r="B782" s="130" t="s">
        <v>68</v>
      </c>
      <c r="C782" s="130" t="s">
        <v>66</v>
      </c>
      <c r="D782" s="125">
        <v>41791</v>
      </c>
      <c r="E782" s="126">
        <f t="shared" si="13"/>
        <v>6</v>
      </c>
      <c r="F782" s="126" t="s">
        <v>69</v>
      </c>
      <c r="G782" s="130" t="s">
        <v>49</v>
      </c>
      <c r="H782" s="130" t="s">
        <v>50</v>
      </c>
      <c r="I782" s="130" t="s">
        <v>65</v>
      </c>
      <c r="J782" s="129">
        <v>981974.46025223995</v>
      </c>
      <c r="K782" s="127"/>
      <c r="L782" s="175"/>
    </row>
    <row r="783" spans="1:12">
      <c r="A783" s="130" t="s">
        <v>70</v>
      </c>
      <c r="B783" s="130" t="s">
        <v>68</v>
      </c>
      <c r="C783" s="130" t="s">
        <v>66</v>
      </c>
      <c r="D783" s="125">
        <v>41456</v>
      </c>
      <c r="E783" s="126">
        <f t="shared" si="13"/>
        <v>7</v>
      </c>
      <c r="F783" s="126" t="s">
        <v>69</v>
      </c>
      <c r="G783" s="130" t="s">
        <v>55</v>
      </c>
      <c r="H783" s="130" t="s">
        <v>57</v>
      </c>
      <c r="I783" s="130" t="s">
        <v>65</v>
      </c>
      <c r="J783" s="129">
        <v>1583857.8672582491</v>
      </c>
      <c r="K783" s="127"/>
      <c r="L783" s="175"/>
    </row>
    <row r="784" spans="1:12">
      <c r="A784" s="130" t="s">
        <v>70</v>
      </c>
      <c r="B784" s="130" t="s">
        <v>68</v>
      </c>
      <c r="C784" s="130" t="s">
        <v>66</v>
      </c>
      <c r="D784" s="125">
        <v>41487</v>
      </c>
      <c r="E784" s="126">
        <f t="shared" ref="E784:E842" si="14">MONTH(D784)</f>
        <v>8</v>
      </c>
      <c r="F784" s="126" t="s">
        <v>69</v>
      </c>
      <c r="G784" s="130" t="s">
        <v>55</v>
      </c>
      <c r="H784" s="130" t="s">
        <v>57</v>
      </c>
      <c r="I784" s="130" t="s">
        <v>65</v>
      </c>
      <c r="J784" s="129">
        <v>1861716.078207552</v>
      </c>
      <c r="K784" s="127"/>
      <c r="L784" s="175"/>
    </row>
    <row r="785" spans="1:12">
      <c r="A785" s="130" t="s">
        <v>70</v>
      </c>
      <c r="B785" s="130" t="s">
        <v>68</v>
      </c>
      <c r="C785" s="130" t="s">
        <v>66</v>
      </c>
      <c r="D785" s="125">
        <v>41518</v>
      </c>
      <c r="E785" s="126">
        <f t="shared" si="14"/>
        <v>9</v>
      </c>
      <c r="F785" s="126" t="s">
        <v>69</v>
      </c>
      <c r="G785" s="130" t="s">
        <v>55</v>
      </c>
      <c r="H785" s="130" t="s">
        <v>57</v>
      </c>
      <c r="I785" s="130" t="s">
        <v>65</v>
      </c>
      <c r="J785" s="129">
        <v>1818760.5971448703</v>
      </c>
      <c r="K785" s="127"/>
      <c r="L785" s="175"/>
    </row>
    <row r="786" spans="1:12">
      <c r="A786" s="130" t="s">
        <v>70</v>
      </c>
      <c r="B786" s="130" t="s">
        <v>68</v>
      </c>
      <c r="C786" s="130" t="s">
        <v>66</v>
      </c>
      <c r="D786" s="125">
        <v>41548</v>
      </c>
      <c r="E786" s="126">
        <f t="shared" si="14"/>
        <v>10</v>
      </c>
      <c r="F786" s="126" t="s">
        <v>69</v>
      </c>
      <c r="G786" s="130" t="s">
        <v>55</v>
      </c>
      <c r="H786" s="130" t="s">
        <v>57</v>
      </c>
      <c r="I786" s="130" t="s">
        <v>65</v>
      </c>
      <c r="J786" s="129">
        <v>2304966.198724838</v>
      </c>
      <c r="K786" s="127"/>
      <c r="L786" s="175"/>
    </row>
    <row r="787" spans="1:12">
      <c r="A787" s="130" t="s">
        <v>70</v>
      </c>
      <c r="B787" s="130" t="s">
        <v>68</v>
      </c>
      <c r="C787" s="130" t="s">
        <v>66</v>
      </c>
      <c r="D787" s="125">
        <v>41579</v>
      </c>
      <c r="E787" s="126">
        <f t="shared" si="14"/>
        <v>11</v>
      </c>
      <c r="F787" s="126" t="s">
        <v>69</v>
      </c>
      <c r="G787" s="130" t="s">
        <v>55</v>
      </c>
      <c r="H787" s="130" t="s">
        <v>57</v>
      </c>
      <c r="I787" s="130" t="s">
        <v>65</v>
      </c>
      <c r="J787" s="129">
        <v>2440357.2575165858</v>
      </c>
      <c r="K787" s="127"/>
      <c r="L787" s="175"/>
    </row>
    <row r="788" spans="1:12">
      <c r="A788" s="130" t="s">
        <v>70</v>
      </c>
      <c r="B788" s="130" t="s">
        <v>68</v>
      </c>
      <c r="C788" s="130" t="s">
        <v>66</v>
      </c>
      <c r="D788" s="125">
        <v>41609</v>
      </c>
      <c r="E788" s="126">
        <f t="shared" si="14"/>
        <v>12</v>
      </c>
      <c r="F788" s="126" t="s">
        <v>69</v>
      </c>
      <c r="G788" s="130" t="s">
        <v>55</v>
      </c>
      <c r="H788" s="130" t="s">
        <v>57</v>
      </c>
      <c r="I788" s="130" t="s">
        <v>65</v>
      </c>
      <c r="J788" s="129">
        <v>1365336.6411364649</v>
      </c>
      <c r="K788" s="127"/>
      <c r="L788" s="175"/>
    </row>
    <row r="789" spans="1:12">
      <c r="A789" s="130" t="s">
        <v>70</v>
      </c>
      <c r="B789" s="130" t="s">
        <v>68</v>
      </c>
      <c r="C789" s="130" t="s">
        <v>66</v>
      </c>
      <c r="D789" s="125">
        <v>41640</v>
      </c>
      <c r="E789" s="126">
        <f t="shared" si="14"/>
        <v>1</v>
      </c>
      <c r="F789" s="126" t="s">
        <v>69</v>
      </c>
      <c r="G789" s="130" t="s">
        <v>55</v>
      </c>
      <c r="H789" s="130" t="s">
        <v>57</v>
      </c>
      <c r="I789" s="130" t="s">
        <v>65</v>
      </c>
      <c r="J789" s="129">
        <v>1211465.2302915659</v>
      </c>
      <c r="K789" s="127"/>
      <c r="L789" s="175"/>
    </row>
    <row r="790" spans="1:12">
      <c r="A790" s="130" t="s">
        <v>70</v>
      </c>
      <c r="B790" s="130" t="s">
        <v>68</v>
      </c>
      <c r="C790" s="130" t="s">
        <v>66</v>
      </c>
      <c r="D790" s="125">
        <v>41671</v>
      </c>
      <c r="E790" s="126">
        <f t="shared" si="14"/>
        <v>2</v>
      </c>
      <c r="F790" s="126" t="s">
        <v>69</v>
      </c>
      <c r="G790" s="130" t="s">
        <v>55</v>
      </c>
      <c r="H790" s="130" t="s">
        <v>57</v>
      </c>
      <c r="I790" s="130" t="s">
        <v>65</v>
      </c>
      <c r="J790" s="129">
        <v>1521468.8063359074</v>
      </c>
      <c r="K790" s="127"/>
      <c r="L790" s="175"/>
    </row>
    <row r="791" spans="1:12">
      <c r="A791" s="130" t="s">
        <v>70</v>
      </c>
      <c r="B791" s="130" t="s">
        <v>68</v>
      </c>
      <c r="C791" s="130" t="s">
        <v>66</v>
      </c>
      <c r="D791" s="125">
        <v>41699</v>
      </c>
      <c r="E791" s="126">
        <f t="shared" si="14"/>
        <v>3</v>
      </c>
      <c r="F791" s="126" t="s">
        <v>69</v>
      </c>
      <c r="G791" s="130" t="s">
        <v>55</v>
      </c>
      <c r="H791" s="130" t="s">
        <v>57</v>
      </c>
      <c r="I791" s="130" t="s">
        <v>65</v>
      </c>
      <c r="J791" s="129">
        <v>1400184.8970591237</v>
      </c>
      <c r="K791" s="127"/>
      <c r="L791" s="175"/>
    </row>
    <row r="792" spans="1:12">
      <c r="A792" s="130" t="s">
        <v>70</v>
      </c>
      <c r="B792" s="130" t="s">
        <v>68</v>
      </c>
      <c r="C792" s="130" t="s">
        <v>66</v>
      </c>
      <c r="D792" s="125">
        <v>41730</v>
      </c>
      <c r="E792" s="126">
        <f t="shared" si="14"/>
        <v>4</v>
      </c>
      <c r="F792" s="126" t="s">
        <v>69</v>
      </c>
      <c r="G792" s="130" t="s">
        <v>55</v>
      </c>
      <c r="H792" s="130" t="s">
        <v>57</v>
      </c>
      <c r="I792" s="130" t="s">
        <v>65</v>
      </c>
      <c r="J792" s="129">
        <v>1483355.0770554726</v>
      </c>
      <c r="K792" s="127"/>
      <c r="L792" s="175"/>
    </row>
    <row r="793" spans="1:12">
      <c r="A793" s="130" t="s">
        <v>70</v>
      </c>
      <c r="B793" s="130" t="s">
        <v>68</v>
      </c>
      <c r="C793" s="130" t="s">
        <v>66</v>
      </c>
      <c r="D793" s="125">
        <v>41760</v>
      </c>
      <c r="E793" s="126">
        <f t="shared" si="14"/>
        <v>5</v>
      </c>
      <c r="F793" s="126" t="s">
        <v>69</v>
      </c>
      <c r="G793" s="130" t="s">
        <v>55</v>
      </c>
      <c r="H793" s="130" t="s">
        <v>57</v>
      </c>
      <c r="I793" s="130" t="s">
        <v>65</v>
      </c>
      <c r="J793" s="129">
        <v>1790831.8374007489</v>
      </c>
      <c r="K793" s="127"/>
      <c r="L793" s="175"/>
    </row>
    <row r="794" spans="1:12">
      <c r="A794" s="130" t="s">
        <v>70</v>
      </c>
      <c r="B794" s="130" t="s">
        <v>68</v>
      </c>
      <c r="C794" s="130" t="s">
        <v>66</v>
      </c>
      <c r="D794" s="125">
        <v>41791</v>
      </c>
      <c r="E794" s="126">
        <f t="shared" si="14"/>
        <v>6</v>
      </c>
      <c r="F794" s="126" t="s">
        <v>69</v>
      </c>
      <c r="G794" s="130" t="s">
        <v>55</v>
      </c>
      <c r="H794" s="130" t="s">
        <v>57</v>
      </c>
      <c r="I794" s="130" t="s">
        <v>65</v>
      </c>
      <c r="J794" s="129">
        <v>911806.4599299801</v>
      </c>
      <c r="K794" s="127"/>
      <c r="L794" s="175"/>
    </row>
    <row r="795" spans="1:12">
      <c r="A795" s="130" t="s">
        <v>70</v>
      </c>
      <c r="B795" s="130" t="s">
        <v>68</v>
      </c>
      <c r="C795" s="130" t="s">
        <v>66</v>
      </c>
      <c r="D795" s="125">
        <v>41456</v>
      </c>
      <c r="E795" s="126">
        <f t="shared" si="14"/>
        <v>7</v>
      </c>
      <c r="F795" s="126" t="s">
        <v>69</v>
      </c>
      <c r="G795" s="130" t="s">
        <v>55</v>
      </c>
      <c r="H795" s="130" t="s">
        <v>59</v>
      </c>
      <c r="I795" s="130" t="s">
        <v>65</v>
      </c>
      <c r="J795" s="129">
        <v>884023.92783632269</v>
      </c>
      <c r="K795" s="127"/>
      <c r="L795" s="175"/>
    </row>
    <row r="796" spans="1:12">
      <c r="A796" s="130" t="s">
        <v>70</v>
      </c>
      <c r="B796" s="130" t="s">
        <v>68</v>
      </c>
      <c r="C796" s="130" t="s">
        <v>66</v>
      </c>
      <c r="D796" s="125">
        <v>41487</v>
      </c>
      <c r="E796" s="126">
        <f t="shared" si="14"/>
        <v>8</v>
      </c>
      <c r="F796" s="126" t="s">
        <v>69</v>
      </c>
      <c r="G796" s="130" t="s">
        <v>55</v>
      </c>
      <c r="H796" s="130" t="s">
        <v>59</v>
      </c>
      <c r="I796" s="130" t="s">
        <v>65</v>
      </c>
      <c r="J796" s="129">
        <v>1052207.4304358403</v>
      </c>
      <c r="K796" s="127"/>
      <c r="L796" s="175"/>
    </row>
    <row r="797" spans="1:12">
      <c r="A797" s="130" t="s">
        <v>70</v>
      </c>
      <c r="B797" s="130" t="s">
        <v>68</v>
      </c>
      <c r="C797" s="130" t="s">
        <v>66</v>
      </c>
      <c r="D797" s="125">
        <v>41518</v>
      </c>
      <c r="E797" s="126">
        <f t="shared" si="14"/>
        <v>9</v>
      </c>
      <c r="F797" s="126" t="s">
        <v>69</v>
      </c>
      <c r="G797" s="130" t="s">
        <v>55</v>
      </c>
      <c r="H797" s="130" t="s">
        <v>59</v>
      </c>
      <c r="I797" s="130" t="s">
        <v>65</v>
      </c>
      <c r="J797" s="129">
        <v>1016958.2253807157</v>
      </c>
      <c r="K797" s="127"/>
      <c r="L797" s="175"/>
    </row>
    <row r="798" spans="1:12">
      <c r="A798" s="130" t="s">
        <v>70</v>
      </c>
      <c r="B798" s="130" t="s">
        <v>68</v>
      </c>
      <c r="C798" s="130" t="s">
        <v>66</v>
      </c>
      <c r="D798" s="125">
        <v>41548</v>
      </c>
      <c r="E798" s="126">
        <f t="shared" si="14"/>
        <v>10</v>
      </c>
      <c r="F798" s="126" t="s">
        <v>69</v>
      </c>
      <c r="G798" s="130" t="s">
        <v>55</v>
      </c>
      <c r="H798" s="130" t="s">
        <v>59</v>
      </c>
      <c r="I798" s="130" t="s">
        <v>65</v>
      </c>
      <c r="J798" s="129">
        <v>1488480.8550150518</v>
      </c>
      <c r="K798" s="127"/>
      <c r="L798" s="175"/>
    </row>
    <row r="799" spans="1:12">
      <c r="A799" s="130" t="s">
        <v>70</v>
      </c>
      <c r="B799" s="130" t="s">
        <v>68</v>
      </c>
      <c r="C799" s="130" t="s">
        <v>66</v>
      </c>
      <c r="D799" s="125">
        <v>41579</v>
      </c>
      <c r="E799" s="126">
        <f t="shared" si="14"/>
        <v>11</v>
      </c>
      <c r="F799" s="126" t="s">
        <v>69</v>
      </c>
      <c r="G799" s="130" t="s">
        <v>55</v>
      </c>
      <c r="H799" s="130" t="s">
        <v>59</v>
      </c>
      <c r="I799" s="130" t="s">
        <v>65</v>
      </c>
      <c r="J799" s="129">
        <v>1639667.9831029386</v>
      </c>
      <c r="K799" s="127"/>
      <c r="L799" s="175"/>
    </row>
    <row r="800" spans="1:12">
      <c r="A800" s="130" t="s">
        <v>70</v>
      </c>
      <c r="B800" s="130" t="s">
        <v>68</v>
      </c>
      <c r="C800" s="130" t="s">
        <v>66</v>
      </c>
      <c r="D800" s="125">
        <v>41609</v>
      </c>
      <c r="E800" s="126">
        <f t="shared" si="14"/>
        <v>12</v>
      </c>
      <c r="F800" s="126" t="s">
        <v>69</v>
      </c>
      <c r="G800" s="130" t="s">
        <v>55</v>
      </c>
      <c r="H800" s="130" t="s">
        <v>59</v>
      </c>
      <c r="I800" s="130" t="s">
        <v>65</v>
      </c>
      <c r="J800" s="129">
        <v>765598.62357103126</v>
      </c>
      <c r="K800" s="127"/>
      <c r="L800" s="175"/>
    </row>
    <row r="801" spans="1:12">
      <c r="A801" s="130" t="s">
        <v>70</v>
      </c>
      <c r="B801" s="130" t="s">
        <v>68</v>
      </c>
      <c r="C801" s="130" t="s">
        <v>66</v>
      </c>
      <c r="D801" s="125">
        <v>41640</v>
      </c>
      <c r="E801" s="126">
        <f t="shared" si="14"/>
        <v>1</v>
      </c>
      <c r="F801" s="126" t="s">
        <v>69</v>
      </c>
      <c r="G801" s="130" t="s">
        <v>55</v>
      </c>
      <c r="H801" s="130" t="s">
        <v>59</v>
      </c>
      <c r="I801" s="130" t="s">
        <v>65</v>
      </c>
      <c r="J801" s="129">
        <v>742706.65420794766</v>
      </c>
      <c r="K801" s="127"/>
      <c r="L801" s="175"/>
    </row>
    <row r="802" spans="1:12">
      <c r="A802" s="130" t="s">
        <v>70</v>
      </c>
      <c r="B802" s="130" t="s">
        <v>68</v>
      </c>
      <c r="C802" s="130" t="s">
        <v>66</v>
      </c>
      <c r="D802" s="125">
        <v>41671</v>
      </c>
      <c r="E802" s="126">
        <f t="shared" si="14"/>
        <v>2</v>
      </c>
      <c r="F802" s="126" t="s">
        <v>69</v>
      </c>
      <c r="G802" s="130" t="s">
        <v>55</v>
      </c>
      <c r="H802" s="130" t="s">
        <v>59</v>
      </c>
      <c r="I802" s="130" t="s">
        <v>65</v>
      </c>
      <c r="J802" s="129">
        <v>822050.21729515784</v>
      </c>
      <c r="K802" s="127"/>
      <c r="L802" s="175"/>
    </row>
    <row r="803" spans="1:12">
      <c r="A803" s="130" t="s">
        <v>70</v>
      </c>
      <c r="B803" s="130" t="s">
        <v>68</v>
      </c>
      <c r="C803" s="130" t="s">
        <v>66</v>
      </c>
      <c r="D803" s="125">
        <v>41699</v>
      </c>
      <c r="E803" s="126">
        <f t="shared" si="14"/>
        <v>3</v>
      </c>
      <c r="F803" s="126" t="s">
        <v>69</v>
      </c>
      <c r="G803" s="130" t="s">
        <v>55</v>
      </c>
      <c r="H803" s="130" t="s">
        <v>59</v>
      </c>
      <c r="I803" s="130" t="s">
        <v>65</v>
      </c>
      <c r="J803" s="129">
        <v>806728.57071739517</v>
      </c>
      <c r="K803" s="127"/>
      <c r="L803" s="175"/>
    </row>
    <row r="804" spans="1:12">
      <c r="A804" s="130" t="s">
        <v>70</v>
      </c>
      <c r="B804" s="130" t="s">
        <v>68</v>
      </c>
      <c r="C804" s="130" t="s">
        <v>66</v>
      </c>
      <c r="D804" s="125">
        <v>41730</v>
      </c>
      <c r="E804" s="126">
        <f t="shared" si="14"/>
        <v>4</v>
      </c>
      <c r="F804" s="126" t="s">
        <v>69</v>
      </c>
      <c r="G804" s="130" t="s">
        <v>55</v>
      </c>
      <c r="H804" s="130" t="s">
        <v>59</v>
      </c>
      <c r="I804" s="130" t="s">
        <v>65</v>
      </c>
      <c r="J804" s="129">
        <v>866589.56529720977</v>
      </c>
      <c r="K804" s="127"/>
      <c r="L804" s="175"/>
    </row>
    <row r="805" spans="1:12">
      <c r="A805" s="130" t="s">
        <v>70</v>
      </c>
      <c r="B805" s="130" t="s">
        <v>68</v>
      </c>
      <c r="C805" s="130" t="s">
        <v>66</v>
      </c>
      <c r="D805" s="125">
        <v>41760</v>
      </c>
      <c r="E805" s="126">
        <f t="shared" si="14"/>
        <v>5</v>
      </c>
      <c r="F805" s="126" t="s">
        <v>69</v>
      </c>
      <c r="G805" s="130" t="s">
        <v>55</v>
      </c>
      <c r="H805" s="130" t="s">
        <v>59</v>
      </c>
      <c r="I805" s="130" t="s">
        <v>65</v>
      </c>
      <c r="J805" s="129">
        <v>987204.11778920982</v>
      </c>
      <c r="K805" s="127"/>
      <c r="L805" s="175"/>
    </row>
    <row r="806" spans="1:12">
      <c r="A806" s="130" t="s">
        <v>70</v>
      </c>
      <c r="B806" s="130" t="s">
        <v>68</v>
      </c>
      <c r="C806" s="130" t="s">
        <v>66</v>
      </c>
      <c r="D806" s="125">
        <v>41791</v>
      </c>
      <c r="E806" s="126">
        <f t="shared" si="14"/>
        <v>6</v>
      </c>
      <c r="F806" s="126" t="s">
        <v>69</v>
      </c>
      <c r="G806" s="130" t="s">
        <v>55</v>
      </c>
      <c r="H806" s="130" t="s">
        <v>59</v>
      </c>
      <c r="I806" s="130" t="s">
        <v>65</v>
      </c>
      <c r="J806" s="129">
        <v>506308.79330234113</v>
      </c>
      <c r="K806" s="127"/>
      <c r="L806" s="175"/>
    </row>
    <row r="807" spans="1:12">
      <c r="A807" s="130" t="s">
        <v>70</v>
      </c>
      <c r="B807" s="130" t="s">
        <v>68</v>
      </c>
      <c r="C807" s="130" t="s">
        <v>66</v>
      </c>
      <c r="D807" s="125">
        <v>41456</v>
      </c>
      <c r="E807" s="126">
        <f t="shared" si="14"/>
        <v>7</v>
      </c>
      <c r="F807" s="126" t="s">
        <v>69</v>
      </c>
      <c r="G807" s="130" t="s">
        <v>55</v>
      </c>
      <c r="H807" s="130" t="s">
        <v>58</v>
      </c>
      <c r="I807" s="130" t="s">
        <v>65</v>
      </c>
      <c r="J807" s="129">
        <v>904892.03843125247</v>
      </c>
      <c r="K807" s="127"/>
      <c r="L807" s="175"/>
    </row>
    <row r="808" spans="1:12">
      <c r="A808" s="130" t="s">
        <v>70</v>
      </c>
      <c r="B808" s="130" t="s">
        <v>68</v>
      </c>
      <c r="C808" s="130" t="s">
        <v>66</v>
      </c>
      <c r="D808" s="125">
        <v>41487</v>
      </c>
      <c r="E808" s="126">
        <f t="shared" si="14"/>
        <v>8</v>
      </c>
      <c r="F808" s="126" t="s">
        <v>69</v>
      </c>
      <c r="G808" s="130" t="s">
        <v>55</v>
      </c>
      <c r="H808" s="130" t="s">
        <v>58</v>
      </c>
      <c r="I808" s="130" t="s">
        <v>65</v>
      </c>
      <c r="J808" s="129">
        <v>1067052.2598973438</v>
      </c>
      <c r="K808" s="127"/>
      <c r="L808" s="175"/>
    </row>
    <row r="809" spans="1:12">
      <c r="A809" s="130" t="s">
        <v>70</v>
      </c>
      <c r="B809" s="130" t="s">
        <v>68</v>
      </c>
      <c r="C809" s="130" t="s">
        <v>66</v>
      </c>
      <c r="D809" s="125">
        <v>41518</v>
      </c>
      <c r="E809" s="126">
        <f t="shared" si="14"/>
        <v>9</v>
      </c>
      <c r="F809" s="126" t="s">
        <v>69</v>
      </c>
      <c r="G809" s="130" t="s">
        <v>55</v>
      </c>
      <c r="H809" s="130" t="s">
        <v>58</v>
      </c>
      <c r="I809" s="130" t="s">
        <v>65</v>
      </c>
      <c r="J809" s="129">
        <v>1026646.9835398964</v>
      </c>
      <c r="K809" s="127"/>
      <c r="L809" s="175"/>
    </row>
    <row r="810" spans="1:12">
      <c r="A810" s="130" t="s">
        <v>70</v>
      </c>
      <c r="B810" s="130" t="s">
        <v>68</v>
      </c>
      <c r="C810" s="130" t="s">
        <v>66</v>
      </c>
      <c r="D810" s="125">
        <v>41548</v>
      </c>
      <c r="E810" s="126">
        <f t="shared" si="14"/>
        <v>10</v>
      </c>
      <c r="F810" s="126" t="s">
        <v>69</v>
      </c>
      <c r="G810" s="130" t="s">
        <v>55</v>
      </c>
      <c r="H810" s="130" t="s">
        <v>58</v>
      </c>
      <c r="I810" s="130" t="s">
        <v>65</v>
      </c>
      <c r="J810" s="129">
        <v>1557091.8051502465</v>
      </c>
      <c r="K810" s="127"/>
      <c r="L810" s="175"/>
    </row>
    <row r="811" spans="1:12">
      <c r="A811" s="130" t="s">
        <v>70</v>
      </c>
      <c r="B811" s="130" t="s">
        <v>68</v>
      </c>
      <c r="C811" s="130" t="s">
        <v>66</v>
      </c>
      <c r="D811" s="125">
        <v>41579</v>
      </c>
      <c r="E811" s="126">
        <f t="shared" si="14"/>
        <v>11</v>
      </c>
      <c r="F811" s="126" t="s">
        <v>69</v>
      </c>
      <c r="G811" s="130" t="s">
        <v>55</v>
      </c>
      <c r="H811" s="130" t="s">
        <v>58</v>
      </c>
      <c r="I811" s="130" t="s">
        <v>65</v>
      </c>
      <c r="J811" s="129">
        <v>1710092.7084534448</v>
      </c>
      <c r="K811" s="127"/>
      <c r="L811" s="175"/>
    </row>
    <row r="812" spans="1:12">
      <c r="A812" s="130" t="s">
        <v>70</v>
      </c>
      <c r="B812" s="130" t="s">
        <v>68</v>
      </c>
      <c r="C812" s="130" t="s">
        <v>66</v>
      </c>
      <c r="D812" s="125">
        <v>41609</v>
      </c>
      <c r="E812" s="126">
        <f t="shared" si="14"/>
        <v>12</v>
      </c>
      <c r="F812" s="126" t="s">
        <v>69</v>
      </c>
      <c r="G812" s="130" t="s">
        <v>55</v>
      </c>
      <c r="H812" s="130" t="s">
        <v>58</v>
      </c>
      <c r="I812" s="130" t="s">
        <v>65</v>
      </c>
      <c r="J812" s="129">
        <v>799573.69102222088</v>
      </c>
      <c r="K812" s="127"/>
      <c r="L812" s="175"/>
    </row>
    <row r="813" spans="1:12">
      <c r="A813" s="130" t="s">
        <v>70</v>
      </c>
      <c r="B813" s="130" t="s">
        <v>68</v>
      </c>
      <c r="C813" s="130" t="s">
        <v>66</v>
      </c>
      <c r="D813" s="125">
        <v>41640</v>
      </c>
      <c r="E813" s="126">
        <f t="shared" si="14"/>
        <v>1</v>
      </c>
      <c r="F813" s="126" t="s">
        <v>69</v>
      </c>
      <c r="G813" s="130" t="s">
        <v>55</v>
      </c>
      <c r="H813" s="130" t="s">
        <v>58</v>
      </c>
      <c r="I813" s="130" t="s">
        <v>65</v>
      </c>
      <c r="J813" s="129">
        <v>793393.06373042695</v>
      </c>
      <c r="K813" s="127"/>
      <c r="L813" s="175"/>
    </row>
    <row r="814" spans="1:12">
      <c r="A814" s="130" t="s">
        <v>70</v>
      </c>
      <c r="B814" s="130" t="s">
        <v>68</v>
      </c>
      <c r="C814" s="130" t="s">
        <v>66</v>
      </c>
      <c r="D814" s="125">
        <v>41671</v>
      </c>
      <c r="E814" s="126">
        <f t="shared" si="14"/>
        <v>2</v>
      </c>
      <c r="F814" s="126" t="s">
        <v>69</v>
      </c>
      <c r="G814" s="130" t="s">
        <v>55</v>
      </c>
      <c r="H814" s="130" t="s">
        <v>58</v>
      </c>
      <c r="I814" s="130" t="s">
        <v>65</v>
      </c>
      <c r="J814" s="129">
        <v>931740.99835025659</v>
      </c>
      <c r="K814" s="127"/>
      <c r="L814" s="175"/>
    </row>
    <row r="815" spans="1:12">
      <c r="A815" s="130" t="s">
        <v>70</v>
      </c>
      <c r="B815" s="130" t="s">
        <v>68</v>
      </c>
      <c r="C815" s="130" t="s">
        <v>66</v>
      </c>
      <c r="D815" s="125">
        <v>41699</v>
      </c>
      <c r="E815" s="126">
        <f t="shared" si="14"/>
        <v>3</v>
      </c>
      <c r="F815" s="126" t="s">
        <v>69</v>
      </c>
      <c r="G815" s="130" t="s">
        <v>55</v>
      </c>
      <c r="H815" s="130" t="s">
        <v>58</v>
      </c>
      <c r="I815" s="130" t="s">
        <v>65</v>
      </c>
      <c r="J815" s="129">
        <v>827560.38466741249</v>
      </c>
      <c r="K815" s="127"/>
      <c r="L815" s="175"/>
    </row>
    <row r="816" spans="1:12">
      <c r="A816" s="130" t="s">
        <v>70</v>
      </c>
      <c r="B816" s="130" t="s">
        <v>68</v>
      </c>
      <c r="C816" s="130" t="s">
        <v>66</v>
      </c>
      <c r="D816" s="125">
        <v>41730</v>
      </c>
      <c r="E816" s="126">
        <f t="shared" si="14"/>
        <v>4</v>
      </c>
      <c r="F816" s="126" t="s">
        <v>69</v>
      </c>
      <c r="G816" s="130" t="s">
        <v>55</v>
      </c>
      <c r="H816" s="130" t="s">
        <v>58</v>
      </c>
      <c r="I816" s="130" t="s">
        <v>65</v>
      </c>
      <c r="J816" s="129">
        <v>909762.07978018955</v>
      </c>
      <c r="K816" s="127"/>
      <c r="L816" s="175"/>
    </row>
    <row r="817" spans="1:12">
      <c r="A817" s="130" t="s">
        <v>70</v>
      </c>
      <c r="B817" s="130" t="s">
        <v>68</v>
      </c>
      <c r="C817" s="130" t="s">
        <v>66</v>
      </c>
      <c r="D817" s="125">
        <v>41760</v>
      </c>
      <c r="E817" s="126">
        <f t="shared" si="14"/>
        <v>5</v>
      </c>
      <c r="F817" s="126" t="s">
        <v>69</v>
      </c>
      <c r="G817" s="130" t="s">
        <v>55</v>
      </c>
      <c r="H817" s="130" t="s">
        <v>58</v>
      </c>
      <c r="I817" s="130" t="s">
        <v>65</v>
      </c>
      <c r="J817" s="129">
        <v>1108803.4317190656</v>
      </c>
      <c r="K817" s="127"/>
      <c r="L817" s="175"/>
    </row>
    <row r="818" spans="1:12">
      <c r="A818" s="130" t="s">
        <v>70</v>
      </c>
      <c r="B818" s="130" t="s">
        <v>68</v>
      </c>
      <c r="C818" s="130" t="s">
        <v>66</v>
      </c>
      <c r="D818" s="125">
        <v>41791</v>
      </c>
      <c r="E818" s="126">
        <f t="shared" si="14"/>
        <v>6</v>
      </c>
      <c r="F818" s="126" t="s">
        <v>69</v>
      </c>
      <c r="G818" s="130" t="s">
        <v>55</v>
      </c>
      <c r="H818" s="130" t="s">
        <v>58</v>
      </c>
      <c r="I818" s="130" t="s">
        <v>65</v>
      </c>
      <c r="J818" s="129">
        <v>560496.60864916991</v>
      </c>
      <c r="K818" s="127"/>
      <c r="L818" s="175"/>
    </row>
    <row r="819" spans="1:12">
      <c r="A819" s="130" t="s">
        <v>70</v>
      </c>
      <c r="B819" s="130" t="s">
        <v>68</v>
      </c>
      <c r="C819" s="130" t="s">
        <v>66</v>
      </c>
      <c r="D819" s="125">
        <v>41456</v>
      </c>
      <c r="E819" s="126">
        <f t="shared" si="14"/>
        <v>7</v>
      </c>
      <c r="F819" s="126" t="s">
        <v>69</v>
      </c>
      <c r="G819" s="130" t="s">
        <v>55</v>
      </c>
      <c r="H819" s="130" t="s">
        <v>56</v>
      </c>
      <c r="I819" s="130" t="s">
        <v>65</v>
      </c>
      <c r="J819" s="129">
        <v>498631.6818381226</v>
      </c>
      <c r="K819" s="127"/>
      <c r="L819" s="175"/>
    </row>
    <row r="820" spans="1:12">
      <c r="A820" s="130" t="s">
        <v>70</v>
      </c>
      <c r="B820" s="130" t="s">
        <v>68</v>
      </c>
      <c r="C820" s="130" t="s">
        <v>66</v>
      </c>
      <c r="D820" s="125">
        <v>41487</v>
      </c>
      <c r="E820" s="126">
        <f t="shared" si="14"/>
        <v>8</v>
      </c>
      <c r="F820" s="126" t="s">
        <v>69</v>
      </c>
      <c r="G820" s="130" t="s">
        <v>55</v>
      </c>
      <c r="H820" s="130" t="s">
        <v>56</v>
      </c>
      <c r="I820" s="130" t="s">
        <v>65</v>
      </c>
      <c r="J820" s="129">
        <v>616274.64932342409</v>
      </c>
      <c r="K820" s="127"/>
      <c r="L820" s="175"/>
    </row>
    <row r="821" spans="1:12">
      <c r="A821" s="130" t="s">
        <v>70</v>
      </c>
      <c r="B821" s="130" t="s">
        <v>68</v>
      </c>
      <c r="C821" s="130" t="s">
        <v>66</v>
      </c>
      <c r="D821" s="125">
        <v>41518</v>
      </c>
      <c r="E821" s="126">
        <f t="shared" si="14"/>
        <v>9</v>
      </c>
      <c r="F821" s="126" t="s">
        <v>69</v>
      </c>
      <c r="G821" s="130" t="s">
        <v>55</v>
      </c>
      <c r="H821" s="130" t="s">
        <v>56</v>
      </c>
      <c r="I821" s="130" t="s">
        <v>65</v>
      </c>
      <c r="J821" s="129">
        <v>641878.67036756733</v>
      </c>
      <c r="K821" s="127"/>
      <c r="L821" s="175"/>
    </row>
    <row r="822" spans="1:12">
      <c r="A822" s="130" t="s">
        <v>70</v>
      </c>
      <c r="B822" s="130" t="s">
        <v>68</v>
      </c>
      <c r="C822" s="130" t="s">
        <v>66</v>
      </c>
      <c r="D822" s="125">
        <v>41548</v>
      </c>
      <c r="E822" s="126">
        <f t="shared" si="14"/>
        <v>10</v>
      </c>
      <c r="F822" s="126" t="s">
        <v>69</v>
      </c>
      <c r="G822" s="130" t="s">
        <v>55</v>
      </c>
      <c r="H822" s="130" t="s">
        <v>56</v>
      </c>
      <c r="I822" s="130" t="s">
        <v>65</v>
      </c>
      <c r="J822" s="129">
        <v>749185.9629367278</v>
      </c>
      <c r="K822" s="127"/>
      <c r="L822" s="175"/>
    </row>
    <row r="823" spans="1:12">
      <c r="A823" s="130" t="s">
        <v>70</v>
      </c>
      <c r="B823" s="130" t="s">
        <v>68</v>
      </c>
      <c r="C823" s="130" t="s">
        <v>66</v>
      </c>
      <c r="D823" s="125">
        <v>41579</v>
      </c>
      <c r="E823" s="126">
        <f t="shared" si="14"/>
        <v>11</v>
      </c>
      <c r="F823" s="126" t="s">
        <v>69</v>
      </c>
      <c r="G823" s="130" t="s">
        <v>55</v>
      </c>
      <c r="H823" s="130" t="s">
        <v>56</v>
      </c>
      <c r="I823" s="130" t="s">
        <v>65</v>
      </c>
      <c r="J823" s="129">
        <v>892113.54493715987</v>
      </c>
      <c r="K823" s="127"/>
      <c r="L823" s="175"/>
    </row>
    <row r="824" spans="1:12">
      <c r="A824" s="130" t="s">
        <v>70</v>
      </c>
      <c r="B824" s="130" t="s">
        <v>68</v>
      </c>
      <c r="C824" s="130" t="s">
        <v>66</v>
      </c>
      <c r="D824" s="125">
        <v>41609</v>
      </c>
      <c r="E824" s="126">
        <f t="shared" si="14"/>
        <v>12</v>
      </c>
      <c r="F824" s="126" t="s">
        <v>69</v>
      </c>
      <c r="G824" s="130" t="s">
        <v>55</v>
      </c>
      <c r="H824" s="130" t="s">
        <v>56</v>
      </c>
      <c r="I824" s="130" t="s">
        <v>65</v>
      </c>
      <c r="J824" s="129">
        <v>432516.83808086219</v>
      </c>
      <c r="K824" s="127"/>
      <c r="L824" s="175"/>
    </row>
    <row r="825" spans="1:12">
      <c r="A825" s="130" t="s">
        <v>70</v>
      </c>
      <c r="B825" s="130" t="s">
        <v>68</v>
      </c>
      <c r="C825" s="130" t="s">
        <v>66</v>
      </c>
      <c r="D825" s="125">
        <v>41640</v>
      </c>
      <c r="E825" s="126">
        <f t="shared" si="14"/>
        <v>1</v>
      </c>
      <c r="F825" s="126" t="s">
        <v>69</v>
      </c>
      <c r="G825" s="130" t="s">
        <v>55</v>
      </c>
      <c r="H825" s="130" t="s">
        <v>56</v>
      </c>
      <c r="I825" s="130" t="s">
        <v>65</v>
      </c>
      <c r="J825" s="129">
        <v>409538.75919692736</v>
      </c>
      <c r="K825" s="127"/>
      <c r="L825" s="175"/>
    </row>
    <row r="826" spans="1:12">
      <c r="A826" s="130" t="s">
        <v>70</v>
      </c>
      <c r="B826" s="130" t="s">
        <v>68</v>
      </c>
      <c r="C826" s="130" t="s">
        <v>66</v>
      </c>
      <c r="D826" s="125">
        <v>41671</v>
      </c>
      <c r="E826" s="126">
        <f t="shared" si="14"/>
        <v>2</v>
      </c>
      <c r="F826" s="126" t="s">
        <v>69</v>
      </c>
      <c r="G826" s="130" t="s">
        <v>55</v>
      </c>
      <c r="H826" s="130" t="s">
        <v>56</v>
      </c>
      <c r="I826" s="130" t="s">
        <v>65</v>
      </c>
      <c r="J826" s="129">
        <v>489965.80230679538</v>
      </c>
      <c r="K826" s="127"/>
      <c r="L826" s="175"/>
    </row>
    <row r="827" spans="1:12">
      <c r="A827" s="130" t="s">
        <v>70</v>
      </c>
      <c r="B827" s="130" t="s">
        <v>68</v>
      </c>
      <c r="C827" s="130" t="s">
        <v>66</v>
      </c>
      <c r="D827" s="125">
        <v>41699</v>
      </c>
      <c r="E827" s="126">
        <f t="shared" si="14"/>
        <v>3</v>
      </c>
      <c r="F827" s="126" t="s">
        <v>69</v>
      </c>
      <c r="G827" s="130" t="s">
        <v>55</v>
      </c>
      <c r="H827" s="130" t="s">
        <v>56</v>
      </c>
      <c r="I827" s="130" t="s">
        <v>65</v>
      </c>
      <c r="J827" s="129">
        <v>444871.43123762979</v>
      </c>
      <c r="K827" s="127"/>
      <c r="L827" s="175"/>
    </row>
    <row r="828" spans="1:12">
      <c r="A828" s="130" t="s">
        <v>70</v>
      </c>
      <c r="B828" s="130" t="s">
        <v>68</v>
      </c>
      <c r="C828" s="130" t="s">
        <v>66</v>
      </c>
      <c r="D828" s="125">
        <v>41730</v>
      </c>
      <c r="E828" s="126">
        <f t="shared" si="14"/>
        <v>4</v>
      </c>
      <c r="F828" s="126" t="s">
        <v>69</v>
      </c>
      <c r="G828" s="130" t="s">
        <v>55</v>
      </c>
      <c r="H828" s="130" t="s">
        <v>56</v>
      </c>
      <c r="I828" s="130" t="s">
        <v>65</v>
      </c>
      <c r="J828" s="129">
        <v>472382.50156978617</v>
      </c>
      <c r="K828" s="127"/>
      <c r="L828" s="175"/>
    </row>
    <row r="829" spans="1:12">
      <c r="A829" s="130" t="s">
        <v>70</v>
      </c>
      <c r="B829" s="130" t="s">
        <v>68</v>
      </c>
      <c r="C829" s="130" t="s">
        <v>66</v>
      </c>
      <c r="D829" s="125">
        <v>41760</v>
      </c>
      <c r="E829" s="126">
        <f t="shared" si="14"/>
        <v>5</v>
      </c>
      <c r="F829" s="126" t="s">
        <v>69</v>
      </c>
      <c r="G829" s="130" t="s">
        <v>55</v>
      </c>
      <c r="H829" s="130" t="s">
        <v>56</v>
      </c>
      <c r="I829" s="130" t="s">
        <v>65</v>
      </c>
      <c r="J829" s="129">
        <v>608634.95143913291</v>
      </c>
      <c r="K829" s="127"/>
      <c r="L829" s="175"/>
    </row>
    <row r="830" spans="1:12">
      <c r="A830" s="130" t="s">
        <v>70</v>
      </c>
      <c r="B830" s="130" t="s">
        <v>68</v>
      </c>
      <c r="C830" s="130" t="s">
        <v>66</v>
      </c>
      <c r="D830" s="125">
        <v>41791</v>
      </c>
      <c r="E830" s="126">
        <f t="shared" si="14"/>
        <v>6</v>
      </c>
      <c r="F830" s="126" t="s">
        <v>69</v>
      </c>
      <c r="G830" s="130" t="s">
        <v>55</v>
      </c>
      <c r="H830" s="130" t="s">
        <v>56</v>
      </c>
      <c r="I830" s="130" t="s">
        <v>65</v>
      </c>
      <c r="J830" s="129">
        <v>272324.41448756552</v>
      </c>
      <c r="K830" s="127"/>
      <c r="L830" s="175"/>
    </row>
    <row r="831" spans="1:12">
      <c r="A831" s="130" t="s">
        <v>70</v>
      </c>
      <c r="B831" s="130" t="s">
        <v>68</v>
      </c>
      <c r="C831" s="130" t="s">
        <v>66</v>
      </c>
      <c r="D831" s="125">
        <v>41456</v>
      </c>
      <c r="E831" s="126">
        <f t="shared" si="14"/>
        <v>7</v>
      </c>
      <c r="F831" s="126" t="s">
        <v>69</v>
      </c>
      <c r="G831" s="130" t="s">
        <v>52</v>
      </c>
      <c r="H831" s="130" t="s">
        <v>53</v>
      </c>
      <c r="I831" s="130" t="s">
        <v>65</v>
      </c>
      <c r="J831" s="129">
        <v>3105845.72687844</v>
      </c>
      <c r="K831" s="127"/>
      <c r="L831" s="175"/>
    </row>
    <row r="832" spans="1:12">
      <c r="A832" s="130" t="s">
        <v>70</v>
      </c>
      <c r="B832" s="130" t="s">
        <v>68</v>
      </c>
      <c r="C832" s="130" t="s">
        <v>66</v>
      </c>
      <c r="D832" s="125">
        <v>41487</v>
      </c>
      <c r="E832" s="126">
        <f t="shared" si="14"/>
        <v>8</v>
      </c>
      <c r="F832" s="126" t="s">
        <v>69</v>
      </c>
      <c r="G832" s="130" t="s">
        <v>52</v>
      </c>
      <c r="H832" s="130" t="s">
        <v>53</v>
      </c>
      <c r="I832" s="130" t="s">
        <v>65</v>
      </c>
      <c r="J832" s="129">
        <v>4010585.2851120001</v>
      </c>
      <c r="K832" s="127"/>
      <c r="L832" s="175"/>
    </row>
    <row r="833" spans="1:12">
      <c r="A833" s="130" t="s">
        <v>70</v>
      </c>
      <c r="B833" s="130" t="s">
        <v>68</v>
      </c>
      <c r="C833" s="130" t="s">
        <v>66</v>
      </c>
      <c r="D833" s="125">
        <v>41518</v>
      </c>
      <c r="E833" s="126">
        <f t="shared" si="14"/>
        <v>9</v>
      </c>
      <c r="F833" s="126" t="s">
        <v>69</v>
      </c>
      <c r="G833" s="130" t="s">
        <v>52</v>
      </c>
      <c r="H833" s="130" t="s">
        <v>53</v>
      </c>
      <c r="I833" s="130" t="s">
        <v>65</v>
      </c>
      <c r="J833" s="129">
        <v>3923012.4475718406</v>
      </c>
      <c r="K833" s="127"/>
      <c r="L833" s="175"/>
    </row>
    <row r="834" spans="1:12">
      <c r="A834" s="130" t="s">
        <v>70</v>
      </c>
      <c r="B834" s="130" t="s">
        <v>68</v>
      </c>
      <c r="C834" s="130" t="s">
        <v>66</v>
      </c>
      <c r="D834" s="125">
        <v>41548</v>
      </c>
      <c r="E834" s="126">
        <f t="shared" si="14"/>
        <v>10</v>
      </c>
      <c r="F834" s="126" t="s">
        <v>69</v>
      </c>
      <c r="G834" s="130" t="s">
        <v>52</v>
      </c>
      <c r="H834" s="130" t="s">
        <v>53</v>
      </c>
      <c r="I834" s="130" t="s">
        <v>65</v>
      </c>
      <c r="J834" s="129">
        <v>5304755.0634176014</v>
      </c>
      <c r="K834" s="127"/>
      <c r="L834" s="175"/>
    </row>
    <row r="835" spans="1:12">
      <c r="A835" s="130" t="s">
        <v>70</v>
      </c>
      <c r="B835" s="130" t="s">
        <v>68</v>
      </c>
      <c r="C835" s="130" t="s">
        <v>66</v>
      </c>
      <c r="D835" s="125">
        <v>41579</v>
      </c>
      <c r="E835" s="126">
        <f t="shared" si="14"/>
        <v>11</v>
      </c>
      <c r="F835" s="126" t="s">
        <v>69</v>
      </c>
      <c r="G835" s="130" t="s">
        <v>52</v>
      </c>
      <c r="H835" s="130" t="s">
        <v>53</v>
      </c>
      <c r="I835" s="130" t="s">
        <v>65</v>
      </c>
      <c r="J835" s="129">
        <v>5796055.2061697599</v>
      </c>
      <c r="K835" s="127"/>
      <c r="L835" s="175"/>
    </row>
    <row r="836" spans="1:12">
      <c r="A836" s="130" t="s">
        <v>70</v>
      </c>
      <c r="B836" s="130" t="s">
        <v>68</v>
      </c>
      <c r="C836" s="130" t="s">
        <v>66</v>
      </c>
      <c r="D836" s="125">
        <v>41609</v>
      </c>
      <c r="E836" s="126">
        <f t="shared" si="14"/>
        <v>12</v>
      </c>
      <c r="F836" s="126" t="s">
        <v>69</v>
      </c>
      <c r="G836" s="130" t="s">
        <v>52</v>
      </c>
      <c r="H836" s="130" t="s">
        <v>53</v>
      </c>
      <c r="I836" s="130" t="s">
        <v>65</v>
      </c>
      <c r="J836" s="129">
        <v>2778318.7637284808</v>
      </c>
      <c r="K836" s="127"/>
      <c r="L836" s="175"/>
    </row>
    <row r="837" spans="1:12">
      <c r="A837" s="130" t="s">
        <v>70</v>
      </c>
      <c r="B837" s="130" t="s">
        <v>68</v>
      </c>
      <c r="C837" s="130" t="s">
        <v>66</v>
      </c>
      <c r="D837" s="125">
        <v>41640</v>
      </c>
      <c r="E837" s="126">
        <f t="shared" si="14"/>
        <v>1</v>
      </c>
      <c r="F837" s="126" t="s">
        <v>69</v>
      </c>
      <c r="G837" s="130" t="s">
        <v>52</v>
      </c>
      <c r="H837" s="130" t="s">
        <v>53</v>
      </c>
      <c r="I837" s="130" t="s">
        <v>65</v>
      </c>
      <c r="J837" s="129">
        <v>2890095.0972502003</v>
      </c>
      <c r="K837" s="127"/>
      <c r="L837" s="175"/>
    </row>
    <row r="838" spans="1:12">
      <c r="A838" s="130" t="s">
        <v>70</v>
      </c>
      <c r="B838" s="130" t="s">
        <v>68</v>
      </c>
      <c r="C838" s="130" t="s">
        <v>66</v>
      </c>
      <c r="D838" s="125">
        <v>41671</v>
      </c>
      <c r="E838" s="126">
        <f t="shared" si="14"/>
        <v>2</v>
      </c>
      <c r="F838" s="126" t="s">
        <v>69</v>
      </c>
      <c r="G838" s="130" t="s">
        <v>52</v>
      </c>
      <c r="H838" s="130" t="s">
        <v>53</v>
      </c>
      <c r="I838" s="130" t="s">
        <v>65</v>
      </c>
      <c r="J838" s="129">
        <v>3360449.90644272</v>
      </c>
      <c r="K838" s="127"/>
      <c r="L838" s="175"/>
    </row>
    <row r="839" spans="1:12">
      <c r="A839" s="130" t="s">
        <v>70</v>
      </c>
      <c r="B839" s="130" t="s">
        <v>68</v>
      </c>
      <c r="C839" s="130" t="s">
        <v>66</v>
      </c>
      <c r="D839" s="125">
        <v>41699</v>
      </c>
      <c r="E839" s="126">
        <f t="shared" si="14"/>
        <v>3</v>
      </c>
      <c r="F839" s="126" t="s">
        <v>69</v>
      </c>
      <c r="G839" s="130" t="s">
        <v>52</v>
      </c>
      <c r="H839" s="130" t="s">
        <v>53</v>
      </c>
      <c r="I839" s="130" t="s">
        <v>65</v>
      </c>
      <c r="J839" s="129">
        <v>2808562.4972675201</v>
      </c>
      <c r="K839" s="127"/>
      <c r="L839" s="175"/>
    </row>
    <row r="840" spans="1:12">
      <c r="A840" s="130" t="s">
        <v>70</v>
      </c>
      <c r="B840" s="130" t="s">
        <v>68</v>
      </c>
      <c r="C840" s="130" t="s">
        <v>66</v>
      </c>
      <c r="D840" s="125">
        <v>41730</v>
      </c>
      <c r="E840" s="126">
        <f t="shared" si="14"/>
        <v>4</v>
      </c>
      <c r="F840" s="126" t="s">
        <v>69</v>
      </c>
      <c r="G840" s="130" t="s">
        <v>52</v>
      </c>
      <c r="H840" s="130" t="s">
        <v>53</v>
      </c>
      <c r="I840" s="130" t="s">
        <v>65</v>
      </c>
      <c r="J840" s="129">
        <v>3278176.1271341606</v>
      </c>
      <c r="K840" s="127"/>
      <c r="L840" s="175"/>
    </row>
    <row r="841" spans="1:12">
      <c r="A841" s="130" t="s">
        <v>70</v>
      </c>
      <c r="B841" s="130" t="s">
        <v>68</v>
      </c>
      <c r="C841" s="130" t="s">
        <v>66</v>
      </c>
      <c r="D841" s="125">
        <v>41760</v>
      </c>
      <c r="E841" s="126">
        <f t="shared" si="14"/>
        <v>5</v>
      </c>
      <c r="F841" s="126" t="s">
        <v>69</v>
      </c>
      <c r="G841" s="130" t="s">
        <v>52</v>
      </c>
      <c r="H841" s="130" t="s">
        <v>53</v>
      </c>
      <c r="I841" s="130" t="s">
        <v>65</v>
      </c>
      <c r="J841" s="129">
        <v>3653895.7708680006</v>
      </c>
      <c r="K841" s="127"/>
      <c r="L841" s="175"/>
    </row>
    <row r="842" spans="1:12">
      <c r="A842" s="130" t="s">
        <v>70</v>
      </c>
      <c r="B842" s="130" t="s">
        <v>68</v>
      </c>
      <c r="C842" s="130" t="s">
        <v>66</v>
      </c>
      <c r="D842" s="125">
        <v>41791</v>
      </c>
      <c r="E842" s="126">
        <f t="shared" si="14"/>
        <v>6</v>
      </c>
      <c r="F842" s="126" t="s">
        <v>69</v>
      </c>
      <c r="G842" s="130" t="s">
        <v>52</v>
      </c>
      <c r="H842" s="130" t="s">
        <v>53</v>
      </c>
      <c r="I842" s="130" t="s">
        <v>65</v>
      </c>
      <c r="J842" s="129">
        <v>1788228.1705142399</v>
      </c>
      <c r="K842" s="127"/>
      <c r="L842" s="175"/>
    </row>
    <row r="843" spans="1:12">
      <c r="A843" s="130" t="s">
        <v>70</v>
      </c>
      <c r="B843" s="130" t="s">
        <v>68</v>
      </c>
      <c r="C843" s="130" t="s">
        <v>67</v>
      </c>
      <c r="D843" s="125">
        <v>41456</v>
      </c>
      <c r="E843" s="130">
        <v>7</v>
      </c>
      <c r="F843" s="130" t="s">
        <v>69</v>
      </c>
      <c r="G843" s="130" t="s">
        <v>47</v>
      </c>
      <c r="H843" s="130" t="s">
        <v>48</v>
      </c>
      <c r="I843" s="130" t="s">
        <v>65</v>
      </c>
      <c r="J843" s="129">
        <v>2433222.1515178396</v>
      </c>
      <c r="K843" s="127"/>
      <c r="L843" s="175"/>
    </row>
    <row r="844" spans="1:12">
      <c r="A844" s="130" t="s">
        <v>70</v>
      </c>
      <c r="B844" s="130" t="s">
        <v>68</v>
      </c>
      <c r="C844" s="130" t="s">
        <v>67</v>
      </c>
      <c r="D844" s="125">
        <v>41487</v>
      </c>
      <c r="E844" s="130">
        <v>8</v>
      </c>
      <c r="F844" s="130" t="s">
        <v>69</v>
      </c>
      <c r="G844" s="130" t="s">
        <v>47</v>
      </c>
      <c r="H844" s="130" t="s">
        <v>48</v>
      </c>
      <c r="I844" s="130" t="s">
        <v>65</v>
      </c>
      <c r="J844" s="129">
        <v>2086825.2357197695</v>
      </c>
      <c r="K844" s="127"/>
      <c r="L844" s="175"/>
    </row>
    <row r="845" spans="1:12">
      <c r="A845" s="130" t="s">
        <v>70</v>
      </c>
      <c r="B845" s="130" t="s">
        <v>68</v>
      </c>
      <c r="C845" s="130" t="s">
        <v>67</v>
      </c>
      <c r="D845" s="125">
        <v>41518</v>
      </c>
      <c r="E845" s="130">
        <v>9</v>
      </c>
      <c r="F845" s="130" t="s">
        <v>69</v>
      </c>
      <c r="G845" s="130" t="s">
        <v>47</v>
      </c>
      <c r="H845" s="130" t="s">
        <v>48</v>
      </c>
      <c r="I845" s="130" t="s">
        <v>65</v>
      </c>
      <c r="J845" s="129">
        <v>2578988.7463329984</v>
      </c>
      <c r="K845" s="127"/>
      <c r="L845" s="175"/>
    </row>
    <row r="846" spans="1:12">
      <c r="A846" s="130" t="s">
        <v>70</v>
      </c>
      <c r="B846" s="130" t="s">
        <v>68</v>
      </c>
      <c r="C846" s="130" t="s">
        <v>67</v>
      </c>
      <c r="D846" s="125">
        <v>41548</v>
      </c>
      <c r="E846" s="130">
        <v>10</v>
      </c>
      <c r="F846" s="130" t="s">
        <v>69</v>
      </c>
      <c r="G846" s="130" t="s">
        <v>47</v>
      </c>
      <c r="H846" s="130" t="s">
        <v>48</v>
      </c>
      <c r="I846" s="130" t="s">
        <v>65</v>
      </c>
      <c r="J846" s="129">
        <v>2227535.3634992633</v>
      </c>
      <c r="K846" s="127"/>
      <c r="L846" s="175"/>
    </row>
    <row r="847" spans="1:12">
      <c r="A847" s="130" t="s">
        <v>70</v>
      </c>
      <c r="B847" s="130" t="s">
        <v>68</v>
      </c>
      <c r="C847" s="130" t="s">
        <v>67</v>
      </c>
      <c r="D847" s="125">
        <v>41579</v>
      </c>
      <c r="E847" s="130">
        <v>11</v>
      </c>
      <c r="F847" s="130" t="s">
        <v>69</v>
      </c>
      <c r="G847" s="130" t="s">
        <v>47</v>
      </c>
      <c r="H847" s="130" t="s">
        <v>48</v>
      </c>
      <c r="I847" s="130" t="s">
        <v>65</v>
      </c>
      <c r="J847" s="129">
        <v>1957986.2244688198</v>
      </c>
      <c r="K847" s="127"/>
      <c r="L847" s="175"/>
    </row>
    <row r="848" spans="1:12">
      <c r="A848" s="130" t="s">
        <v>70</v>
      </c>
      <c r="B848" s="130" t="s">
        <v>68</v>
      </c>
      <c r="C848" s="130" t="s">
        <v>67</v>
      </c>
      <c r="D848" s="125">
        <v>41609</v>
      </c>
      <c r="E848" s="130">
        <v>12</v>
      </c>
      <c r="F848" s="130" t="s">
        <v>69</v>
      </c>
      <c r="G848" s="130" t="s">
        <v>47</v>
      </c>
      <c r="H848" s="130" t="s">
        <v>48</v>
      </c>
      <c r="I848" s="130" t="s">
        <v>65</v>
      </c>
      <c r="J848" s="129">
        <v>1319140.1133043088</v>
      </c>
      <c r="K848" s="127"/>
      <c r="L848" s="175"/>
    </row>
    <row r="849" spans="1:12">
      <c r="A849" s="130" t="s">
        <v>70</v>
      </c>
      <c r="B849" s="130" t="s">
        <v>68</v>
      </c>
      <c r="C849" s="130" t="s">
        <v>67</v>
      </c>
      <c r="D849" s="125">
        <v>41640</v>
      </c>
      <c r="E849" s="130">
        <v>1</v>
      </c>
      <c r="F849" s="130" t="s">
        <v>69</v>
      </c>
      <c r="G849" s="130" t="s">
        <v>47</v>
      </c>
      <c r="H849" s="130" t="s">
        <v>48</v>
      </c>
      <c r="I849" s="130" t="s">
        <v>65</v>
      </c>
      <c r="J849" s="129">
        <v>1419201.629526681</v>
      </c>
      <c r="K849" s="127"/>
      <c r="L849" s="175"/>
    </row>
    <row r="850" spans="1:12">
      <c r="A850" s="130" t="s">
        <v>70</v>
      </c>
      <c r="B850" s="130" t="s">
        <v>68</v>
      </c>
      <c r="C850" s="130" t="s">
        <v>67</v>
      </c>
      <c r="D850" s="125">
        <v>41671</v>
      </c>
      <c r="E850" s="130">
        <v>2</v>
      </c>
      <c r="F850" s="130" t="s">
        <v>69</v>
      </c>
      <c r="G850" s="130" t="s">
        <v>47</v>
      </c>
      <c r="H850" s="130" t="s">
        <v>48</v>
      </c>
      <c r="I850" s="130" t="s">
        <v>65</v>
      </c>
      <c r="J850" s="129">
        <v>1260368.462282202</v>
      </c>
      <c r="K850" s="127"/>
      <c r="L850" s="175"/>
    </row>
    <row r="851" spans="1:12">
      <c r="A851" s="130" t="s">
        <v>70</v>
      </c>
      <c r="B851" s="130" t="s">
        <v>68</v>
      </c>
      <c r="C851" s="130" t="s">
        <v>67</v>
      </c>
      <c r="D851" s="125">
        <v>41699</v>
      </c>
      <c r="E851" s="130">
        <v>3</v>
      </c>
      <c r="F851" s="130" t="s">
        <v>69</v>
      </c>
      <c r="G851" s="130" t="s">
        <v>47</v>
      </c>
      <c r="H851" s="130" t="s">
        <v>48</v>
      </c>
      <c r="I851" s="130" t="s">
        <v>65</v>
      </c>
      <c r="J851" s="129">
        <v>1788457.9462718377</v>
      </c>
      <c r="K851" s="127"/>
      <c r="L851" s="175"/>
    </row>
    <row r="852" spans="1:12">
      <c r="A852" s="130" t="s">
        <v>70</v>
      </c>
      <c r="B852" s="130" t="s">
        <v>68</v>
      </c>
      <c r="C852" s="130" t="s">
        <v>67</v>
      </c>
      <c r="D852" s="125">
        <v>41730</v>
      </c>
      <c r="E852" s="130">
        <v>4</v>
      </c>
      <c r="F852" s="130" t="s">
        <v>69</v>
      </c>
      <c r="G852" s="130" t="s">
        <v>47</v>
      </c>
      <c r="H852" s="130" t="s">
        <v>48</v>
      </c>
      <c r="I852" s="130" t="s">
        <v>65</v>
      </c>
      <c r="J852" s="129">
        <v>1016783.8012342919</v>
      </c>
      <c r="K852" s="127"/>
      <c r="L852" s="175"/>
    </row>
    <row r="853" spans="1:12">
      <c r="A853" s="130" t="s">
        <v>70</v>
      </c>
      <c r="B853" s="130" t="s">
        <v>68</v>
      </c>
      <c r="C853" s="130" t="s">
        <v>67</v>
      </c>
      <c r="D853" s="125">
        <v>41760</v>
      </c>
      <c r="E853" s="130">
        <v>5</v>
      </c>
      <c r="F853" s="130" t="s">
        <v>69</v>
      </c>
      <c r="G853" s="130" t="s">
        <v>47</v>
      </c>
      <c r="H853" s="130" t="s">
        <v>48</v>
      </c>
      <c r="I853" s="130" t="s">
        <v>65</v>
      </c>
      <c r="J853" s="129">
        <v>1240420.7591332828</v>
      </c>
      <c r="K853" s="127"/>
      <c r="L853" s="175"/>
    </row>
    <row r="854" spans="1:12">
      <c r="A854" s="130" t="s">
        <v>70</v>
      </c>
      <c r="B854" s="130" t="s">
        <v>68</v>
      </c>
      <c r="C854" s="130" t="s">
        <v>67</v>
      </c>
      <c r="D854" s="125">
        <v>41791</v>
      </c>
      <c r="E854" s="130">
        <v>6</v>
      </c>
      <c r="F854" s="130" t="s">
        <v>69</v>
      </c>
      <c r="G854" s="130" t="s">
        <v>47</v>
      </c>
      <c r="H854" s="130" t="s">
        <v>48</v>
      </c>
      <c r="I854" s="130" t="s">
        <v>65</v>
      </c>
      <c r="J854" s="129">
        <v>2103059.7980945962</v>
      </c>
      <c r="K854" s="127"/>
      <c r="L854" s="175"/>
    </row>
    <row r="855" spans="1:12">
      <c r="A855" s="130" t="s">
        <v>70</v>
      </c>
      <c r="B855" s="130" t="s">
        <v>68</v>
      </c>
      <c r="C855" s="130" t="s">
        <v>67</v>
      </c>
      <c r="D855" s="125">
        <v>41456</v>
      </c>
      <c r="E855" s="130">
        <v>7</v>
      </c>
      <c r="F855" s="130" t="s">
        <v>69</v>
      </c>
      <c r="G855" s="130" t="s">
        <v>49</v>
      </c>
      <c r="H855" s="130" t="s">
        <v>51</v>
      </c>
      <c r="I855" s="130" t="s">
        <v>65</v>
      </c>
      <c r="J855" s="129">
        <v>1332883.4370402915</v>
      </c>
      <c r="K855" s="127"/>
      <c r="L855" s="175"/>
    </row>
    <row r="856" spans="1:12">
      <c r="A856" s="130" t="s">
        <v>70</v>
      </c>
      <c r="B856" s="130" t="s">
        <v>68</v>
      </c>
      <c r="C856" s="130" t="s">
        <v>67</v>
      </c>
      <c r="D856" s="125">
        <v>41487</v>
      </c>
      <c r="E856" s="130">
        <v>8</v>
      </c>
      <c r="F856" s="130" t="s">
        <v>69</v>
      </c>
      <c r="G856" s="130" t="s">
        <v>49</v>
      </c>
      <c r="H856" s="130" t="s">
        <v>51</v>
      </c>
      <c r="I856" s="130" t="s">
        <v>65</v>
      </c>
      <c r="J856" s="129">
        <v>1151288.886269808</v>
      </c>
      <c r="K856" s="127"/>
      <c r="L856" s="175"/>
    </row>
    <row r="857" spans="1:12">
      <c r="A857" s="130" t="s">
        <v>70</v>
      </c>
      <c r="B857" s="130" t="s">
        <v>68</v>
      </c>
      <c r="C857" s="130" t="s">
        <v>67</v>
      </c>
      <c r="D857" s="125">
        <v>41518</v>
      </c>
      <c r="E857" s="130">
        <v>9</v>
      </c>
      <c r="F857" s="130" t="s">
        <v>69</v>
      </c>
      <c r="G857" s="130" t="s">
        <v>49</v>
      </c>
      <c r="H857" s="130" t="s">
        <v>51</v>
      </c>
      <c r="I857" s="130" t="s">
        <v>65</v>
      </c>
      <c r="J857" s="129">
        <v>1434960.2579417818</v>
      </c>
      <c r="K857" s="127"/>
      <c r="L857" s="175"/>
    </row>
    <row r="858" spans="1:12">
      <c r="A858" s="130" t="s">
        <v>70</v>
      </c>
      <c r="B858" s="130" t="s">
        <v>68</v>
      </c>
      <c r="C858" s="130" t="s">
        <v>67</v>
      </c>
      <c r="D858" s="125">
        <v>41548</v>
      </c>
      <c r="E858" s="130">
        <v>10</v>
      </c>
      <c r="F858" s="130" t="s">
        <v>69</v>
      </c>
      <c r="G858" s="130" t="s">
        <v>49</v>
      </c>
      <c r="H858" s="130" t="s">
        <v>51</v>
      </c>
      <c r="I858" s="130" t="s">
        <v>65</v>
      </c>
      <c r="J858" s="129">
        <v>1261225.5178525469</v>
      </c>
      <c r="K858" s="127"/>
      <c r="L858" s="175"/>
    </row>
    <row r="859" spans="1:12">
      <c r="A859" s="130" t="s">
        <v>70</v>
      </c>
      <c r="B859" s="130" t="s">
        <v>68</v>
      </c>
      <c r="C859" s="130" t="s">
        <v>67</v>
      </c>
      <c r="D859" s="125">
        <v>41579</v>
      </c>
      <c r="E859" s="130">
        <v>11</v>
      </c>
      <c r="F859" s="130" t="s">
        <v>69</v>
      </c>
      <c r="G859" s="130" t="s">
        <v>49</v>
      </c>
      <c r="H859" s="130" t="s">
        <v>51</v>
      </c>
      <c r="I859" s="130" t="s">
        <v>65</v>
      </c>
      <c r="J859" s="129">
        <v>1020345.9299794802</v>
      </c>
      <c r="K859" s="127"/>
      <c r="L859" s="175"/>
    </row>
    <row r="860" spans="1:12">
      <c r="A860" s="130" t="s">
        <v>70</v>
      </c>
      <c r="B860" s="130" t="s">
        <v>68</v>
      </c>
      <c r="C860" s="130" t="s">
        <v>67</v>
      </c>
      <c r="D860" s="125">
        <v>41609</v>
      </c>
      <c r="E860" s="130">
        <v>12</v>
      </c>
      <c r="F860" s="130" t="s">
        <v>69</v>
      </c>
      <c r="G860" s="130" t="s">
        <v>49</v>
      </c>
      <c r="H860" s="130" t="s">
        <v>51</v>
      </c>
      <c r="I860" s="130" t="s">
        <v>65</v>
      </c>
      <c r="J860" s="129">
        <v>756329.43025765126</v>
      </c>
      <c r="K860" s="127"/>
      <c r="L860" s="175"/>
    </row>
    <row r="861" spans="1:12">
      <c r="A861" s="130" t="s">
        <v>70</v>
      </c>
      <c r="B861" s="130" t="s">
        <v>68</v>
      </c>
      <c r="C861" s="130" t="s">
        <v>67</v>
      </c>
      <c r="D861" s="125">
        <v>41640</v>
      </c>
      <c r="E861" s="130">
        <v>1</v>
      </c>
      <c r="F861" s="130" t="s">
        <v>69</v>
      </c>
      <c r="G861" s="130" t="s">
        <v>49</v>
      </c>
      <c r="H861" s="130" t="s">
        <v>51</v>
      </c>
      <c r="I861" s="130" t="s">
        <v>65</v>
      </c>
      <c r="J861" s="129">
        <v>835307.17053299106</v>
      </c>
      <c r="K861" s="127"/>
      <c r="L861" s="175"/>
    </row>
    <row r="862" spans="1:12">
      <c r="A862" s="130" t="s">
        <v>70</v>
      </c>
      <c r="B862" s="130" t="s">
        <v>68</v>
      </c>
      <c r="C862" s="130" t="s">
        <v>67</v>
      </c>
      <c r="D862" s="125">
        <v>41671</v>
      </c>
      <c r="E862" s="130">
        <v>2</v>
      </c>
      <c r="F862" s="130" t="s">
        <v>69</v>
      </c>
      <c r="G862" s="130" t="s">
        <v>49</v>
      </c>
      <c r="H862" s="130" t="s">
        <v>51</v>
      </c>
      <c r="I862" s="130" t="s">
        <v>65</v>
      </c>
      <c r="J862" s="129">
        <v>708560.45670208498</v>
      </c>
      <c r="K862" s="127"/>
      <c r="L862" s="175"/>
    </row>
    <row r="863" spans="1:12">
      <c r="A863" s="130" t="s">
        <v>70</v>
      </c>
      <c r="B863" s="130" t="s">
        <v>68</v>
      </c>
      <c r="C863" s="130" t="s">
        <v>67</v>
      </c>
      <c r="D863" s="125">
        <v>41699</v>
      </c>
      <c r="E863" s="130">
        <v>3</v>
      </c>
      <c r="F863" s="130" t="s">
        <v>69</v>
      </c>
      <c r="G863" s="130" t="s">
        <v>49</v>
      </c>
      <c r="H863" s="130" t="s">
        <v>51</v>
      </c>
      <c r="I863" s="130" t="s">
        <v>65</v>
      </c>
      <c r="J863" s="129">
        <v>961197.10847725498</v>
      </c>
      <c r="K863" s="127"/>
      <c r="L863" s="175"/>
    </row>
    <row r="864" spans="1:12">
      <c r="A864" s="130" t="s">
        <v>70</v>
      </c>
      <c r="B864" s="130" t="s">
        <v>68</v>
      </c>
      <c r="C864" s="130" t="s">
        <v>67</v>
      </c>
      <c r="D864" s="125">
        <v>41730</v>
      </c>
      <c r="E864" s="130">
        <v>4</v>
      </c>
      <c r="F864" s="130" t="s">
        <v>69</v>
      </c>
      <c r="G864" s="130" t="s">
        <v>49</v>
      </c>
      <c r="H864" s="130" t="s">
        <v>51</v>
      </c>
      <c r="I864" s="130" t="s">
        <v>65</v>
      </c>
      <c r="J864" s="129">
        <v>570279.25121684396</v>
      </c>
      <c r="K864" s="127"/>
      <c r="L864" s="175"/>
    </row>
    <row r="865" spans="1:12">
      <c r="A865" s="130" t="s">
        <v>70</v>
      </c>
      <c r="B865" s="130" t="s">
        <v>68</v>
      </c>
      <c r="C865" s="130" t="s">
        <v>67</v>
      </c>
      <c r="D865" s="125">
        <v>41760</v>
      </c>
      <c r="E865" s="130">
        <v>5</v>
      </c>
      <c r="F865" s="130" t="s">
        <v>69</v>
      </c>
      <c r="G865" s="130" t="s">
        <v>49</v>
      </c>
      <c r="H865" s="130" t="s">
        <v>51</v>
      </c>
      <c r="I865" s="130" t="s">
        <v>65</v>
      </c>
      <c r="J865" s="129">
        <v>712090.36311285582</v>
      </c>
      <c r="K865" s="127"/>
      <c r="L865" s="175"/>
    </row>
    <row r="866" spans="1:12">
      <c r="A866" s="130" t="s">
        <v>70</v>
      </c>
      <c r="B866" s="130" t="s">
        <v>68</v>
      </c>
      <c r="C866" s="130" t="s">
        <v>67</v>
      </c>
      <c r="D866" s="125">
        <v>41791</v>
      </c>
      <c r="E866" s="130">
        <v>6</v>
      </c>
      <c r="F866" s="130" t="s">
        <v>69</v>
      </c>
      <c r="G866" s="130" t="s">
        <v>49</v>
      </c>
      <c r="H866" s="130" t="s">
        <v>51</v>
      </c>
      <c r="I866" s="130" t="s">
        <v>65</v>
      </c>
      <c r="J866" s="129">
        <v>1333561.9610866704</v>
      </c>
      <c r="K866" s="127"/>
      <c r="L866" s="175"/>
    </row>
    <row r="867" spans="1:12">
      <c r="A867" s="130" t="s">
        <v>70</v>
      </c>
      <c r="B867" s="130" t="s">
        <v>68</v>
      </c>
      <c r="C867" s="130" t="s">
        <v>67</v>
      </c>
      <c r="D867" s="125">
        <v>41456</v>
      </c>
      <c r="E867" s="130">
        <v>7</v>
      </c>
      <c r="F867" s="130" t="s">
        <v>69</v>
      </c>
      <c r="G867" s="130" t="s">
        <v>49</v>
      </c>
      <c r="H867" s="130" t="s">
        <v>50</v>
      </c>
      <c r="I867" s="130" t="s">
        <v>65</v>
      </c>
      <c r="J867" s="129">
        <v>1205625.4827113249</v>
      </c>
      <c r="K867" s="127"/>
      <c r="L867" s="175"/>
    </row>
    <row r="868" spans="1:12">
      <c r="A868" s="130" t="s">
        <v>70</v>
      </c>
      <c r="B868" s="130" t="s">
        <v>68</v>
      </c>
      <c r="C868" s="130" t="s">
        <v>67</v>
      </c>
      <c r="D868" s="125">
        <v>41487</v>
      </c>
      <c r="E868" s="130">
        <v>8</v>
      </c>
      <c r="F868" s="130" t="s">
        <v>69</v>
      </c>
      <c r="G868" s="130" t="s">
        <v>49</v>
      </c>
      <c r="H868" s="130" t="s">
        <v>50</v>
      </c>
      <c r="I868" s="130" t="s">
        <v>65</v>
      </c>
      <c r="J868" s="129">
        <v>1061002.5545301</v>
      </c>
      <c r="K868" s="127"/>
      <c r="L868" s="175"/>
    </row>
    <row r="869" spans="1:12">
      <c r="A869" s="130" t="s">
        <v>70</v>
      </c>
      <c r="B869" s="130" t="s">
        <v>68</v>
      </c>
      <c r="C869" s="130" t="s">
        <v>67</v>
      </c>
      <c r="D869" s="125">
        <v>41518</v>
      </c>
      <c r="E869" s="130">
        <v>9</v>
      </c>
      <c r="F869" s="130" t="s">
        <v>69</v>
      </c>
      <c r="G869" s="130" t="s">
        <v>49</v>
      </c>
      <c r="H869" s="130" t="s">
        <v>50</v>
      </c>
      <c r="I869" s="130" t="s">
        <v>65</v>
      </c>
      <c r="J869" s="129">
        <v>1277106.2932592249</v>
      </c>
      <c r="K869" s="127"/>
      <c r="L869" s="175"/>
    </row>
    <row r="870" spans="1:12">
      <c r="A870" s="130" t="s">
        <v>70</v>
      </c>
      <c r="B870" s="130" t="s">
        <v>68</v>
      </c>
      <c r="C870" s="130" t="s">
        <v>67</v>
      </c>
      <c r="D870" s="125">
        <v>41548</v>
      </c>
      <c r="E870" s="130">
        <v>10</v>
      </c>
      <c r="F870" s="130" t="s">
        <v>69</v>
      </c>
      <c r="G870" s="130" t="s">
        <v>49</v>
      </c>
      <c r="H870" s="130" t="s">
        <v>50</v>
      </c>
      <c r="I870" s="130" t="s">
        <v>65</v>
      </c>
      <c r="J870" s="129">
        <v>1116349.389116325</v>
      </c>
      <c r="K870" s="127"/>
      <c r="L870" s="175"/>
    </row>
    <row r="871" spans="1:12">
      <c r="A871" s="130" t="s">
        <v>70</v>
      </c>
      <c r="B871" s="130" t="s">
        <v>68</v>
      </c>
      <c r="C871" s="130" t="s">
        <v>67</v>
      </c>
      <c r="D871" s="125">
        <v>41579</v>
      </c>
      <c r="E871" s="130">
        <v>11</v>
      </c>
      <c r="F871" s="130" t="s">
        <v>69</v>
      </c>
      <c r="G871" s="130" t="s">
        <v>49</v>
      </c>
      <c r="H871" s="130" t="s">
        <v>50</v>
      </c>
      <c r="I871" s="130" t="s">
        <v>65</v>
      </c>
      <c r="J871" s="129">
        <v>932858.39093923138</v>
      </c>
      <c r="K871" s="127"/>
      <c r="L871" s="175"/>
    </row>
    <row r="872" spans="1:12">
      <c r="A872" s="130" t="s">
        <v>70</v>
      </c>
      <c r="B872" s="130" t="s">
        <v>68</v>
      </c>
      <c r="C872" s="130" t="s">
        <v>67</v>
      </c>
      <c r="D872" s="125">
        <v>41609</v>
      </c>
      <c r="E872" s="130">
        <v>12</v>
      </c>
      <c r="F872" s="130" t="s">
        <v>69</v>
      </c>
      <c r="G872" s="130" t="s">
        <v>49</v>
      </c>
      <c r="H872" s="130" t="s">
        <v>50</v>
      </c>
      <c r="I872" s="130" t="s">
        <v>65</v>
      </c>
      <c r="J872" s="129">
        <v>739422.19930556254</v>
      </c>
      <c r="K872" s="127"/>
      <c r="L872" s="175"/>
    </row>
    <row r="873" spans="1:12">
      <c r="A873" s="130" t="s">
        <v>70</v>
      </c>
      <c r="B873" s="130" t="s">
        <v>68</v>
      </c>
      <c r="C873" s="130" t="s">
        <v>67</v>
      </c>
      <c r="D873" s="125">
        <v>41640</v>
      </c>
      <c r="E873" s="130">
        <v>1</v>
      </c>
      <c r="F873" s="130" t="s">
        <v>69</v>
      </c>
      <c r="G873" s="130" t="s">
        <v>49</v>
      </c>
      <c r="H873" s="130" t="s">
        <v>50</v>
      </c>
      <c r="I873" s="130" t="s">
        <v>65</v>
      </c>
      <c r="J873" s="129">
        <v>739944.9965933999</v>
      </c>
      <c r="K873" s="127"/>
      <c r="L873" s="175"/>
    </row>
    <row r="874" spans="1:12">
      <c r="A874" s="130" t="s">
        <v>70</v>
      </c>
      <c r="B874" s="130" t="s">
        <v>68</v>
      </c>
      <c r="C874" s="130" t="s">
        <v>67</v>
      </c>
      <c r="D874" s="125">
        <v>41671</v>
      </c>
      <c r="E874" s="130">
        <v>2</v>
      </c>
      <c r="F874" s="130" t="s">
        <v>69</v>
      </c>
      <c r="G874" s="130" t="s">
        <v>49</v>
      </c>
      <c r="H874" s="130" t="s">
        <v>50</v>
      </c>
      <c r="I874" s="130" t="s">
        <v>65</v>
      </c>
      <c r="J874" s="129">
        <v>666405.86063951231</v>
      </c>
      <c r="K874" s="127"/>
      <c r="L874" s="175"/>
    </row>
    <row r="875" spans="1:12">
      <c r="A875" s="130" t="s">
        <v>70</v>
      </c>
      <c r="B875" s="130" t="s">
        <v>68</v>
      </c>
      <c r="C875" s="130" t="s">
        <v>67</v>
      </c>
      <c r="D875" s="125">
        <v>41699</v>
      </c>
      <c r="E875" s="130">
        <v>3</v>
      </c>
      <c r="F875" s="130" t="s">
        <v>69</v>
      </c>
      <c r="G875" s="130" t="s">
        <v>49</v>
      </c>
      <c r="H875" s="130" t="s">
        <v>50</v>
      </c>
      <c r="I875" s="130" t="s">
        <v>65</v>
      </c>
      <c r="J875" s="129">
        <v>964934.72717118752</v>
      </c>
      <c r="K875" s="127"/>
      <c r="L875" s="175"/>
    </row>
    <row r="876" spans="1:12">
      <c r="A876" s="130" t="s">
        <v>70</v>
      </c>
      <c r="B876" s="130" t="s">
        <v>68</v>
      </c>
      <c r="C876" s="130" t="s">
        <v>67</v>
      </c>
      <c r="D876" s="125">
        <v>41730</v>
      </c>
      <c r="E876" s="130">
        <v>4</v>
      </c>
      <c r="F876" s="130" t="s">
        <v>69</v>
      </c>
      <c r="G876" s="130" t="s">
        <v>49</v>
      </c>
      <c r="H876" s="130" t="s">
        <v>50</v>
      </c>
      <c r="I876" s="130" t="s">
        <v>65</v>
      </c>
      <c r="J876" s="129">
        <v>541033.23140099994</v>
      </c>
      <c r="K876" s="127"/>
      <c r="L876" s="175"/>
    </row>
    <row r="877" spans="1:12">
      <c r="A877" s="130" t="s">
        <v>70</v>
      </c>
      <c r="B877" s="130" t="s">
        <v>68</v>
      </c>
      <c r="C877" s="130" t="s">
        <v>67</v>
      </c>
      <c r="D877" s="125">
        <v>41760</v>
      </c>
      <c r="E877" s="130">
        <v>5</v>
      </c>
      <c r="F877" s="130" t="s">
        <v>69</v>
      </c>
      <c r="G877" s="130" t="s">
        <v>49</v>
      </c>
      <c r="H877" s="130" t="s">
        <v>50</v>
      </c>
      <c r="I877" s="130" t="s">
        <v>65</v>
      </c>
      <c r="J877" s="129">
        <v>654984.60439717479</v>
      </c>
      <c r="K877" s="127"/>
      <c r="L877" s="175"/>
    </row>
    <row r="878" spans="1:12">
      <c r="A878" s="130" t="s">
        <v>70</v>
      </c>
      <c r="B878" s="130" t="s">
        <v>68</v>
      </c>
      <c r="C878" s="130" t="s">
        <v>67</v>
      </c>
      <c r="D878" s="125">
        <v>41791</v>
      </c>
      <c r="E878" s="130">
        <v>6</v>
      </c>
      <c r="F878" s="130" t="s">
        <v>69</v>
      </c>
      <c r="G878" s="130" t="s">
        <v>49</v>
      </c>
      <c r="H878" s="130" t="s">
        <v>50</v>
      </c>
      <c r="I878" s="130" t="s">
        <v>65</v>
      </c>
      <c r="J878" s="129">
        <v>1109316.9805072877</v>
      </c>
      <c r="K878" s="127"/>
      <c r="L878" s="175"/>
    </row>
    <row r="879" spans="1:12">
      <c r="A879" s="130" t="s">
        <v>70</v>
      </c>
      <c r="B879" s="130" t="s">
        <v>68</v>
      </c>
      <c r="C879" s="130" t="s">
        <v>67</v>
      </c>
      <c r="D879" s="125">
        <v>41456</v>
      </c>
      <c r="E879" s="130">
        <v>7</v>
      </c>
      <c r="F879" s="130" t="s">
        <v>69</v>
      </c>
      <c r="G879" s="130" t="s">
        <v>55</v>
      </c>
      <c r="H879" s="130" t="s">
        <v>57</v>
      </c>
      <c r="I879" s="130" t="s">
        <v>65</v>
      </c>
      <c r="J879" s="129">
        <v>1134491.3172698508</v>
      </c>
      <c r="K879" s="127"/>
      <c r="L879" s="175"/>
    </row>
    <row r="880" spans="1:12">
      <c r="A880" s="130" t="s">
        <v>70</v>
      </c>
      <c r="B880" s="130" t="s">
        <v>68</v>
      </c>
      <c r="C880" s="130" t="s">
        <v>67</v>
      </c>
      <c r="D880" s="125">
        <v>41487</v>
      </c>
      <c r="E880" s="130">
        <v>8</v>
      </c>
      <c r="F880" s="130" t="s">
        <v>69</v>
      </c>
      <c r="G880" s="130" t="s">
        <v>55</v>
      </c>
      <c r="H880" s="130" t="s">
        <v>57</v>
      </c>
      <c r="I880" s="130" t="s">
        <v>65</v>
      </c>
      <c r="J880" s="129">
        <v>806940.19684530701</v>
      </c>
      <c r="K880" s="127"/>
      <c r="L880" s="175"/>
    </row>
    <row r="881" spans="1:12">
      <c r="A881" s="130" t="s">
        <v>70</v>
      </c>
      <c r="B881" s="130" t="s">
        <v>68</v>
      </c>
      <c r="C881" s="130" t="s">
        <v>67</v>
      </c>
      <c r="D881" s="125">
        <v>41518</v>
      </c>
      <c r="E881" s="130">
        <v>9</v>
      </c>
      <c r="F881" s="130" t="s">
        <v>69</v>
      </c>
      <c r="G881" s="130" t="s">
        <v>55</v>
      </c>
      <c r="H881" s="130" t="s">
        <v>57</v>
      </c>
      <c r="I881" s="130" t="s">
        <v>65</v>
      </c>
      <c r="J881" s="129">
        <v>1151592.8767951606</v>
      </c>
      <c r="K881" s="127"/>
      <c r="L881" s="175"/>
    </row>
    <row r="882" spans="1:12">
      <c r="A882" s="130" t="s">
        <v>70</v>
      </c>
      <c r="B882" s="130" t="s">
        <v>68</v>
      </c>
      <c r="C882" s="130" t="s">
        <v>67</v>
      </c>
      <c r="D882" s="125">
        <v>41548</v>
      </c>
      <c r="E882" s="130">
        <v>10</v>
      </c>
      <c r="F882" s="130" t="s">
        <v>69</v>
      </c>
      <c r="G882" s="130" t="s">
        <v>55</v>
      </c>
      <c r="H882" s="130" t="s">
        <v>57</v>
      </c>
      <c r="I882" s="130" t="s">
        <v>65</v>
      </c>
      <c r="J882" s="129">
        <v>953018.83364781574</v>
      </c>
      <c r="K882" s="127"/>
      <c r="L882" s="175"/>
    </row>
    <row r="883" spans="1:12">
      <c r="A883" s="130" t="s">
        <v>70</v>
      </c>
      <c r="B883" s="130" t="s">
        <v>68</v>
      </c>
      <c r="C883" s="130" t="s">
        <v>67</v>
      </c>
      <c r="D883" s="125">
        <v>41579</v>
      </c>
      <c r="E883" s="130">
        <v>11</v>
      </c>
      <c r="F883" s="130" t="s">
        <v>69</v>
      </c>
      <c r="G883" s="130" t="s">
        <v>55</v>
      </c>
      <c r="H883" s="130" t="s">
        <v>57</v>
      </c>
      <c r="I883" s="130" t="s">
        <v>65</v>
      </c>
      <c r="J883" s="129">
        <v>850734.32784846472</v>
      </c>
      <c r="K883" s="127"/>
      <c r="L883" s="175"/>
    </row>
    <row r="884" spans="1:12">
      <c r="A884" s="130" t="s">
        <v>70</v>
      </c>
      <c r="B884" s="130" t="s">
        <v>68</v>
      </c>
      <c r="C884" s="130" t="s">
        <v>67</v>
      </c>
      <c r="D884" s="125">
        <v>41609</v>
      </c>
      <c r="E884" s="130">
        <v>12</v>
      </c>
      <c r="F884" s="130" t="s">
        <v>69</v>
      </c>
      <c r="G884" s="130" t="s">
        <v>55</v>
      </c>
      <c r="H884" s="130" t="s">
        <v>57</v>
      </c>
      <c r="I884" s="130" t="s">
        <v>65</v>
      </c>
      <c r="J884" s="129">
        <v>590304.384267507</v>
      </c>
      <c r="K884" s="127"/>
      <c r="L884" s="175"/>
    </row>
    <row r="885" spans="1:12">
      <c r="A885" s="130" t="s">
        <v>70</v>
      </c>
      <c r="B885" s="130" t="s">
        <v>68</v>
      </c>
      <c r="C885" s="130" t="s">
        <v>67</v>
      </c>
      <c r="D885" s="125">
        <v>41640</v>
      </c>
      <c r="E885" s="130">
        <v>1</v>
      </c>
      <c r="F885" s="130" t="s">
        <v>69</v>
      </c>
      <c r="G885" s="130" t="s">
        <v>55</v>
      </c>
      <c r="H885" s="130" t="s">
        <v>57</v>
      </c>
      <c r="I885" s="130" t="s">
        <v>65</v>
      </c>
      <c r="J885" s="129">
        <v>639047.64173065918</v>
      </c>
      <c r="K885" s="127"/>
      <c r="L885" s="175"/>
    </row>
    <row r="886" spans="1:12">
      <c r="A886" s="130" t="s">
        <v>70</v>
      </c>
      <c r="B886" s="130" t="s">
        <v>68</v>
      </c>
      <c r="C886" s="130" t="s">
        <v>67</v>
      </c>
      <c r="D886" s="125">
        <v>41671</v>
      </c>
      <c r="E886" s="130">
        <v>2</v>
      </c>
      <c r="F886" s="130" t="s">
        <v>69</v>
      </c>
      <c r="G886" s="130" t="s">
        <v>55</v>
      </c>
      <c r="H886" s="130" t="s">
        <v>57</v>
      </c>
      <c r="I886" s="130" t="s">
        <v>65</v>
      </c>
      <c r="J886" s="129">
        <v>600791.0408000747</v>
      </c>
      <c r="K886" s="127"/>
      <c r="L886" s="175"/>
    </row>
    <row r="887" spans="1:12">
      <c r="A887" s="130" t="s">
        <v>70</v>
      </c>
      <c r="B887" s="130" t="s">
        <v>68</v>
      </c>
      <c r="C887" s="130" t="s">
        <v>67</v>
      </c>
      <c r="D887" s="125">
        <v>41699</v>
      </c>
      <c r="E887" s="130">
        <v>3</v>
      </c>
      <c r="F887" s="130" t="s">
        <v>69</v>
      </c>
      <c r="G887" s="130" t="s">
        <v>55</v>
      </c>
      <c r="H887" s="130" t="s">
        <v>57</v>
      </c>
      <c r="I887" s="130" t="s">
        <v>65</v>
      </c>
      <c r="J887" s="129">
        <v>765760.35752283596</v>
      </c>
      <c r="K887" s="127"/>
      <c r="L887" s="175"/>
    </row>
    <row r="888" spans="1:12">
      <c r="A888" s="130" t="s">
        <v>70</v>
      </c>
      <c r="B888" s="130" t="s">
        <v>68</v>
      </c>
      <c r="C888" s="130" t="s">
        <v>67</v>
      </c>
      <c r="D888" s="125">
        <v>41730</v>
      </c>
      <c r="E888" s="130">
        <v>4</v>
      </c>
      <c r="F888" s="130" t="s">
        <v>69</v>
      </c>
      <c r="G888" s="130" t="s">
        <v>55</v>
      </c>
      <c r="H888" s="130" t="s">
        <v>57</v>
      </c>
      <c r="I888" s="130" t="s">
        <v>65</v>
      </c>
      <c r="J888" s="129">
        <v>429847.5775628736</v>
      </c>
      <c r="K888" s="127"/>
      <c r="L888" s="175"/>
    </row>
    <row r="889" spans="1:12">
      <c r="A889" s="130" t="s">
        <v>70</v>
      </c>
      <c r="B889" s="130" t="s">
        <v>68</v>
      </c>
      <c r="C889" s="130" t="s">
        <v>67</v>
      </c>
      <c r="D889" s="125">
        <v>41760</v>
      </c>
      <c r="E889" s="130">
        <v>5</v>
      </c>
      <c r="F889" s="130" t="s">
        <v>69</v>
      </c>
      <c r="G889" s="130" t="s">
        <v>55</v>
      </c>
      <c r="H889" s="130" t="s">
        <v>57</v>
      </c>
      <c r="I889" s="130" t="s">
        <v>65</v>
      </c>
      <c r="J889" s="129">
        <v>575910.80906214949</v>
      </c>
      <c r="K889" s="127"/>
      <c r="L889" s="175"/>
    </row>
    <row r="890" spans="1:12">
      <c r="A890" s="130" t="s">
        <v>70</v>
      </c>
      <c r="B890" s="130" t="s">
        <v>68</v>
      </c>
      <c r="C890" s="130" t="s">
        <v>67</v>
      </c>
      <c r="D890" s="125">
        <v>41791</v>
      </c>
      <c r="E890" s="130">
        <v>6</v>
      </c>
      <c r="F890" s="130" t="s">
        <v>69</v>
      </c>
      <c r="G890" s="130" t="s">
        <v>55</v>
      </c>
      <c r="H890" s="130" t="s">
        <v>57</v>
      </c>
      <c r="I890" s="130" t="s">
        <v>65</v>
      </c>
      <c r="J890" s="129">
        <v>978906.42835815961</v>
      </c>
      <c r="K890" s="127"/>
      <c r="L890" s="175"/>
    </row>
    <row r="891" spans="1:12">
      <c r="A891" s="130" t="s">
        <v>70</v>
      </c>
      <c r="B891" s="130" t="s">
        <v>68</v>
      </c>
      <c r="C891" s="130" t="s">
        <v>67</v>
      </c>
      <c r="D891" s="125">
        <v>41456</v>
      </c>
      <c r="E891" s="130">
        <v>7</v>
      </c>
      <c r="F891" s="130" t="s">
        <v>69</v>
      </c>
      <c r="G891" s="130" t="s">
        <v>55</v>
      </c>
      <c r="H891" s="130" t="s">
        <v>59</v>
      </c>
      <c r="I891" s="130" t="s">
        <v>65</v>
      </c>
      <c r="J891" s="129">
        <v>255350.32112459998</v>
      </c>
      <c r="K891" s="127"/>
      <c r="L891" s="175"/>
    </row>
    <row r="892" spans="1:12">
      <c r="A892" s="130" t="s">
        <v>70</v>
      </c>
      <c r="B892" s="130" t="s">
        <v>68</v>
      </c>
      <c r="C892" s="130" t="s">
        <v>67</v>
      </c>
      <c r="D892" s="125">
        <v>41487</v>
      </c>
      <c r="E892" s="130">
        <v>8</v>
      </c>
      <c r="F892" s="130" t="s">
        <v>69</v>
      </c>
      <c r="G892" s="130" t="s">
        <v>55</v>
      </c>
      <c r="H892" s="130" t="s">
        <v>59</v>
      </c>
      <c r="I892" s="130" t="s">
        <v>65</v>
      </c>
      <c r="J892" s="129">
        <v>189875.20710716999</v>
      </c>
      <c r="K892" s="127"/>
      <c r="L892" s="175"/>
    </row>
    <row r="893" spans="1:12">
      <c r="A893" s="130" t="s">
        <v>70</v>
      </c>
      <c r="B893" s="130" t="s">
        <v>68</v>
      </c>
      <c r="C893" s="130" t="s">
        <v>67</v>
      </c>
      <c r="D893" s="125">
        <v>41518</v>
      </c>
      <c r="E893" s="130">
        <v>9</v>
      </c>
      <c r="F893" s="130" t="s">
        <v>69</v>
      </c>
      <c r="G893" s="130" t="s">
        <v>55</v>
      </c>
      <c r="H893" s="130" t="s">
        <v>59</v>
      </c>
      <c r="I893" s="130" t="s">
        <v>65</v>
      </c>
      <c r="J893" s="129">
        <v>252931.19233882497</v>
      </c>
      <c r="K893" s="127"/>
      <c r="L893" s="175"/>
    </row>
    <row r="894" spans="1:12">
      <c r="A894" s="130" t="s">
        <v>70</v>
      </c>
      <c r="B894" s="130" t="s">
        <v>68</v>
      </c>
      <c r="C894" s="130" t="s">
        <v>67</v>
      </c>
      <c r="D894" s="125">
        <v>41548</v>
      </c>
      <c r="E894" s="130">
        <v>10</v>
      </c>
      <c r="F894" s="130" t="s">
        <v>69</v>
      </c>
      <c r="G894" s="130" t="s">
        <v>55</v>
      </c>
      <c r="H894" s="130" t="s">
        <v>59</v>
      </c>
      <c r="I894" s="130" t="s">
        <v>65</v>
      </c>
      <c r="J894" s="129">
        <v>214527.58832758496</v>
      </c>
      <c r="K894" s="127"/>
      <c r="L894" s="175"/>
    </row>
    <row r="895" spans="1:12">
      <c r="A895" s="130" t="s">
        <v>70</v>
      </c>
      <c r="B895" s="130" t="s">
        <v>68</v>
      </c>
      <c r="C895" s="130" t="s">
        <v>67</v>
      </c>
      <c r="D895" s="125">
        <v>41579</v>
      </c>
      <c r="E895" s="130">
        <v>11</v>
      </c>
      <c r="F895" s="130" t="s">
        <v>69</v>
      </c>
      <c r="G895" s="130" t="s">
        <v>55</v>
      </c>
      <c r="H895" s="130" t="s">
        <v>59</v>
      </c>
      <c r="I895" s="130" t="s">
        <v>65</v>
      </c>
      <c r="J895" s="129">
        <v>192844.29660985127</v>
      </c>
      <c r="K895" s="127"/>
      <c r="L895" s="175"/>
    </row>
    <row r="896" spans="1:12">
      <c r="A896" s="130" t="s">
        <v>70</v>
      </c>
      <c r="B896" s="130" t="s">
        <v>68</v>
      </c>
      <c r="C896" s="130" t="s">
        <v>67</v>
      </c>
      <c r="D896" s="125">
        <v>41609</v>
      </c>
      <c r="E896" s="130">
        <v>12</v>
      </c>
      <c r="F896" s="130" t="s">
        <v>69</v>
      </c>
      <c r="G896" s="130" t="s">
        <v>55</v>
      </c>
      <c r="H896" s="130" t="s">
        <v>59</v>
      </c>
      <c r="I896" s="130" t="s">
        <v>65</v>
      </c>
      <c r="J896" s="129">
        <v>142400.85841800002</v>
      </c>
      <c r="K896" s="127"/>
      <c r="L896" s="175"/>
    </row>
    <row r="897" spans="1:12">
      <c r="A897" s="130" t="s">
        <v>70</v>
      </c>
      <c r="B897" s="130" t="s">
        <v>68</v>
      </c>
      <c r="C897" s="130" t="s">
        <v>67</v>
      </c>
      <c r="D897" s="125">
        <v>41640</v>
      </c>
      <c r="E897" s="130">
        <v>1</v>
      </c>
      <c r="F897" s="130" t="s">
        <v>69</v>
      </c>
      <c r="G897" s="130" t="s">
        <v>55</v>
      </c>
      <c r="H897" s="130" t="s">
        <v>59</v>
      </c>
      <c r="I897" s="130" t="s">
        <v>65</v>
      </c>
      <c r="J897" s="129">
        <v>142333.66162723501</v>
      </c>
      <c r="K897" s="127"/>
      <c r="L897" s="175"/>
    </row>
    <row r="898" spans="1:12">
      <c r="A898" s="130" t="s">
        <v>70</v>
      </c>
      <c r="B898" s="130" t="s">
        <v>68</v>
      </c>
      <c r="C898" s="130" t="s">
        <v>67</v>
      </c>
      <c r="D898" s="125">
        <v>41671</v>
      </c>
      <c r="E898" s="130">
        <v>2</v>
      </c>
      <c r="F898" s="130" t="s">
        <v>69</v>
      </c>
      <c r="G898" s="130" t="s">
        <v>55</v>
      </c>
      <c r="H898" s="130" t="s">
        <v>59</v>
      </c>
      <c r="I898" s="130" t="s">
        <v>65</v>
      </c>
      <c r="J898" s="129">
        <v>133057.43558932497</v>
      </c>
      <c r="K898" s="127"/>
      <c r="L898" s="175"/>
    </row>
    <row r="899" spans="1:12">
      <c r="A899" s="130" t="s">
        <v>70</v>
      </c>
      <c r="B899" s="130" t="s">
        <v>68</v>
      </c>
      <c r="C899" s="130" t="s">
        <v>67</v>
      </c>
      <c r="D899" s="125">
        <v>41699</v>
      </c>
      <c r="E899" s="130">
        <v>3</v>
      </c>
      <c r="F899" s="130" t="s">
        <v>69</v>
      </c>
      <c r="G899" s="130" t="s">
        <v>55</v>
      </c>
      <c r="H899" s="130" t="s">
        <v>59</v>
      </c>
      <c r="I899" s="130" t="s">
        <v>65</v>
      </c>
      <c r="J899" s="129">
        <v>182458.70267756627</v>
      </c>
      <c r="K899" s="127"/>
      <c r="L899" s="175"/>
    </row>
    <row r="900" spans="1:12">
      <c r="A900" s="130" t="s">
        <v>70</v>
      </c>
      <c r="B900" s="130" t="s">
        <v>68</v>
      </c>
      <c r="C900" s="130" t="s">
        <v>67</v>
      </c>
      <c r="D900" s="125">
        <v>41730</v>
      </c>
      <c r="E900" s="130">
        <v>4</v>
      </c>
      <c r="F900" s="130" t="s">
        <v>69</v>
      </c>
      <c r="G900" s="130" t="s">
        <v>55</v>
      </c>
      <c r="H900" s="130" t="s">
        <v>59</v>
      </c>
      <c r="I900" s="130" t="s">
        <v>65</v>
      </c>
      <c r="J900" s="129">
        <v>104660.20871123999</v>
      </c>
      <c r="K900" s="127"/>
      <c r="L900" s="175"/>
    </row>
    <row r="901" spans="1:12">
      <c r="A901" s="130" t="s">
        <v>70</v>
      </c>
      <c r="B901" s="130" t="s">
        <v>68</v>
      </c>
      <c r="C901" s="130" t="s">
        <v>67</v>
      </c>
      <c r="D901" s="125">
        <v>41760</v>
      </c>
      <c r="E901" s="130">
        <v>5</v>
      </c>
      <c r="F901" s="130" t="s">
        <v>69</v>
      </c>
      <c r="G901" s="130" t="s">
        <v>55</v>
      </c>
      <c r="H901" s="130" t="s">
        <v>59</v>
      </c>
      <c r="I901" s="130" t="s">
        <v>65</v>
      </c>
      <c r="J901" s="129">
        <v>126430.43769056996</v>
      </c>
      <c r="K901" s="127"/>
      <c r="L901" s="175"/>
    </row>
    <row r="902" spans="1:12">
      <c r="A902" s="130" t="s">
        <v>70</v>
      </c>
      <c r="B902" s="130" t="s">
        <v>68</v>
      </c>
      <c r="C902" s="130" t="s">
        <v>67</v>
      </c>
      <c r="D902" s="125">
        <v>41791</v>
      </c>
      <c r="E902" s="130">
        <v>6</v>
      </c>
      <c r="F902" s="130" t="s">
        <v>69</v>
      </c>
      <c r="G902" s="130" t="s">
        <v>55</v>
      </c>
      <c r="H902" s="130" t="s">
        <v>59</v>
      </c>
      <c r="I902" s="130" t="s">
        <v>65</v>
      </c>
      <c r="J902" s="129">
        <v>230359.10681218505</v>
      </c>
      <c r="K902" s="127"/>
      <c r="L902" s="175"/>
    </row>
    <row r="903" spans="1:12">
      <c r="A903" s="130" t="s">
        <v>70</v>
      </c>
      <c r="B903" s="130" t="s">
        <v>68</v>
      </c>
      <c r="C903" s="130" t="s">
        <v>67</v>
      </c>
      <c r="D903" s="125">
        <v>41456</v>
      </c>
      <c r="E903" s="130">
        <v>7</v>
      </c>
      <c r="F903" s="130" t="s">
        <v>69</v>
      </c>
      <c r="G903" s="130" t="s">
        <v>55</v>
      </c>
      <c r="H903" s="130" t="s">
        <v>58</v>
      </c>
      <c r="I903" s="130" t="s">
        <v>65</v>
      </c>
      <c r="J903" s="129">
        <v>660756.15261022374</v>
      </c>
      <c r="K903" s="127"/>
      <c r="L903" s="175"/>
    </row>
    <row r="904" spans="1:12">
      <c r="A904" s="130" t="s">
        <v>70</v>
      </c>
      <c r="B904" s="130" t="s">
        <v>68</v>
      </c>
      <c r="C904" s="130" t="s">
        <v>67</v>
      </c>
      <c r="D904" s="125">
        <v>41487</v>
      </c>
      <c r="E904" s="130">
        <v>8</v>
      </c>
      <c r="F904" s="130" t="s">
        <v>69</v>
      </c>
      <c r="G904" s="130" t="s">
        <v>55</v>
      </c>
      <c r="H904" s="130" t="s">
        <v>58</v>
      </c>
      <c r="I904" s="130" t="s">
        <v>65</v>
      </c>
      <c r="J904" s="129">
        <v>529683.55044249841</v>
      </c>
      <c r="K904" s="127"/>
      <c r="L904" s="175"/>
    </row>
    <row r="905" spans="1:12">
      <c r="A905" s="130" t="s">
        <v>70</v>
      </c>
      <c r="B905" s="130" t="s">
        <v>68</v>
      </c>
      <c r="C905" s="130" t="s">
        <v>67</v>
      </c>
      <c r="D905" s="125">
        <v>41518</v>
      </c>
      <c r="E905" s="130">
        <v>9</v>
      </c>
      <c r="F905" s="130" t="s">
        <v>69</v>
      </c>
      <c r="G905" s="130" t="s">
        <v>55</v>
      </c>
      <c r="H905" s="130" t="s">
        <v>58</v>
      </c>
      <c r="I905" s="130" t="s">
        <v>65</v>
      </c>
      <c r="J905" s="129">
        <v>672443.49046857841</v>
      </c>
      <c r="K905" s="127"/>
      <c r="L905" s="175"/>
    </row>
    <row r="906" spans="1:12">
      <c r="A906" s="130" t="s">
        <v>70</v>
      </c>
      <c r="B906" s="130" t="s">
        <v>68</v>
      </c>
      <c r="C906" s="130" t="s">
        <v>67</v>
      </c>
      <c r="D906" s="125">
        <v>41548</v>
      </c>
      <c r="E906" s="130">
        <v>10</v>
      </c>
      <c r="F906" s="130" t="s">
        <v>69</v>
      </c>
      <c r="G906" s="130" t="s">
        <v>55</v>
      </c>
      <c r="H906" s="130" t="s">
        <v>58</v>
      </c>
      <c r="I906" s="130" t="s">
        <v>65</v>
      </c>
      <c r="J906" s="129">
        <v>585948.31082732871</v>
      </c>
      <c r="K906" s="127"/>
      <c r="L906" s="175"/>
    </row>
    <row r="907" spans="1:12">
      <c r="A907" s="130" t="s">
        <v>70</v>
      </c>
      <c r="B907" s="130" t="s">
        <v>68</v>
      </c>
      <c r="C907" s="130" t="s">
        <v>67</v>
      </c>
      <c r="D907" s="125">
        <v>41579</v>
      </c>
      <c r="E907" s="130">
        <v>11</v>
      </c>
      <c r="F907" s="130" t="s">
        <v>69</v>
      </c>
      <c r="G907" s="130" t="s">
        <v>55</v>
      </c>
      <c r="H907" s="130" t="s">
        <v>58</v>
      </c>
      <c r="I907" s="130" t="s">
        <v>65</v>
      </c>
      <c r="J907" s="129">
        <v>504468.75421239575</v>
      </c>
      <c r="K907" s="127"/>
      <c r="L907" s="175"/>
    </row>
    <row r="908" spans="1:12">
      <c r="A908" s="130" t="s">
        <v>70</v>
      </c>
      <c r="B908" s="130" t="s">
        <v>68</v>
      </c>
      <c r="C908" s="130" t="s">
        <v>67</v>
      </c>
      <c r="D908" s="125">
        <v>41609</v>
      </c>
      <c r="E908" s="130">
        <v>12</v>
      </c>
      <c r="F908" s="130" t="s">
        <v>69</v>
      </c>
      <c r="G908" s="130" t="s">
        <v>55</v>
      </c>
      <c r="H908" s="130" t="s">
        <v>58</v>
      </c>
      <c r="I908" s="130" t="s">
        <v>65</v>
      </c>
      <c r="J908" s="129">
        <v>378359.08081662602</v>
      </c>
      <c r="K908" s="127"/>
      <c r="L908" s="175"/>
    </row>
    <row r="909" spans="1:12">
      <c r="A909" s="130" t="s">
        <v>70</v>
      </c>
      <c r="B909" s="130" t="s">
        <v>68</v>
      </c>
      <c r="C909" s="130" t="s">
        <v>67</v>
      </c>
      <c r="D909" s="125">
        <v>41640</v>
      </c>
      <c r="E909" s="130">
        <v>1</v>
      </c>
      <c r="F909" s="130" t="s">
        <v>69</v>
      </c>
      <c r="G909" s="130" t="s">
        <v>55</v>
      </c>
      <c r="H909" s="130" t="s">
        <v>58</v>
      </c>
      <c r="I909" s="130" t="s">
        <v>65</v>
      </c>
      <c r="J909" s="129">
        <v>395823.36873278162</v>
      </c>
      <c r="K909" s="127"/>
      <c r="L909" s="175"/>
    </row>
    <row r="910" spans="1:12">
      <c r="A910" s="130" t="s">
        <v>70</v>
      </c>
      <c r="B910" s="130" t="s">
        <v>68</v>
      </c>
      <c r="C910" s="130" t="s">
        <v>67</v>
      </c>
      <c r="D910" s="125">
        <v>41671</v>
      </c>
      <c r="E910" s="130">
        <v>2</v>
      </c>
      <c r="F910" s="130" t="s">
        <v>69</v>
      </c>
      <c r="G910" s="130" t="s">
        <v>55</v>
      </c>
      <c r="H910" s="130" t="s">
        <v>58</v>
      </c>
      <c r="I910" s="130" t="s">
        <v>65</v>
      </c>
      <c r="J910" s="129">
        <v>329884.52262346615</v>
      </c>
      <c r="K910" s="127"/>
      <c r="L910" s="175"/>
    </row>
    <row r="911" spans="1:12">
      <c r="A911" s="130" t="s">
        <v>70</v>
      </c>
      <c r="B911" s="130" t="s">
        <v>68</v>
      </c>
      <c r="C911" s="130" t="s">
        <v>67</v>
      </c>
      <c r="D911" s="125">
        <v>41699</v>
      </c>
      <c r="E911" s="130">
        <v>3</v>
      </c>
      <c r="F911" s="130" t="s">
        <v>69</v>
      </c>
      <c r="G911" s="130" t="s">
        <v>55</v>
      </c>
      <c r="H911" s="130" t="s">
        <v>58</v>
      </c>
      <c r="I911" s="130" t="s">
        <v>65</v>
      </c>
      <c r="J911" s="129">
        <v>446578.08277619159</v>
      </c>
      <c r="K911" s="127"/>
      <c r="L911" s="175"/>
    </row>
    <row r="912" spans="1:12">
      <c r="A912" s="130" t="s">
        <v>70</v>
      </c>
      <c r="B912" s="130" t="s">
        <v>68</v>
      </c>
      <c r="C912" s="130" t="s">
        <v>67</v>
      </c>
      <c r="D912" s="125">
        <v>41730</v>
      </c>
      <c r="E912" s="130">
        <v>4</v>
      </c>
      <c r="F912" s="130" t="s">
        <v>69</v>
      </c>
      <c r="G912" s="130" t="s">
        <v>55</v>
      </c>
      <c r="H912" s="130" t="s">
        <v>58</v>
      </c>
      <c r="I912" s="130" t="s">
        <v>65</v>
      </c>
      <c r="J912" s="129">
        <v>255084.77622429357</v>
      </c>
      <c r="K912" s="127"/>
      <c r="L912" s="175"/>
    </row>
    <row r="913" spans="1:12">
      <c r="A913" s="130" t="s">
        <v>70</v>
      </c>
      <c r="B913" s="130" t="s">
        <v>68</v>
      </c>
      <c r="C913" s="130" t="s">
        <v>67</v>
      </c>
      <c r="D913" s="125">
        <v>41760</v>
      </c>
      <c r="E913" s="130">
        <v>5</v>
      </c>
      <c r="F913" s="130" t="s">
        <v>69</v>
      </c>
      <c r="G913" s="130" t="s">
        <v>55</v>
      </c>
      <c r="H913" s="130" t="s">
        <v>58</v>
      </c>
      <c r="I913" s="130" t="s">
        <v>65</v>
      </c>
      <c r="J913" s="129">
        <v>307417.20946522552</v>
      </c>
      <c r="K913" s="127"/>
      <c r="L913" s="175"/>
    </row>
    <row r="914" spans="1:12">
      <c r="A914" s="130" t="s">
        <v>70</v>
      </c>
      <c r="B914" s="130" t="s">
        <v>68</v>
      </c>
      <c r="C914" s="130" t="s">
        <v>67</v>
      </c>
      <c r="D914" s="125">
        <v>41791</v>
      </c>
      <c r="E914" s="130">
        <v>6</v>
      </c>
      <c r="F914" s="130" t="s">
        <v>69</v>
      </c>
      <c r="G914" s="130" t="s">
        <v>55</v>
      </c>
      <c r="H914" s="130" t="s">
        <v>58</v>
      </c>
      <c r="I914" s="130" t="s">
        <v>65</v>
      </c>
      <c r="J914" s="129">
        <v>612277.97873185331</v>
      </c>
      <c r="K914" s="127"/>
      <c r="L914" s="175"/>
    </row>
    <row r="915" spans="1:12">
      <c r="A915" s="130" t="s">
        <v>70</v>
      </c>
      <c r="B915" s="130" t="s">
        <v>68</v>
      </c>
      <c r="C915" s="130" t="s">
        <v>67</v>
      </c>
      <c r="D915" s="125">
        <v>41456</v>
      </c>
      <c r="E915" s="130">
        <v>7</v>
      </c>
      <c r="F915" s="130" t="s">
        <v>69</v>
      </c>
      <c r="G915" s="130" t="s">
        <v>55</v>
      </c>
      <c r="H915" s="130" t="s">
        <v>56</v>
      </c>
      <c r="I915" s="130" t="s">
        <v>65</v>
      </c>
      <c r="J915" s="129">
        <v>204001.78430538269</v>
      </c>
      <c r="K915" s="127"/>
      <c r="L915" s="175"/>
    </row>
    <row r="916" spans="1:12">
      <c r="A916" s="130" t="s">
        <v>70</v>
      </c>
      <c r="B916" s="130" t="s">
        <v>68</v>
      </c>
      <c r="C916" s="130" t="s">
        <v>67</v>
      </c>
      <c r="D916" s="125">
        <v>41487</v>
      </c>
      <c r="E916" s="130">
        <v>8</v>
      </c>
      <c r="F916" s="130" t="s">
        <v>69</v>
      </c>
      <c r="G916" s="130" t="s">
        <v>55</v>
      </c>
      <c r="H916" s="130" t="s">
        <v>56</v>
      </c>
      <c r="I916" s="130" t="s">
        <v>65</v>
      </c>
      <c r="J916" s="129">
        <v>156736.8476459604</v>
      </c>
      <c r="K916" s="127"/>
      <c r="L916" s="175"/>
    </row>
    <row r="917" spans="1:12">
      <c r="A917" s="130" t="s">
        <v>70</v>
      </c>
      <c r="B917" s="130" t="s">
        <v>68</v>
      </c>
      <c r="C917" s="130" t="s">
        <v>67</v>
      </c>
      <c r="D917" s="125">
        <v>41518</v>
      </c>
      <c r="E917" s="130">
        <v>9</v>
      </c>
      <c r="F917" s="130" t="s">
        <v>69</v>
      </c>
      <c r="G917" s="130" t="s">
        <v>55</v>
      </c>
      <c r="H917" s="130" t="s">
        <v>56</v>
      </c>
      <c r="I917" s="130" t="s">
        <v>65</v>
      </c>
      <c r="J917" s="129">
        <v>244769.18801975637</v>
      </c>
      <c r="K917" s="127"/>
      <c r="L917" s="175"/>
    </row>
    <row r="918" spans="1:12">
      <c r="A918" s="130" t="s">
        <v>70</v>
      </c>
      <c r="B918" s="130" t="s">
        <v>68</v>
      </c>
      <c r="C918" s="130" t="s">
        <v>67</v>
      </c>
      <c r="D918" s="125">
        <v>41548</v>
      </c>
      <c r="E918" s="130">
        <v>10</v>
      </c>
      <c r="F918" s="130" t="s">
        <v>69</v>
      </c>
      <c r="G918" s="130" t="s">
        <v>55</v>
      </c>
      <c r="H918" s="130" t="s">
        <v>56</v>
      </c>
      <c r="I918" s="130" t="s">
        <v>65</v>
      </c>
      <c r="J918" s="129">
        <v>198504.61086128399</v>
      </c>
      <c r="K918" s="127"/>
      <c r="L918" s="175"/>
    </row>
    <row r="919" spans="1:12">
      <c r="A919" s="130" t="s">
        <v>70</v>
      </c>
      <c r="B919" s="130" t="s">
        <v>68</v>
      </c>
      <c r="C919" s="130" t="s">
        <v>67</v>
      </c>
      <c r="D919" s="125">
        <v>41579</v>
      </c>
      <c r="E919" s="130">
        <v>11</v>
      </c>
      <c r="F919" s="130" t="s">
        <v>69</v>
      </c>
      <c r="G919" s="130" t="s">
        <v>55</v>
      </c>
      <c r="H919" s="130" t="s">
        <v>56</v>
      </c>
      <c r="I919" s="130" t="s">
        <v>65</v>
      </c>
      <c r="J919" s="129">
        <v>174673.83751677407</v>
      </c>
      <c r="K919" s="127"/>
      <c r="L919" s="175"/>
    </row>
    <row r="920" spans="1:12">
      <c r="A920" s="130" t="s">
        <v>70</v>
      </c>
      <c r="B920" s="130" t="s">
        <v>68</v>
      </c>
      <c r="C920" s="130" t="s">
        <v>67</v>
      </c>
      <c r="D920" s="125">
        <v>41609</v>
      </c>
      <c r="E920" s="130">
        <v>12</v>
      </c>
      <c r="F920" s="130" t="s">
        <v>69</v>
      </c>
      <c r="G920" s="130" t="s">
        <v>55</v>
      </c>
      <c r="H920" s="130" t="s">
        <v>56</v>
      </c>
      <c r="I920" s="130" t="s">
        <v>65</v>
      </c>
      <c r="J920" s="129">
        <v>117398.02382544601</v>
      </c>
      <c r="K920" s="127"/>
      <c r="L920" s="175"/>
    </row>
    <row r="921" spans="1:12">
      <c r="A921" s="130" t="s">
        <v>70</v>
      </c>
      <c r="B921" s="130" t="s">
        <v>68</v>
      </c>
      <c r="C921" s="130" t="s">
        <v>67</v>
      </c>
      <c r="D921" s="125">
        <v>41640</v>
      </c>
      <c r="E921" s="130">
        <v>1</v>
      </c>
      <c r="F921" s="130" t="s">
        <v>69</v>
      </c>
      <c r="G921" s="130" t="s">
        <v>55</v>
      </c>
      <c r="H921" s="130" t="s">
        <v>56</v>
      </c>
      <c r="I921" s="130" t="s">
        <v>65</v>
      </c>
      <c r="J921" s="129">
        <v>122856.00426868859</v>
      </c>
      <c r="K921" s="127"/>
      <c r="L921" s="175"/>
    </row>
    <row r="922" spans="1:12">
      <c r="A922" s="130" t="s">
        <v>70</v>
      </c>
      <c r="B922" s="130" t="s">
        <v>68</v>
      </c>
      <c r="C922" s="130" t="s">
        <v>67</v>
      </c>
      <c r="D922" s="125">
        <v>41671</v>
      </c>
      <c r="E922" s="130">
        <v>2</v>
      </c>
      <c r="F922" s="130" t="s">
        <v>69</v>
      </c>
      <c r="G922" s="130" t="s">
        <v>55</v>
      </c>
      <c r="H922" s="130" t="s">
        <v>56</v>
      </c>
      <c r="I922" s="130" t="s">
        <v>65</v>
      </c>
      <c r="J922" s="129">
        <v>115969.228431147</v>
      </c>
      <c r="K922" s="127"/>
      <c r="L922" s="175"/>
    </row>
    <row r="923" spans="1:12">
      <c r="A923" s="130" t="s">
        <v>70</v>
      </c>
      <c r="B923" s="130" t="s">
        <v>68</v>
      </c>
      <c r="C923" s="130" t="s">
        <v>67</v>
      </c>
      <c r="D923" s="125">
        <v>41699</v>
      </c>
      <c r="E923" s="130">
        <v>3</v>
      </c>
      <c r="F923" s="130" t="s">
        <v>69</v>
      </c>
      <c r="G923" s="130" t="s">
        <v>55</v>
      </c>
      <c r="H923" s="130" t="s">
        <v>56</v>
      </c>
      <c r="I923" s="130" t="s">
        <v>65</v>
      </c>
      <c r="J923" s="129">
        <v>156435.99509763226</v>
      </c>
      <c r="K923" s="127"/>
      <c r="L923" s="175"/>
    </row>
    <row r="924" spans="1:12">
      <c r="A924" s="130" t="s">
        <v>70</v>
      </c>
      <c r="B924" s="130" t="s">
        <v>68</v>
      </c>
      <c r="C924" s="130" t="s">
        <v>67</v>
      </c>
      <c r="D924" s="125">
        <v>41730</v>
      </c>
      <c r="E924" s="130">
        <v>4</v>
      </c>
      <c r="F924" s="130" t="s">
        <v>69</v>
      </c>
      <c r="G924" s="130" t="s">
        <v>55</v>
      </c>
      <c r="H924" s="130" t="s">
        <v>56</v>
      </c>
      <c r="I924" s="130" t="s">
        <v>65</v>
      </c>
      <c r="J924" s="129">
        <v>85299.480614602799</v>
      </c>
      <c r="K924" s="127"/>
      <c r="L924" s="175"/>
    </row>
    <row r="925" spans="1:12">
      <c r="A925" s="130" t="s">
        <v>70</v>
      </c>
      <c r="B925" s="130" t="s">
        <v>68</v>
      </c>
      <c r="C925" s="130" t="s">
        <v>67</v>
      </c>
      <c r="D925" s="125">
        <v>41760</v>
      </c>
      <c r="E925" s="130">
        <v>5</v>
      </c>
      <c r="F925" s="130" t="s">
        <v>69</v>
      </c>
      <c r="G925" s="130" t="s">
        <v>55</v>
      </c>
      <c r="H925" s="130" t="s">
        <v>56</v>
      </c>
      <c r="I925" s="130" t="s">
        <v>65</v>
      </c>
      <c r="J925" s="129">
        <v>115184.65971776398</v>
      </c>
      <c r="K925" s="127"/>
      <c r="L925" s="175"/>
    </row>
    <row r="926" spans="1:12">
      <c r="A926" s="130" t="s">
        <v>70</v>
      </c>
      <c r="B926" s="130" t="s">
        <v>68</v>
      </c>
      <c r="C926" s="130" t="s">
        <v>67</v>
      </c>
      <c r="D926" s="125">
        <v>41791</v>
      </c>
      <c r="E926" s="130">
        <v>6</v>
      </c>
      <c r="F926" s="130" t="s">
        <v>69</v>
      </c>
      <c r="G926" s="130" t="s">
        <v>55</v>
      </c>
      <c r="H926" s="130" t="s">
        <v>56</v>
      </c>
      <c r="I926" s="130" t="s">
        <v>65</v>
      </c>
      <c r="J926" s="129">
        <v>191142.34907568261</v>
      </c>
      <c r="K926" s="127"/>
      <c r="L926" s="175"/>
    </row>
    <row r="927" spans="1:12">
      <c r="A927" s="130" t="s">
        <v>70</v>
      </c>
      <c r="B927" s="130" t="s">
        <v>68</v>
      </c>
      <c r="C927" s="130" t="s">
        <v>67</v>
      </c>
      <c r="D927" s="125">
        <v>41456</v>
      </c>
      <c r="E927" s="130">
        <v>7</v>
      </c>
      <c r="F927" s="130" t="s">
        <v>69</v>
      </c>
      <c r="G927" s="130" t="s">
        <v>52</v>
      </c>
      <c r="H927" s="130" t="s">
        <v>53</v>
      </c>
      <c r="I927" s="130" t="s">
        <v>65</v>
      </c>
      <c r="J927" s="129">
        <v>3067822.9919048399</v>
      </c>
      <c r="K927" s="127"/>
      <c r="L927" s="175"/>
    </row>
    <row r="928" spans="1:12">
      <c r="A928" s="130" t="s">
        <v>70</v>
      </c>
      <c r="B928" s="130" t="s">
        <v>68</v>
      </c>
      <c r="C928" s="130" t="s">
        <v>67</v>
      </c>
      <c r="D928" s="125">
        <v>41487</v>
      </c>
      <c r="E928" s="130">
        <v>8</v>
      </c>
      <c r="F928" s="130" t="s">
        <v>69</v>
      </c>
      <c r="G928" s="130" t="s">
        <v>52</v>
      </c>
      <c r="H928" s="130" t="s">
        <v>53</v>
      </c>
      <c r="I928" s="130" t="s">
        <v>65</v>
      </c>
      <c r="J928" s="129">
        <v>2455342.9186057192</v>
      </c>
      <c r="K928" s="127"/>
      <c r="L928" s="175"/>
    </row>
    <row r="929" spans="1:12">
      <c r="A929" s="130" t="s">
        <v>70</v>
      </c>
      <c r="B929" s="130" t="s">
        <v>68</v>
      </c>
      <c r="C929" s="130" t="s">
        <v>67</v>
      </c>
      <c r="D929" s="125">
        <v>41518</v>
      </c>
      <c r="E929" s="130">
        <v>9</v>
      </c>
      <c r="F929" s="130" t="s">
        <v>69</v>
      </c>
      <c r="G929" s="130" t="s">
        <v>52</v>
      </c>
      <c r="H929" s="130" t="s">
        <v>53</v>
      </c>
      <c r="I929" s="130" t="s">
        <v>65</v>
      </c>
      <c r="J929" s="129">
        <v>3390820.7358167996</v>
      </c>
      <c r="K929" s="127"/>
      <c r="L929" s="175"/>
    </row>
    <row r="930" spans="1:12">
      <c r="A930" s="130" t="s">
        <v>70</v>
      </c>
      <c r="B930" s="130" t="s">
        <v>68</v>
      </c>
      <c r="C930" s="130" t="s">
        <v>67</v>
      </c>
      <c r="D930" s="125">
        <v>41548</v>
      </c>
      <c r="E930" s="130">
        <v>10</v>
      </c>
      <c r="F930" s="130" t="s">
        <v>69</v>
      </c>
      <c r="G930" s="130" t="s">
        <v>52</v>
      </c>
      <c r="H930" s="130" t="s">
        <v>53</v>
      </c>
      <c r="I930" s="130" t="s">
        <v>65</v>
      </c>
      <c r="J930" s="129">
        <v>2725135.5537314997</v>
      </c>
      <c r="K930" s="127"/>
      <c r="L930" s="175"/>
    </row>
    <row r="931" spans="1:12">
      <c r="A931" s="130" t="s">
        <v>70</v>
      </c>
      <c r="B931" s="130" t="s">
        <v>68</v>
      </c>
      <c r="C931" s="130" t="s">
        <v>67</v>
      </c>
      <c r="D931" s="125">
        <v>41579</v>
      </c>
      <c r="E931" s="130">
        <v>11</v>
      </c>
      <c r="F931" s="130" t="s">
        <v>69</v>
      </c>
      <c r="G931" s="130" t="s">
        <v>52</v>
      </c>
      <c r="H931" s="130" t="s">
        <v>53</v>
      </c>
      <c r="I931" s="130" t="s">
        <v>65</v>
      </c>
      <c r="J931" s="129">
        <v>2517178.5408305251</v>
      </c>
      <c r="K931" s="127"/>
      <c r="L931" s="175"/>
    </row>
    <row r="932" spans="1:12">
      <c r="A932" s="130" t="s">
        <v>70</v>
      </c>
      <c r="B932" s="130" t="s">
        <v>68</v>
      </c>
      <c r="C932" s="130" t="s">
        <v>67</v>
      </c>
      <c r="D932" s="125">
        <v>41609</v>
      </c>
      <c r="E932" s="130">
        <v>12</v>
      </c>
      <c r="F932" s="130" t="s">
        <v>69</v>
      </c>
      <c r="G932" s="130" t="s">
        <v>52</v>
      </c>
      <c r="H932" s="130" t="s">
        <v>53</v>
      </c>
      <c r="I932" s="130" t="s">
        <v>65</v>
      </c>
      <c r="J932" s="129">
        <v>1767206.136907575</v>
      </c>
      <c r="K932" s="127"/>
      <c r="L932" s="175"/>
    </row>
    <row r="933" spans="1:12">
      <c r="A933" s="130" t="s">
        <v>70</v>
      </c>
      <c r="B933" s="130" t="s">
        <v>68</v>
      </c>
      <c r="C933" s="130" t="s">
        <v>67</v>
      </c>
      <c r="D933" s="125">
        <v>41640</v>
      </c>
      <c r="E933" s="130">
        <v>1</v>
      </c>
      <c r="F933" s="130" t="s">
        <v>69</v>
      </c>
      <c r="G933" s="130" t="s">
        <v>52</v>
      </c>
      <c r="H933" s="130" t="s">
        <v>53</v>
      </c>
      <c r="I933" s="130" t="s">
        <v>65</v>
      </c>
      <c r="J933" s="129">
        <v>1961436.6334718997</v>
      </c>
      <c r="K933" s="127"/>
      <c r="L933" s="175"/>
    </row>
    <row r="934" spans="1:12">
      <c r="A934" s="130" t="s">
        <v>70</v>
      </c>
      <c r="B934" s="130" t="s">
        <v>68</v>
      </c>
      <c r="C934" s="130" t="s">
        <v>67</v>
      </c>
      <c r="D934" s="125">
        <v>41671</v>
      </c>
      <c r="E934" s="130">
        <v>2</v>
      </c>
      <c r="F934" s="130" t="s">
        <v>69</v>
      </c>
      <c r="G934" s="130" t="s">
        <v>52</v>
      </c>
      <c r="H934" s="130" t="s">
        <v>53</v>
      </c>
      <c r="I934" s="130" t="s">
        <v>65</v>
      </c>
      <c r="J934" s="129">
        <v>1593530.5935860998</v>
      </c>
      <c r="K934" s="127"/>
      <c r="L934" s="175"/>
    </row>
    <row r="935" spans="1:12">
      <c r="A935" s="130" t="s">
        <v>70</v>
      </c>
      <c r="B935" s="130" t="s">
        <v>68</v>
      </c>
      <c r="C935" s="130" t="s">
        <v>67</v>
      </c>
      <c r="D935" s="125">
        <v>41699</v>
      </c>
      <c r="E935" s="130">
        <v>3</v>
      </c>
      <c r="F935" s="130" t="s">
        <v>69</v>
      </c>
      <c r="G935" s="130" t="s">
        <v>52</v>
      </c>
      <c r="H935" s="130" t="s">
        <v>53</v>
      </c>
      <c r="I935" s="130" t="s">
        <v>65</v>
      </c>
      <c r="J935" s="129">
        <v>2258113.7891461495</v>
      </c>
      <c r="K935" s="127"/>
      <c r="L935" s="175"/>
    </row>
    <row r="936" spans="1:12">
      <c r="A936" s="130" t="s">
        <v>70</v>
      </c>
      <c r="B936" s="130" t="s">
        <v>68</v>
      </c>
      <c r="C936" s="130" t="s">
        <v>67</v>
      </c>
      <c r="D936" s="125">
        <v>41730</v>
      </c>
      <c r="E936" s="130">
        <v>4</v>
      </c>
      <c r="F936" s="130" t="s">
        <v>69</v>
      </c>
      <c r="G936" s="130" t="s">
        <v>52</v>
      </c>
      <c r="H936" s="130" t="s">
        <v>53</v>
      </c>
      <c r="I936" s="130" t="s">
        <v>65</v>
      </c>
      <c r="J936" s="129">
        <v>1190031.30652068</v>
      </c>
      <c r="K936" s="127"/>
      <c r="L936" s="175"/>
    </row>
    <row r="937" spans="1:12">
      <c r="A937" s="130" t="s">
        <v>70</v>
      </c>
      <c r="B937" s="130" t="s">
        <v>68</v>
      </c>
      <c r="C937" s="130" t="s">
        <v>67</v>
      </c>
      <c r="D937" s="125">
        <v>41760</v>
      </c>
      <c r="E937" s="130">
        <v>5</v>
      </c>
      <c r="F937" s="130" t="s">
        <v>69</v>
      </c>
      <c r="G937" s="130" t="s">
        <v>52</v>
      </c>
      <c r="H937" s="130" t="s">
        <v>53</v>
      </c>
      <c r="I937" s="130" t="s">
        <v>65</v>
      </c>
      <c r="J937" s="129">
        <v>1572119.1696365993</v>
      </c>
      <c r="K937" s="127"/>
      <c r="L937" s="175"/>
    </row>
    <row r="938" spans="1:12">
      <c r="A938" s="130" t="s">
        <v>70</v>
      </c>
      <c r="B938" s="130" t="s">
        <v>68</v>
      </c>
      <c r="C938" s="130" t="s">
        <v>67</v>
      </c>
      <c r="D938" s="125">
        <v>41791</v>
      </c>
      <c r="E938" s="130">
        <v>6</v>
      </c>
      <c r="F938" s="130" t="s">
        <v>69</v>
      </c>
      <c r="G938" s="130" t="s">
        <v>52</v>
      </c>
      <c r="H938" s="130" t="s">
        <v>53</v>
      </c>
      <c r="I938" s="130" t="s">
        <v>65</v>
      </c>
      <c r="J938" s="129">
        <v>2829210.9406183348</v>
      </c>
      <c r="K938" s="127"/>
      <c r="L938" s="175"/>
    </row>
    <row r="939" spans="1:12">
      <c r="A939" s="130" t="s">
        <v>71</v>
      </c>
      <c r="B939" s="130" t="s">
        <v>54</v>
      </c>
      <c r="C939" s="130" t="s">
        <v>63</v>
      </c>
      <c r="D939" s="125">
        <v>41456</v>
      </c>
      <c r="E939" s="130">
        <v>6</v>
      </c>
      <c r="F939" s="130" t="s">
        <v>54</v>
      </c>
      <c r="G939" s="130" t="s">
        <v>54</v>
      </c>
      <c r="H939" s="130" t="s">
        <v>54</v>
      </c>
      <c r="I939" s="130" t="s">
        <v>72</v>
      </c>
      <c r="J939" s="8">
        <v>181.933291</v>
      </c>
      <c r="K939" s="175"/>
      <c r="L939" s="175"/>
    </row>
    <row r="940" spans="1:12">
      <c r="A940" s="130" t="s">
        <v>71</v>
      </c>
      <c r="B940" s="130" t="s">
        <v>54</v>
      </c>
      <c r="C940" s="130" t="s">
        <v>63</v>
      </c>
      <c r="D940" s="125">
        <v>41487</v>
      </c>
      <c r="E940" s="130">
        <v>6</v>
      </c>
      <c r="F940" s="130" t="s">
        <v>54</v>
      </c>
      <c r="G940" s="130" t="s">
        <v>54</v>
      </c>
      <c r="H940" s="130" t="s">
        <v>54</v>
      </c>
      <c r="I940" s="130" t="s">
        <v>72</v>
      </c>
      <c r="J940" s="9">
        <v>187.44394299999999</v>
      </c>
      <c r="K940" s="175"/>
      <c r="L940" s="175"/>
    </row>
    <row r="941" spans="1:12">
      <c r="A941" s="130" t="s">
        <v>71</v>
      </c>
      <c r="B941" s="130" t="s">
        <v>54</v>
      </c>
      <c r="C941" s="130" t="s">
        <v>63</v>
      </c>
      <c r="D941" s="125">
        <v>41518</v>
      </c>
      <c r="E941" s="130">
        <v>6</v>
      </c>
      <c r="F941" s="130" t="s">
        <v>54</v>
      </c>
      <c r="G941" s="130" t="s">
        <v>54</v>
      </c>
      <c r="H941" s="130" t="s">
        <v>54</v>
      </c>
      <c r="I941" s="130" t="s">
        <v>72</v>
      </c>
      <c r="J941" s="9">
        <v>184.77365699999999</v>
      </c>
      <c r="K941" s="175"/>
      <c r="L941" s="175"/>
    </row>
    <row r="942" spans="1:12">
      <c r="A942" s="130" t="s">
        <v>71</v>
      </c>
      <c r="B942" s="130" t="s">
        <v>54</v>
      </c>
      <c r="C942" s="130" t="s">
        <v>63</v>
      </c>
      <c r="D942" s="125">
        <v>41548</v>
      </c>
      <c r="E942" s="130">
        <v>6</v>
      </c>
      <c r="F942" s="130" t="s">
        <v>54</v>
      </c>
      <c r="G942" s="130" t="s">
        <v>54</v>
      </c>
      <c r="H942" s="130" t="s">
        <v>54</v>
      </c>
      <c r="I942" s="130" t="s">
        <v>72</v>
      </c>
      <c r="J942" s="9">
        <v>191.54109299999999</v>
      </c>
      <c r="K942" s="175"/>
      <c r="L942" s="175"/>
    </row>
    <row r="943" spans="1:12">
      <c r="A943" s="130" t="s">
        <v>71</v>
      </c>
      <c r="B943" s="130" t="s">
        <v>54</v>
      </c>
      <c r="C943" s="130" t="s">
        <v>63</v>
      </c>
      <c r="D943" s="125">
        <v>41579</v>
      </c>
      <c r="E943" s="130">
        <v>6</v>
      </c>
      <c r="F943" s="130" t="s">
        <v>54</v>
      </c>
      <c r="G943" s="130" t="s">
        <v>54</v>
      </c>
      <c r="H943" s="130" t="s">
        <v>54</v>
      </c>
      <c r="I943" s="130" t="s">
        <v>72</v>
      </c>
      <c r="J943" s="9">
        <v>98.096062000000003</v>
      </c>
      <c r="K943" s="175"/>
      <c r="L943" s="175"/>
    </row>
    <row r="944" spans="1:12">
      <c r="A944" s="130" t="s">
        <v>71</v>
      </c>
      <c r="B944" s="130" t="s">
        <v>54</v>
      </c>
      <c r="C944" s="130" t="s">
        <v>63</v>
      </c>
      <c r="D944" s="125">
        <v>41609</v>
      </c>
      <c r="E944" s="130">
        <v>6</v>
      </c>
      <c r="F944" s="130" t="s">
        <v>54</v>
      </c>
      <c r="G944" s="130" t="s">
        <v>54</v>
      </c>
      <c r="H944" s="130" t="s">
        <v>54</v>
      </c>
      <c r="I944" s="130" t="s">
        <v>72</v>
      </c>
      <c r="J944" s="9">
        <v>185.30685299999999</v>
      </c>
      <c r="K944" s="175"/>
      <c r="L944" s="175"/>
    </row>
    <row r="945" spans="1:10">
      <c r="A945" s="130" t="s">
        <v>71</v>
      </c>
      <c r="B945" s="130" t="s">
        <v>54</v>
      </c>
      <c r="C945" s="130" t="s">
        <v>63</v>
      </c>
      <c r="D945" s="125">
        <v>41640</v>
      </c>
      <c r="E945" s="130">
        <v>6</v>
      </c>
      <c r="F945" s="130" t="s">
        <v>54</v>
      </c>
      <c r="G945" s="130" t="s">
        <v>54</v>
      </c>
      <c r="H945" s="130" t="s">
        <v>54</v>
      </c>
      <c r="I945" s="130" t="s">
        <v>72</v>
      </c>
      <c r="J945" s="9">
        <v>186.90143900000001</v>
      </c>
    </row>
    <row r="946" spans="1:10">
      <c r="A946" s="130" t="s">
        <v>71</v>
      </c>
      <c r="B946" s="130" t="s">
        <v>54</v>
      </c>
      <c r="C946" s="130" t="s">
        <v>63</v>
      </c>
      <c r="D946" s="125">
        <v>41671</v>
      </c>
      <c r="E946" s="130">
        <v>6</v>
      </c>
      <c r="F946" s="130" t="s">
        <v>54</v>
      </c>
      <c r="G946" s="130" t="s">
        <v>54</v>
      </c>
      <c r="H946" s="130" t="s">
        <v>54</v>
      </c>
      <c r="I946" s="130" t="s">
        <v>72</v>
      </c>
      <c r="J946" s="9">
        <v>158.58676500000001</v>
      </c>
    </row>
    <row r="947" spans="1:10">
      <c r="A947" s="130" t="s">
        <v>71</v>
      </c>
      <c r="B947" s="130" t="s">
        <v>54</v>
      </c>
      <c r="C947" s="130" t="s">
        <v>63</v>
      </c>
      <c r="D947" s="125">
        <v>41699</v>
      </c>
      <c r="E947" s="130">
        <v>6</v>
      </c>
      <c r="F947" s="130" t="s">
        <v>54</v>
      </c>
      <c r="G947" s="130" t="s">
        <v>54</v>
      </c>
      <c r="H947" s="130" t="s">
        <v>54</v>
      </c>
      <c r="I947" s="130" t="s">
        <v>72</v>
      </c>
      <c r="J947" s="9">
        <v>191.40367599999999</v>
      </c>
    </row>
    <row r="948" spans="1:10">
      <c r="A948" s="130" t="s">
        <v>71</v>
      </c>
      <c r="B948" s="130" t="s">
        <v>54</v>
      </c>
      <c r="C948" s="130" t="s">
        <v>63</v>
      </c>
      <c r="D948" s="125">
        <v>41730</v>
      </c>
      <c r="E948" s="130">
        <v>6</v>
      </c>
      <c r="F948" s="130" t="s">
        <v>54</v>
      </c>
      <c r="G948" s="130" t="s">
        <v>54</v>
      </c>
      <c r="H948" s="130" t="s">
        <v>54</v>
      </c>
      <c r="I948" s="130" t="s">
        <v>72</v>
      </c>
      <c r="J948" s="9">
        <v>171.057864</v>
      </c>
    </row>
    <row r="949" spans="1:10">
      <c r="A949" s="130" t="s">
        <v>71</v>
      </c>
      <c r="B949" s="130" t="s">
        <v>54</v>
      </c>
      <c r="C949" s="130" t="s">
        <v>63</v>
      </c>
      <c r="D949" s="125">
        <v>41760</v>
      </c>
      <c r="E949" s="130">
        <v>6</v>
      </c>
      <c r="F949" s="130" t="s">
        <v>54</v>
      </c>
      <c r="G949" s="130" t="s">
        <v>54</v>
      </c>
      <c r="H949" s="130" t="s">
        <v>54</v>
      </c>
      <c r="I949" s="130" t="s">
        <v>72</v>
      </c>
      <c r="J949" s="9">
        <v>169.28699900000001</v>
      </c>
    </row>
    <row r="950" spans="1:10">
      <c r="A950" s="130" t="s">
        <v>71</v>
      </c>
      <c r="B950" s="130" t="s">
        <v>54</v>
      </c>
      <c r="C950" s="130" t="s">
        <v>63</v>
      </c>
      <c r="D950" s="125">
        <v>41791</v>
      </c>
      <c r="E950" s="130">
        <v>6</v>
      </c>
      <c r="F950" s="130" t="s">
        <v>54</v>
      </c>
      <c r="G950" s="130" t="s">
        <v>54</v>
      </c>
      <c r="H950" s="130" t="s">
        <v>54</v>
      </c>
      <c r="I950" s="130" t="s">
        <v>72</v>
      </c>
      <c r="J950" s="9">
        <v>142.50871699999999</v>
      </c>
    </row>
    <row r="951" spans="1:10">
      <c r="A951" s="130" t="s">
        <v>71</v>
      </c>
      <c r="B951" s="130" t="s">
        <v>54</v>
      </c>
      <c r="C951" s="130" t="s">
        <v>66</v>
      </c>
      <c r="D951" s="125">
        <v>41456</v>
      </c>
      <c r="E951" s="130">
        <v>6</v>
      </c>
      <c r="F951" s="130" t="s">
        <v>54</v>
      </c>
      <c r="G951" s="130" t="s">
        <v>54</v>
      </c>
      <c r="H951" s="130" t="s">
        <v>54</v>
      </c>
      <c r="I951" s="130" t="s">
        <v>72</v>
      </c>
      <c r="J951" s="8">
        <v>214.968999</v>
      </c>
    </row>
    <row r="952" spans="1:10">
      <c r="A952" s="130" t="s">
        <v>71</v>
      </c>
      <c r="B952" s="130" t="s">
        <v>54</v>
      </c>
      <c r="C952" s="130" t="s">
        <v>66</v>
      </c>
      <c r="D952" s="125">
        <v>41487</v>
      </c>
      <c r="E952" s="130">
        <v>6</v>
      </c>
      <c r="F952" s="130" t="s">
        <v>54</v>
      </c>
      <c r="G952" s="130" t="s">
        <v>54</v>
      </c>
      <c r="H952" s="130" t="s">
        <v>54</v>
      </c>
      <c r="I952" s="130" t="s">
        <v>72</v>
      </c>
      <c r="J952" s="8">
        <v>228.199051</v>
      </c>
    </row>
    <row r="953" spans="1:10">
      <c r="A953" s="130" t="s">
        <v>71</v>
      </c>
      <c r="B953" s="130" t="s">
        <v>54</v>
      </c>
      <c r="C953" s="130" t="s">
        <v>66</v>
      </c>
      <c r="D953" s="125">
        <v>41518</v>
      </c>
      <c r="E953" s="130">
        <v>6</v>
      </c>
      <c r="F953" s="130" t="s">
        <v>54</v>
      </c>
      <c r="G953" s="130" t="s">
        <v>54</v>
      </c>
      <c r="H953" s="130" t="s">
        <v>54</v>
      </c>
      <c r="I953" s="130" t="s">
        <v>72</v>
      </c>
      <c r="J953" s="8">
        <v>216.53646700000002</v>
      </c>
    </row>
    <row r="954" spans="1:10">
      <c r="A954" s="130" t="s">
        <v>71</v>
      </c>
      <c r="B954" s="130" t="s">
        <v>54</v>
      </c>
      <c r="C954" s="130" t="s">
        <v>66</v>
      </c>
      <c r="D954" s="125">
        <v>41548</v>
      </c>
      <c r="E954" s="130">
        <v>6</v>
      </c>
      <c r="F954" s="130" t="s">
        <v>54</v>
      </c>
      <c r="G954" s="130" t="s">
        <v>54</v>
      </c>
      <c r="H954" s="130" t="s">
        <v>54</v>
      </c>
      <c r="I954" s="130" t="s">
        <v>72</v>
      </c>
      <c r="J954" s="8">
        <v>236.760276</v>
      </c>
    </row>
    <row r="955" spans="1:10">
      <c r="A955" s="130" t="s">
        <v>71</v>
      </c>
      <c r="B955" s="130" t="s">
        <v>54</v>
      </c>
      <c r="C955" s="130" t="s">
        <v>66</v>
      </c>
      <c r="D955" s="125">
        <v>41579</v>
      </c>
      <c r="E955" s="130">
        <v>6</v>
      </c>
      <c r="F955" s="130" t="s">
        <v>54</v>
      </c>
      <c r="G955" s="130" t="s">
        <v>54</v>
      </c>
      <c r="H955" s="130" t="s">
        <v>54</v>
      </c>
      <c r="I955" s="130" t="s">
        <v>72</v>
      </c>
      <c r="J955" s="8">
        <v>232.052864</v>
      </c>
    </row>
    <row r="956" spans="1:10">
      <c r="A956" s="130" t="s">
        <v>71</v>
      </c>
      <c r="B956" s="130" t="s">
        <v>54</v>
      </c>
      <c r="C956" s="130" t="s">
        <v>66</v>
      </c>
      <c r="D956" s="125">
        <v>41609</v>
      </c>
      <c r="E956" s="130">
        <v>6</v>
      </c>
      <c r="F956" s="130" t="s">
        <v>54</v>
      </c>
      <c r="G956" s="130" t="s">
        <v>54</v>
      </c>
      <c r="H956" s="130" t="s">
        <v>54</v>
      </c>
      <c r="I956" s="130" t="s">
        <v>72</v>
      </c>
      <c r="J956" s="8">
        <v>240.21016</v>
      </c>
    </row>
    <row r="957" spans="1:10">
      <c r="A957" s="130" t="s">
        <v>71</v>
      </c>
      <c r="B957" s="130" t="s">
        <v>54</v>
      </c>
      <c r="C957" s="130" t="s">
        <v>66</v>
      </c>
      <c r="D957" s="125">
        <v>41640</v>
      </c>
      <c r="E957" s="130">
        <v>6</v>
      </c>
      <c r="F957" s="130" t="s">
        <v>54</v>
      </c>
      <c r="G957" s="130" t="s">
        <v>54</v>
      </c>
      <c r="H957" s="130" t="s">
        <v>54</v>
      </c>
      <c r="I957" s="130" t="s">
        <v>72</v>
      </c>
      <c r="J957" s="8">
        <v>288.160549</v>
      </c>
    </row>
    <row r="958" spans="1:10">
      <c r="A958" s="130" t="s">
        <v>71</v>
      </c>
      <c r="B958" s="130" t="s">
        <v>54</v>
      </c>
      <c r="C958" s="130" t="s">
        <v>66</v>
      </c>
      <c r="D958" s="125">
        <v>41671</v>
      </c>
      <c r="E958" s="130">
        <v>6</v>
      </c>
      <c r="F958" s="130" t="s">
        <v>54</v>
      </c>
      <c r="G958" s="130" t="s">
        <v>54</v>
      </c>
      <c r="H958" s="130" t="s">
        <v>54</v>
      </c>
      <c r="I958" s="130" t="s">
        <v>72</v>
      </c>
      <c r="J958" s="8">
        <v>306.884524</v>
      </c>
    </row>
    <row r="959" spans="1:10">
      <c r="A959" s="130" t="s">
        <v>71</v>
      </c>
      <c r="B959" s="130" t="s">
        <v>54</v>
      </c>
      <c r="C959" s="130" t="s">
        <v>66</v>
      </c>
      <c r="D959" s="125">
        <v>41699</v>
      </c>
      <c r="E959" s="130">
        <v>6</v>
      </c>
      <c r="F959" s="130" t="s">
        <v>54</v>
      </c>
      <c r="G959" s="130" t="s">
        <v>54</v>
      </c>
      <c r="H959" s="130" t="s">
        <v>54</v>
      </c>
      <c r="I959" s="130" t="s">
        <v>72</v>
      </c>
      <c r="J959" s="8">
        <v>367.65100600000005</v>
      </c>
    </row>
    <row r="960" spans="1:10">
      <c r="A960" s="130" t="s">
        <v>71</v>
      </c>
      <c r="B960" s="130" t="s">
        <v>54</v>
      </c>
      <c r="C960" s="130" t="s">
        <v>66</v>
      </c>
      <c r="D960" s="125">
        <v>41730</v>
      </c>
      <c r="E960" s="130">
        <v>6</v>
      </c>
      <c r="F960" s="130" t="s">
        <v>54</v>
      </c>
      <c r="G960" s="130" t="s">
        <v>54</v>
      </c>
      <c r="H960" s="130" t="s">
        <v>54</v>
      </c>
      <c r="I960" s="130" t="s">
        <v>72</v>
      </c>
      <c r="J960" s="8">
        <v>351.99016599999999</v>
      </c>
    </row>
    <row r="961" spans="1:10">
      <c r="A961" s="130" t="s">
        <v>71</v>
      </c>
      <c r="B961" s="130" t="s">
        <v>54</v>
      </c>
      <c r="C961" s="130" t="s">
        <v>66</v>
      </c>
      <c r="D961" s="125">
        <v>41760</v>
      </c>
      <c r="E961" s="130">
        <v>6</v>
      </c>
      <c r="F961" s="130" t="s">
        <v>54</v>
      </c>
      <c r="G961" s="130" t="s">
        <v>54</v>
      </c>
      <c r="H961" s="130" t="s">
        <v>54</v>
      </c>
      <c r="I961" s="130" t="s">
        <v>72</v>
      </c>
      <c r="J961" s="8">
        <v>362.822</v>
      </c>
    </row>
    <row r="962" spans="1:10">
      <c r="A962" s="130" t="s">
        <v>71</v>
      </c>
      <c r="B962" s="130" t="s">
        <v>54</v>
      </c>
      <c r="C962" s="130" t="s">
        <v>66</v>
      </c>
      <c r="D962" s="125">
        <v>41791</v>
      </c>
      <c r="E962" s="130">
        <v>6</v>
      </c>
      <c r="F962" s="130" t="s">
        <v>54</v>
      </c>
      <c r="G962" s="130" t="s">
        <v>54</v>
      </c>
      <c r="H962" s="130" t="s">
        <v>54</v>
      </c>
      <c r="I962" s="130" t="s">
        <v>72</v>
      </c>
      <c r="J962" s="8">
        <v>260.31229999999999</v>
      </c>
    </row>
    <row r="963" spans="1:10">
      <c r="A963" s="130" t="s">
        <v>71</v>
      </c>
      <c r="B963" s="130" t="s">
        <v>54</v>
      </c>
      <c r="C963" s="130" t="s">
        <v>67</v>
      </c>
      <c r="D963" s="125">
        <v>41456</v>
      </c>
      <c r="E963" s="130">
        <v>6</v>
      </c>
      <c r="F963" s="130" t="s">
        <v>54</v>
      </c>
      <c r="G963" s="130" t="s">
        <v>54</v>
      </c>
      <c r="H963" s="130" t="s">
        <v>54</v>
      </c>
      <c r="I963" s="130" t="s">
        <v>72</v>
      </c>
      <c r="J963" s="10">
        <v>250.24199099999998</v>
      </c>
    </row>
    <row r="964" spans="1:10">
      <c r="A964" s="130" t="s">
        <v>71</v>
      </c>
      <c r="B964" s="130" t="s">
        <v>54</v>
      </c>
      <c r="C964" s="130" t="s">
        <v>67</v>
      </c>
      <c r="D964" s="125">
        <v>41487</v>
      </c>
      <c r="E964" s="130">
        <v>6</v>
      </c>
      <c r="F964" s="130" t="s">
        <v>54</v>
      </c>
      <c r="G964" s="130" t="s">
        <v>54</v>
      </c>
      <c r="H964" s="130" t="s">
        <v>54</v>
      </c>
      <c r="I964" s="130" t="s">
        <v>72</v>
      </c>
      <c r="J964" s="11">
        <v>206.740703</v>
      </c>
    </row>
    <row r="965" spans="1:10">
      <c r="A965" s="130" t="s">
        <v>71</v>
      </c>
      <c r="B965" s="130" t="s">
        <v>54</v>
      </c>
      <c r="C965" s="130" t="s">
        <v>67</v>
      </c>
      <c r="D965" s="125">
        <v>41518</v>
      </c>
      <c r="E965" s="130">
        <v>6</v>
      </c>
      <c r="F965" s="130" t="s">
        <v>54</v>
      </c>
      <c r="G965" s="130" t="s">
        <v>54</v>
      </c>
      <c r="H965" s="130" t="s">
        <v>54</v>
      </c>
      <c r="I965" s="130" t="s">
        <v>72</v>
      </c>
      <c r="J965" s="11">
        <v>201.23546099999996</v>
      </c>
    </row>
    <row r="966" spans="1:10">
      <c r="A966" s="130" t="s">
        <v>71</v>
      </c>
      <c r="B966" s="130" t="s">
        <v>54</v>
      </c>
      <c r="C966" s="130" t="s">
        <v>67</v>
      </c>
      <c r="D966" s="125">
        <v>41548</v>
      </c>
      <c r="E966" s="130">
        <v>6</v>
      </c>
      <c r="F966" s="130" t="s">
        <v>54</v>
      </c>
      <c r="G966" s="130" t="s">
        <v>54</v>
      </c>
      <c r="H966" s="130" t="s">
        <v>54</v>
      </c>
      <c r="I966" s="130" t="s">
        <v>72</v>
      </c>
      <c r="J966" s="11">
        <v>174.36956599999999</v>
      </c>
    </row>
    <row r="967" spans="1:10">
      <c r="A967" s="130" t="s">
        <v>71</v>
      </c>
      <c r="B967" s="130" t="s">
        <v>54</v>
      </c>
      <c r="C967" s="130" t="s">
        <v>67</v>
      </c>
      <c r="D967" s="125">
        <v>41579</v>
      </c>
      <c r="E967" s="130">
        <v>6</v>
      </c>
      <c r="F967" s="130" t="s">
        <v>54</v>
      </c>
      <c r="G967" s="130" t="s">
        <v>54</v>
      </c>
      <c r="H967" s="130" t="s">
        <v>54</v>
      </c>
      <c r="I967" s="130" t="s">
        <v>72</v>
      </c>
      <c r="J967" s="11">
        <v>204.09105</v>
      </c>
    </row>
    <row r="968" spans="1:10">
      <c r="A968" s="130" t="s">
        <v>71</v>
      </c>
      <c r="B968" s="130" t="s">
        <v>54</v>
      </c>
      <c r="C968" s="130" t="s">
        <v>67</v>
      </c>
      <c r="D968" s="125">
        <v>41609</v>
      </c>
      <c r="E968" s="130">
        <v>6</v>
      </c>
      <c r="F968" s="130" t="s">
        <v>54</v>
      </c>
      <c r="G968" s="130" t="s">
        <v>54</v>
      </c>
      <c r="H968" s="130" t="s">
        <v>54</v>
      </c>
      <c r="I968" s="130" t="s">
        <v>72</v>
      </c>
      <c r="J968" s="11">
        <v>146.35666599999999</v>
      </c>
    </row>
    <row r="969" spans="1:10">
      <c r="A969" s="130" t="s">
        <v>71</v>
      </c>
      <c r="B969" s="130" t="s">
        <v>54</v>
      </c>
      <c r="C969" s="130" t="s">
        <v>67</v>
      </c>
      <c r="D969" s="125">
        <v>41640</v>
      </c>
      <c r="E969" s="130">
        <v>6</v>
      </c>
      <c r="F969" s="130" t="s">
        <v>54</v>
      </c>
      <c r="G969" s="130" t="s">
        <v>54</v>
      </c>
      <c r="H969" s="130" t="s">
        <v>54</v>
      </c>
      <c r="I969" s="130" t="s">
        <v>72</v>
      </c>
      <c r="J969" s="11">
        <v>204.20249700000002</v>
      </c>
    </row>
    <row r="970" spans="1:10">
      <c r="A970" s="130" t="s">
        <v>71</v>
      </c>
      <c r="B970" s="130" t="s">
        <v>54</v>
      </c>
      <c r="C970" s="130" t="s">
        <v>67</v>
      </c>
      <c r="D970" s="125">
        <v>41671</v>
      </c>
      <c r="E970" s="130">
        <v>6</v>
      </c>
      <c r="F970" s="130" t="s">
        <v>54</v>
      </c>
      <c r="G970" s="130" t="s">
        <v>54</v>
      </c>
      <c r="H970" s="130" t="s">
        <v>54</v>
      </c>
      <c r="I970" s="130" t="s">
        <v>72</v>
      </c>
      <c r="J970" s="11">
        <v>217.43019900000002</v>
      </c>
    </row>
    <row r="971" spans="1:10">
      <c r="A971" s="130" t="s">
        <v>71</v>
      </c>
      <c r="B971" s="130" t="s">
        <v>54</v>
      </c>
      <c r="C971" s="130" t="s">
        <v>67</v>
      </c>
      <c r="D971" s="125">
        <v>41699</v>
      </c>
      <c r="E971" s="130">
        <v>6</v>
      </c>
      <c r="F971" s="130" t="s">
        <v>54</v>
      </c>
      <c r="G971" s="130" t="s">
        <v>54</v>
      </c>
      <c r="H971" s="130" t="s">
        <v>54</v>
      </c>
      <c r="I971" s="130" t="s">
        <v>72</v>
      </c>
      <c r="J971" s="11">
        <v>230.98220000000001</v>
      </c>
    </row>
    <row r="972" spans="1:10">
      <c r="A972" s="130" t="s">
        <v>71</v>
      </c>
      <c r="B972" s="130" t="s">
        <v>54</v>
      </c>
      <c r="C972" s="130" t="s">
        <v>67</v>
      </c>
      <c r="D972" s="125">
        <v>41730</v>
      </c>
      <c r="E972" s="130">
        <v>6</v>
      </c>
      <c r="F972" s="130" t="s">
        <v>54</v>
      </c>
      <c r="G972" s="130" t="s">
        <v>54</v>
      </c>
      <c r="H972" s="130" t="s">
        <v>54</v>
      </c>
      <c r="I972" s="130" t="s">
        <v>72</v>
      </c>
      <c r="J972" s="11">
        <v>236.441136</v>
      </c>
    </row>
    <row r="973" spans="1:10">
      <c r="A973" s="130" t="s">
        <v>71</v>
      </c>
      <c r="B973" s="130" t="s">
        <v>54</v>
      </c>
      <c r="C973" s="130" t="s">
        <v>67</v>
      </c>
      <c r="D973" s="125">
        <v>41760</v>
      </c>
      <c r="E973" s="130">
        <v>6</v>
      </c>
      <c r="F973" s="130" t="s">
        <v>54</v>
      </c>
      <c r="G973" s="130" t="s">
        <v>54</v>
      </c>
      <c r="H973" s="130" t="s">
        <v>54</v>
      </c>
      <c r="I973" s="130" t="s">
        <v>72</v>
      </c>
      <c r="J973" s="11">
        <v>241.40736899999999</v>
      </c>
    </row>
    <row r="974" spans="1:10">
      <c r="A974" s="130" t="s">
        <v>71</v>
      </c>
      <c r="B974" s="130" t="s">
        <v>54</v>
      </c>
      <c r="C974" s="130" t="s">
        <v>67</v>
      </c>
      <c r="D974" s="125">
        <v>41791</v>
      </c>
      <c r="E974" s="130">
        <v>6</v>
      </c>
      <c r="F974" s="130" t="s">
        <v>54</v>
      </c>
      <c r="G974" s="130" t="s">
        <v>54</v>
      </c>
      <c r="H974" s="130" t="s">
        <v>54</v>
      </c>
      <c r="I974" s="130" t="s">
        <v>72</v>
      </c>
      <c r="J974" s="11">
        <v>220.380334</v>
      </c>
    </row>
    <row r="975" spans="1:10">
      <c r="A975" s="175" t="s">
        <v>73</v>
      </c>
      <c r="B975" s="175" t="s">
        <v>54</v>
      </c>
      <c r="C975" s="175" t="s">
        <v>63</v>
      </c>
      <c r="D975" s="132">
        <v>41456</v>
      </c>
      <c r="E975" s="175">
        <v>6</v>
      </c>
      <c r="F975" s="175" t="s">
        <v>54</v>
      </c>
      <c r="G975" s="175" t="s">
        <v>54</v>
      </c>
      <c r="H975" s="175" t="s">
        <v>54</v>
      </c>
      <c r="I975" s="130" t="s">
        <v>72</v>
      </c>
      <c r="J975" s="8">
        <v>171.933291</v>
      </c>
    </row>
    <row r="976" spans="1:10">
      <c r="A976" s="175" t="s">
        <v>73</v>
      </c>
      <c r="B976" s="175" t="s">
        <v>54</v>
      </c>
      <c r="C976" s="175" t="s">
        <v>63</v>
      </c>
      <c r="D976" s="132">
        <v>41487</v>
      </c>
      <c r="E976" s="175">
        <v>6</v>
      </c>
      <c r="F976" s="175" t="s">
        <v>54</v>
      </c>
      <c r="G976" s="175" t="s">
        <v>54</v>
      </c>
      <c r="H976" s="175" t="s">
        <v>54</v>
      </c>
      <c r="I976" s="130" t="s">
        <v>72</v>
      </c>
      <c r="J976" s="9">
        <v>185.44394299999999</v>
      </c>
    </row>
    <row r="977" spans="1:10">
      <c r="A977" s="175" t="s">
        <v>73</v>
      </c>
      <c r="B977" s="175" t="s">
        <v>54</v>
      </c>
      <c r="C977" s="175" t="s">
        <v>63</v>
      </c>
      <c r="D977" s="132">
        <v>41518</v>
      </c>
      <c r="E977" s="175">
        <v>6</v>
      </c>
      <c r="F977" s="175" t="s">
        <v>54</v>
      </c>
      <c r="G977" s="175" t="s">
        <v>54</v>
      </c>
      <c r="H977" s="175" t="s">
        <v>54</v>
      </c>
      <c r="I977" s="130" t="s">
        <v>72</v>
      </c>
      <c r="J977" s="9">
        <v>186.77365699999999</v>
      </c>
    </row>
    <row r="978" spans="1:10">
      <c r="A978" s="175" t="s">
        <v>73</v>
      </c>
      <c r="B978" s="175" t="s">
        <v>54</v>
      </c>
      <c r="C978" s="175" t="s">
        <v>63</v>
      </c>
      <c r="D978" s="132">
        <v>41548</v>
      </c>
      <c r="E978" s="175">
        <v>6</v>
      </c>
      <c r="F978" s="175" t="s">
        <v>54</v>
      </c>
      <c r="G978" s="175" t="s">
        <v>54</v>
      </c>
      <c r="H978" s="175" t="s">
        <v>54</v>
      </c>
      <c r="I978" s="130" t="s">
        <v>72</v>
      </c>
      <c r="J978" s="9">
        <v>190.54109299999999</v>
      </c>
    </row>
    <row r="979" spans="1:10">
      <c r="A979" s="175" t="s">
        <v>73</v>
      </c>
      <c r="B979" s="175" t="s">
        <v>54</v>
      </c>
      <c r="C979" s="175" t="s">
        <v>63</v>
      </c>
      <c r="D979" s="132">
        <v>41579</v>
      </c>
      <c r="E979" s="175">
        <v>6</v>
      </c>
      <c r="F979" s="175" t="s">
        <v>54</v>
      </c>
      <c r="G979" s="175" t="s">
        <v>54</v>
      </c>
      <c r="H979" s="175" t="s">
        <v>54</v>
      </c>
      <c r="I979" s="130" t="s">
        <v>72</v>
      </c>
      <c r="J979" s="9">
        <v>95.096062000000003</v>
      </c>
    </row>
    <row r="980" spans="1:10">
      <c r="A980" s="175" t="s">
        <v>73</v>
      </c>
      <c r="B980" s="175" t="s">
        <v>54</v>
      </c>
      <c r="C980" s="175" t="s">
        <v>63</v>
      </c>
      <c r="D980" s="132">
        <v>41609</v>
      </c>
      <c r="E980" s="175">
        <v>6</v>
      </c>
      <c r="F980" s="175" t="s">
        <v>54</v>
      </c>
      <c r="G980" s="175" t="s">
        <v>54</v>
      </c>
      <c r="H980" s="175" t="s">
        <v>54</v>
      </c>
      <c r="I980" s="130" t="s">
        <v>72</v>
      </c>
      <c r="J980" s="9">
        <v>184.30685299999999</v>
      </c>
    </row>
    <row r="981" spans="1:10">
      <c r="A981" s="175" t="s">
        <v>73</v>
      </c>
      <c r="B981" s="175" t="s">
        <v>54</v>
      </c>
      <c r="C981" s="175" t="s">
        <v>63</v>
      </c>
      <c r="D981" s="132">
        <v>41640</v>
      </c>
      <c r="E981" s="175">
        <v>6</v>
      </c>
      <c r="F981" s="175" t="s">
        <v>54</v>
      </c>
      <c r="G981" s="175" t="s">
        <v>54</v>
      </c>
      <c r="H981" s="175" t="s">
        <v>54</v>
      </c>
      <c r="I981" s="130" t="s">
        <v>72</v>
      </c>
      <c r="J981" s="9">
        <v>181.90143900000001</v>
      </c>
    </row>
    <row r="982" spans="1:10">
      <c r="A982" s="175" t="s">
        <v>73</v>
      </c>
      <c r="B982" s="175" t="s">
        <v>54</v>
      </c>
      <c r="C982" s="175" t="s">
        <v>63</v>
      </c>
      <c r="D982" s="132">
        <v>41671</v>
      </c>
      <c r="E982" s="175">
        <v>6</v>
      </c>
      <c r="F982" s="175" t="s">
        <v>54</v>
      </c>
      <c r="G982" s="175" t="s">
        <v>54</v>
      </c>
      <c r="H982" s="175" t="s">
        <v>54</v>
      </c>
      <c r="I982" s="130" t="s">
        <v>72</v>
      </c>
      <c r="J982" s="9">
        <v>149.58676500000001</v>
      </c>
    </row>
    <row r="983" spans="1:10">
      <c r="A983" s="175" t="s">
        <v>73</v>
      </c>
      <c r="B983" s="175" t="s">
        <v>54</v>
      </c>
      <c r="C983" s="175" t="s">
        <v>63</v>
      </c>
      <c r="D983" s="132">
        <v>41699</v>
      </c>
      <c r="E983" s="175">
        <v>6</v>
      </c>
      <c r="F983" s="175" t="s">
        <v>54</v>
      </c>
      <c r="G983" s="175" t="s">
        <v>54</v>
      </c>
      <c r="H983" s="175" t="s">
        <v>54</v>
      </c>
      <c r="I983" s="130" t="s">
        <v>72</v>
      </c>
      <c r="J983" s="9">
        <v>181.40367599999999</v>
      </c>
    </row>
    <row r="984" spans="1:10">
      <c r="A984" s="175" t="s">
        <v>73</v>
      </c>
      <c r="B984" s="175" t="s">
        <v>54</v>
      </c>
      <c r="C984" s="175" t="s">
        <v>63</v>
      </c>
      <c r="D984" s="132">
        <v>41730</v>
      </c>
      <c r="E984" s="175">
        <v>6</v>
      </c>
      <c r="F984" s="175" t="s">
        <v>54</v>
      </c>
      <c r="G984" s="175" t="s">
        <v>54</v>
      </c>
      <c r="H984" s="175" t="s">
        <v>54</v>
      </c>
      <c r="I984" s="130" t="s">
        <v>72</v>
      </c>
      <c r="J984" s="9">
        <v>171.057864</v>
      </c>
    </row>
    <row r="985" spans="1:10">
      <c r="A985" s="175" t="s">
        <v>73</v>
      </c>
      <c r="B985" s="175" t="s">
        <v>54</v>
      </c>
      <c r="C985" s="175" t="s">
        <v>63</v>
      </c>
      <c r="D985" s="132">
        <v>41760</v>
      </c>
      <c r="E985" s="175">
        <v>6</v>
      </c>
      <c r="F985" s="175" t="s">
        <v>54</v>
      </c>
      <c r="G985" s="175" t="s">
        <v>54</v>
      </c>
      <c r="H985" s="175" t="s">
        <v>54</v>
      </c>
      <c r="I985" s="130" t="s">
        <v>72</v>
      </c>
      <c r="J985" s="9">
        <v>165.28699900000001</v>
      </c>
    </row>
    <row r="986" spans="1:10">
      <c r="A986" s="175" t="s">
        <v>73</v>
      </c>
      <c r="B986" s="175" t="s">
        <v>54</v>
      </c>
      <c r="C986" s="175" t="s">
        <v>63</v>
      </c>
      <c r="D986" s="132">
        <v>41791</v>
      </c>
      <c r="E986" s="175">
        <v>6</v>
      </c>
      <c r="F986" s="175" t="s">
        <v>54</v>
      </c>
      <c r="G986" s="175" t="s">
        <v>54</v>
      </c>
      <c r="H986" s="175" t="s">
        <v>54</v>
      </c>
      <c r="I986" s="130" t="s">
        <v>72</v>
      </c>
      <c r="J986" s="9">
        <v>149.50871699999999</v>
      </c>
    </row>
    <row r="987" spans="1:10">
      <c r="A987" s="175" t="s">
        <v>73</v>
      </c>
      <c r="B987" s="175" t="s">
        <v>54</v>
      </c>
      <c r="C987" s="175" t="s">
        <v>66</v>
      </c>
      <c r="D987" s="132">
        <v>41456</v>
      </c>
      <c r="E987" s="175">
        <v>6</v>
      </c>
      <c r="F987" s="175" t="s">
        <v>54</v>
      </c>
      <c r="G987" s="175" t="s">
        <v>54</v>
      </c>
      <c r="H987" s="175" t="s">
        <v>54</v>
      </c>
      <c r="I987" s="130" t="s">
        <v>72</v>
      </c>
      <c r="J987" s="8">
        <v>211.968999</v>
      </c>
    </row>
    <row r="988" spans="1:10">
      <c r="A988" s="175" t="s">
        <v>73</v>
      </c>
      <c r="B988" s="175" t="s">
        <v>54</v>
      </c>
      <c r="C988" s="175" t="s">
        <v>66</v>
      </c>
      <c r="D988" s="132">
        <v>41487</v>
      </c>
      <c r="E988" s="175">
        <v>6</v>
      </c>
      <c r="F988" s="175" t="s">
        <v>54</v>
      </c>
      <c r="G988" s="175" t="s">
        <v>54</v>
      </c>
      <c r="H988" s="175" t="s">
        <v>54</v>
      </c>
      <c r="I988" s="130" t="s">
        <v>72</v>
      </c>
      <c r="J988" s="8">
        <v>224.199051</v>
      </c>
    </row>
    <row r="989" spans="1:10">
      <c r="A989" s="175" t="s">
        <v>73</v>
      </c>
      <c r="B989" s="175" t="s">
        <v>54</v>
      </c>
      <c r="C989" s="175" t="s">
        <v>66</v>
      </c>
      <c r="D989" s="132">
        <v>41518</v>
      </c>
      <c r="E989" s="175">
        <v>6</v>
      </c>
      <c r="F989" s="175" t="s">
        <v>54</v>
      </c>
      <c r="G989" s="175" t="s">
        <v>54</v>
      </c>
      <c r="H989" s="175" t="s">
        <v>54</v>
      </c>
      <c r="I989" s="130" t="s">
        <v>72</v>
      </c>
      <c r="J989" s="8">
        <v>220.53646699999999</v>
      </c>
    </row>
    <row r="990" spans="1:10">
      <c r="A990" s="175" t="s">
        <v>73</v>
      </c>
      <c r="B990" s="175" t="s">
        <v>54</v>
      </c>
      <c r="C990" s="175" t="s">
        <v>66</v>
      </c>
      <c r="D990" s="132">
        <v>41548</v>
      </c>
      <c r="E990" s="175">
        <v>6</v>
      </c>
      <c r="F990" s="175" t="s">
        <v>54</v>
      </c>
      <c r="G990" s="175" t="s">
        <v>54</v>
      </c>
      <c r="H990" s="175" t="s">
        <v>54</v>
      </c>
      <c r="I990" s="130" t="s">
        <v>72</v>
      </c>
      <c r="J990" s="8">
        <v>306.76027599999998</v>
      </c>
    </row>
    <row r="991" spans="1:10">
      <c r="A991" s="175" t="s">
        <v>73</v>
      </c>
      <c r="B991" s="175" t="s">
        <v>54</v>
      </c>
      <c r="C991" s="175" t="s">
        <v>66</v>
      </c>
      <c r="D991" s="132">
        <v>41579</v>
      </c>
      <c r="E991" s="175">
        <v>6</v>
      </c>
      <c r="F991" s="175" t="s">
        <v>54</v>
      </c>
      <c r="G991" s="175" t="s">
        <v>54</v>
      </c>
      <c r="H991" s="175" t="s">
        <v>54</v>
      </c>
      <c r="I991" s="130" t="s">
        <v>72</v>
      </c>
      <c r="J991" s="8">
        <v>260.052864</v>
      </c>
    </row>
    <row r="992" spans="1:10">
      <c r="A992" s="175" t="s">
        <v>73</v>
      </c>
      <c r="B992" s="175" t="s">
        <v>54</v>
      </c>
      <c r="C992" s="175" t="s">
        <v>66</v>
      </c>
      <c r="D992" s="132">
        <v>41609</v>
      </c>
      <c r="E992" s="175">
        <v>6</v>
      </c>
      <c r="F992" s="175" t="s">
        <v>54</v>
      </c>
      <c r="G992" s="175" t="s">
        <v>54</v>
      </c>
      <c r="H992" s="175" t="s">
        <v>54</v>
      </c>
      <c r="I992" s="130" t="s">
        <v>72</v>
      </c>
      <c r="J992" s="8">
        <v>240.21016</v>
      </c>
    </row>
    <row r="993" spans="1:10">
      <c r="A993" s="175" t="s">
        <v>73</v>
      </c>
      <c r="B993" s="175" t="s">
        <v>54</v>
      </c>
      <c r="C993" s="175" t="s">
        <v>66</v>
      </c>
      <c r="D993" s="132">
        <v>41640</v>
      </c>
      <c r="E993" s="175">
        <v>6</v>
      </c>
      <c r="F993" s="175" t="s">
        <v>54</v>
      </c>
      <c r="G993" s="175" t="s">
        <v>54</v>
      </c>
      <c r="H993" s="175" t="s">
        <v>54</v>
      </c>
      <c r="I993" s="130" t="s">
        <v>72</v>
      </c>
      <c r="J993" s="8">
        <v>258.160549</v>
      </c>
    </row>
    <row r="994" spans="1:10">
      <c r="A994" s="175" t="s">
        <v>73</v>
      </c>
      <c r="B994" s="175" t="s">
        <v>54</v>
      </c>
      <c r="C994" s="175" t="s">
        <v>66</v>
      </c>
      <c r="D994" s="132">
        <v>41671</v>
      </c>
      <c r="E994" s="175">
        <v>6</v>
      </c>
      <c r="F994" s="175" t="s">
        <v>54</v>
      </c>
      <c r="G994" s="175" t="s">
        <v>54</v>
      </c>
      <c r="H994" s="175" t="s">
        <v>54</v>
      </c>
      <c r="I994" s="130" t="s">
        <v>72</v>
      </c>
      <c r="J994" s="8">
        <v>310.884524</v>
      </c>
    </row>
    <row r="995" spans="1:10">
      <c r="A995" s="175" t="s">
        <v>73</v>
      </c>
      <c r="B995" s="175" t="s">
        <v>54</v>
      </c>
      <c r="C995" s="175" t="s">
        <v>66</v>
      </c>
      <c r="D995" s="132">
        <v>41699</v>
      </c>
      <c r="E995" s="175">
        <v>6</v>
      </c>
      <c r="F995" s="175" t="s">
        <v>54</v>
      </c>
      <c r="G995" s="175" t="s">
        <v>54</v>
      </c>
      <c r="H995" s="175" t="s">
        <v>54</v>
      </c>
      <c r="I995" s="130" t="s">
        <v>72</v>
      </c>
      <c r="J995" s="8">
        <v>347.651006</v>
      </c>
    </row>
    <row r="996" spans="1:10">
      <c r="A996" s="175" t="s">
        <v>73</v>
      </c>
      <c r="B996" s="175" t="s">
        <v>54</v>
      </c>
      <c r="C996" s="175" t="s">
        <v>66</v>
      </c>
      <c r="D996" s="132">
        <v>41730</v>
      </c>
      <c r="E996" s="175">
        <v>6</v>
      </c>
      <c r="F996" s="175" t="s">
        <v>54</v>
      </c>
      <c r="G996" s="175" t="s">
        <v>54</v>
      </c>
      <c r="H996" s="175" t="s">
        <v>54</v>
      </c>
      <c r="I996" s="130" t="s">
        <v>72</v>
      </c>
      <c r="J996" s="8">
        <v>341.99016599999999</v>
      </c>
    </row>
    <row r="997" spans="1:10">
      <c r="A997" s="175" t="s">
        <v>73</v>
      </c>
      <c r="B997" s="175" t="s">
        <v>54</v>
      </c>
      <c r="C997" s="175" t="s">
        <v>66</v>
      </c>
      <c r="D997" s="132">
        <v>41760</v>
      </c>
      <c r="E997" s="175">
        <v>6</v>
      </c>
      <c r="F997" s="175" t="s">
        <v>54</v>
      </c>
      <c r="G997" s="175" t="s">
        <v>54</v>
      </c>
      <c r="H997" s="175" t="s">
        <v>54</v>
      </c>
      <c r="I997" s="130" t="s">
        <v>72</v>
      </c>
      <c r="J997" s="8">
        <v>301.18512999999996</v>
      </c>
    </row>
    <row r="998" spans="1:10">
      <c r="A998" s="175" t="s">
        <v>73</v>
      </c>
      <c r="B998" s="175" t="s">
        <v>54</v>
      </c>
      <c r="C998" s="175" t="s">
        <v>66</v>
      </c>
      <c r="D998" s="132">
        <v>41791</v>
      </c>
      <c r="E998" s="175">
        <v>6</v>
      </c>
      <c r="F998" s="175" t="s">
        <v>54</v>
      </c>
      <c r="G998" s="175" t="s">
        <v>54</v>
      </c>
      <c r="H998" s="175" t="s">
        <v>54</v>
      </c>
      <c r="I998" s="130" t="s">
        <v>72</v>
      </c>
      <c r="J998" s="8">
        <v>260.92</v>
      </c>
    </row>
    <row r="999" spans="1:10">
      <c r="A999" s="175" t="s">
        <v>73</v>
      </c>
      <c r="B999" s="175" t="s">
        <v>54</v>
      </c>
      <c r="C999" s="175" t="s">
        <v>67</v>
      </c>
      <c r="D999" s="132">
        <v>41456</v>
      </c>
      <c r="E999" s="175">
        <v>6</v>
      </c>
      <c r="F999" s="175" t="s">
        <v>54</v>
      </c>
      <c r="G999" s="175" t="s">
        <v>54</v>
      </c>
      <c r="H999" s="175" t="s">
        <v>54</v>
      </c>
      <c r="I999" s="130" t="s">
        <v>72</v>
      </c>
      <c r="J999" s="10">
        <v>234.24199100000001</v>
      </c>
    </row>
    <row r="1000" spans="1:10">
      <c r="A1000" s="175" t="s">
        <v>73</v>
      </c>
      <c r="B1000" s="175" t="s">
        <v>54</v>
      </c>
      <c r="C1000" s="175" t="s">
        <v>67</v>
      </c>
      <c r="D1000" s="132">
        <v>41487</v>
      </c>
      <c r="E1000" s="175">
        <v>6</v>
      </c>
      <c r="F1000" s="175" t="s">
        <v>54</v>
      </c>
      <c r="G1000" s="175" t="s">
        <v>54</v>
      </c>
      <c r="H1000" s="175" t="s">
        <v>54</v>
      </c>
      <c r="I1000" s="130" t="s">
        <v>72</v>
      </c>
      <c r="J1000" s="11">
        <v>203.740703</v>
      </c>
    </row>
    <row r="1001" spans="1:10">
      <c r="A1001" s="175" t="s">
        <v>73</v>
      </c>
      <c r="B1001" s="175" t="s">
        <v>54</v>
      </c>
      <c r="C1001" s="175" t="s">
        <v>67</v>
      </c>
      <c r="D1001" s="132">
        <v>41518</v>
      </c>
      <c r="E1001" s="175">
        <v>6</v>
      </c>
      <c r="F1001" s="175" t="s">
        <v>54</v>
      </c>
      <c r="G1001" s="175" t="s">
        <v>54</v>
      </c>
      <c r="H1001" s="175" t="s">
        <v>54</v>
      </c>
      <c r="I1001" s="130" t="s">
        <v>72</v>
      </c>
      <c r="J1001" s="11">
        <v>192.23546099999999</v>
      </c>
    </row>
    <row r="1002" spans="1:10">
      <c r="A1002" s="175" t="s">
        <v>73</v>
      </c>
      <c r="B1002" s="175" t="s">
        <v>54</v>
      </c>
      <c r="C1002" s="175" t="s">
        <v>67</v>
      </c>
      <c r="D1002" s="132">
        <v>41548</v>
      </c>
      <c r="E1002" s="175">
        <v>6</v>
      </c>
      <c r="F1002" s="175" t="s">
        <v>54</v>
      </c>
      <c r="G1002" s="175" t="s">
        <v>54</v>
      </c>
      <c r="H1002" s="175" t="s">
        <v>54</v>
      </c>
      <c r="I1002" s="130" t="s">
        <v>72</v>
      </c>
      <c r="J1002" s="11">
        <v>176.36956599999999</v>
      </c>
    </row>
    <row r="1003" spans="1:10">
      <c r="A1003" s="175" t="s">
        <v>73</v>
      </c>
      <c r="B1003" s="175" t="s">
        <v>54</v>
      </c>
      <c r="C1003" s="175" t="s">
        <v>67</v>
      </c>
      <c r="D1003" s="132">
        <v>41579</v>
      </c>
      <c r="E1003" s="175">
        <v>6</v>
      </c>
      <c r="F1003" s="175" t="s">
        <v>54</v>
      </c>
      <c r="G1003" s="175" t="s">
        <v>54</v>
      </c>
      <c r="H1003" s="175" t="s">
        <v>54</v>
      </c>
      <c r="I1003" s="130" t="s">
        <v>72</v>
      </c>
      <c r="J1003" s="11">
        <v>206.09105</v>
      </c>
    </row>
    <row r="1004" spans="1:10">
      <c r="A1004" s="175" t="s">
        <v>73</v>
      </c>
      <c r="B1004" s="175" t="s">
        <v>54</v>
      </c>
      <c r="C1004" s="175" t="s">
        <v>67</v>
      </c>
      <c r="D1004" s="132">
        <v>41609</v>
      </c>
      <c r="E1004" s="175">
        <v>6</v>
      </c>
      <c r="F1004" s="175" t="s">
        <v>54</v>
      </c>
      <c r="G1004" s="175" t="s">
        <v>54</v>
      </c>
      <c r="H1004" s="175" t="s">
        <v>54</v>
      </c>
      <c r="I1004" s="130" t="s">
        <v>72</v>
      </c>
      <c r="J1004" s="11">
        <v>141.32156660000001</v>
      </c>
    </row>
    <row r="1005" spans="1:10">
      <c r="A1005" s="175" t="s">
        <v>73</v>
      </c>
      <c r="B1005" s="175" t="s">
        <v>54</v>
      </c>
      <c r="C1005" s="175" t="s">
        <v>67</v>
      </c>
      <c r="D1005" s="132">
        <v>41640</v>
      </c>
      <c r="E1005" s="175">
        <v>6</v>
      </c>
      <c r="F1005" s="175" t="s">
        <v>54</v>
      </c>
      <c r="G1005" s="175" t="s">
        <v>54</v>
      </c>
      <c r="H1005" s="175" t="s">
        <v>54</v>
      </c>
      <c r="I1005" s="130" t="s">
        <v>72</v>
      </c>
      <c r="J1005" s="11">
        <v>214.20249699999999</v>
      </c>
    </row>
    <row r="1006" spans="1:10">
      <c r="A1006" s="175" t="s">
        <v>73</v>
      </c>
      <c r="B1006" s="175" t="s">
        <v>54</v>
      </c>
      <c r="C1006" s="175" t="s">
        <v>67</v>
      </c>
      <c r="D1006" s="132">
        <v>41671</v>
      </c>
      <c r="E1006" s="175">
        <v>6</v>
      </c>
      <c r="F1006" s="175" t="s">
        <v>54</v>
      </c>
      <c r="G1006" s="175" t="s">
        <v>54</v>
      </c>
      <c r="H1006" s="175" t="s">
        <v>54</v>
      </c>
      <c r="I1006" s="130" t="s">
        <v>72</v>
      </c>
      <c r="J1006" s="11">
        <v>211.43019899999999</v>
      </c>
    </row>
    <row r="1007" spans="1:10">
      <c r="A1007" s="175" t="s">
        <v>73</v>
      </c>
      <c r="B1007" s="175" t="s">
        <v>54</v>
      </c>
      <c r="C1007" s="175" t="s">
        <v>67</v>
      </c>
      <c r="D1007" s="132">
        <v>41699</v>
      </c>
      <c r="E1007" s="175">
        <v>6</v>
      </c>
      <c r="F1007" s="175" t="s">
        <v>54</v>
      </c>
      <c r="G1007" s="175" t="s">
        <v>54</v>
      </c>
      <c r="H1007" s="175" t="s">
        <v>54</v>
      </c>
      <c r="I1007" s="130" t="s">
        <v>72</v>
      </c>
      <c r="J1007" s="11">
        <v>141.81421700000001</v>
      </c>
    </row>
    <row r="1008" spans="1:10">
      <c r="A1008" s="175" t="s">
        <v>73</v>
      </c>
      <c r="B1008" s="175" t="s">
        <v>54</v>
      </c>
      <c r="C1008" s="175" t="s">
        <v>67</v>
      </c>
      <c r="D1008" s="132">
        <v>41730</v>
      </c>
      <c r="E1008" s="175">
        <v>6</v>
      </c>
      <c r="F1008" s="175" t="s">
        <v>54</v>
      </c>
      <c r="G1008" s="175" t="s">
        <v>54</v>
      </c>
      <c r="H1008" s="175" t="s">
        <v>54</v>
      </c>
      <c r="I1008" s="130" t="s">
        <v>72</v>
      </c>
      <c r="J1008" s="11">
        <v>118.441136</v>
      </c>
    </row>
    <row r="1009" spans="1:10">
      <c r="A1009" s="175" t="s">
        <v>73</v>
      </c>
      <c r="B1009" s="175" t="s">
        <v>54</v>
      </c>
      <c r="C1009" s="175" t="s">
        <v>67</v>
      </c>
      <c r="D1009" s="132">
        <v>41760</v>
      </c>
      <c r="E1009" s="175">
        <v>6</v>
      </c>
      <c r="F1009" s="175" t="s">
        <v>54</v>
      </c>
      <c r="G1009" s="175" t="s">
        <v>54</v>
      </c>
      <c r="H1009" s="175" t="s">
        <v>54</v>
      </c>
      <c r="I1009" s="130" t="s">
        <v>72</v>
      </c>
      <c r="J1009" s="11">
        <v>116.407369</v>
      </c>
    </row>
    <row r="1010" spans="1:10">
      <c r="A1010" s="175" t="s">
        <v>73</v>
      </c>
      <c r="B1010" s="175" t="s">
        <v>54</v>
      </c>
      <c r="C1010" s="175" t="s">
        <v>67</v>
      </c>
      <c r="D1010" s="132">
        <v>41791</v>
      </c>
      <c r="E1010" s="175">
        <v>6</v>
      </c>
      <c r="F1010" s="175" t="s">
        <v>54</v>
      </c>
      <c r="G1010" s="175" t="s">
        <v>54</v>
      </c>
      <c r="H1010" s="175" t="s">
        <v>54</v>
      </c>
      <c r="I1010" s="130" t="s">
        <v>72</v>
      </c>
      <c r="J1010" s="11">
        <v>140.38033399999998</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zoomScale="96" zoomScaleNormal="96" workbookViewId="0">
      <selection activeCell="M51" sqref="M51"/>
    </sheetView>
  </sheetViews>
  <sheetFormatPr baseColWidth="10" defaultColWidth="8.6640625" defaultRowHeight="28" customHeight="1"/>
  <cols>
    <col min="1" max="1" width="15.5" style="92" customWidth="1"/>
    <col min="2" max="2" width="32.33203125" style="92" customWidth="1"/>
    <col min="3" max="3" width="25.33203125" style="92" bestFit="1" customWidth="1"/>
    <col min="4" max="4" width="22.1640625" style="92" customWidth="1"/>
    <col min="5" max="5" width="16.5" style="92" bestFit="1" customWidth="1"/>
    <col min="6" max="10" width="14.5" style="92" bestFit="1" customWidth="1"/>
    <col min="11" max="11" width="15.33203125" style="92" bestFit="1" customWidth="1"/>
    <col min="12" max="12" width="14.5" style="92" bestFit="1" customWidth="1"/>
    <col min="13" max="13" width="15.33203125" style="92" bestFit="1" customWidth="1"/>
    <col min="14" max="16" width="14.5" style="92" bestFit="1" customWidth="1"/>
    <col min="17" max="17" width="18.33203125" style="92" customWidth="1"/>
    <col min="18" max="16384" width="8.6640625" style="92"/>
  </cols>
  <sheetData>
    <row r="1" spans="1:22" s="95" customFormat="1" ht="28" customHeight="1">
      <c r="A1" s="94" t="s">
        <v>74</v>
      </c>
    </row>
    <row r="2" spans="1:22" s="21" customFormat="1" ht="28" customHeight="1">
      <c r="A2" s="130" t="s">
        <v>75</v>
      </c>
      <c r="B2" s="130"/>
      <c r="C2" s="130"/>
      <c r="D2" s="130"/>
      <c r="E2" s="130"/>
      <c r="F2" s="130"/>
      <c r="G2" s="130"/>
      <c r="H2" s="130"/>
      <c r="I2" s="130"/>
      <c r="J2" s="130"/>
      <c r="K2" s="130"/>
      <c r="L2" s="130"/>
      <c r="M2" s="130"/>
      <c r="N2" s="130"/>
      <c r="O2" s="130"/>
      <c r="P2" s="130"/>
      <c r="Q2" s="130"/>
      <c r="R2" s="130"/>
      <c r="S2" s="130"/>
      <c r="T2" s="130"/>
      <c r="U2" s="130"/>
      <c r="V2" s="130"/>
    </row>
    <row r="3" spans="1:22" s="21" customFormat="1" ht="28" customHeight="1">
      <c r="A3" s="130" t="s">
        <v>76</v>
      </c>
      <c r="B3" s="130"/>
      <c r="C3" s="130"/>
      <c r="D3" s="130"/>
      <c r="E3" s="130"/>
      <c r="F3" s="130"/>
      <c r="G3" s="130"/>
      <c r="H3" s="130"/>
      <c r="I3" s="130"/>
      <c r="J3" s="130"/>
      <c r="K3" s="130"/>
      <c r="L3" s="130"/>
      <c r="M3" s="130"/>
      <c r="N3" s="130"/>
      <c r="O3" s="130"/>
      <c r="P3" s="130"/>
      <c r="Q3" s="130"/>
      <c r="R3" s="130"/>
      <c r="S3" s="130"/>
      <c r="T3" s="130"/>
      <c r="U3" s="130"/>
      <c r="V3" s="130"/>
    </row>
    <row r="4" spans="1:22" s="21" customFormat="1" ht="28" customHeight="1">
      <c r="A4" s="130" t="s">
        <v>77</v>
      </c>
      <c r="B4" s="130"/>
      <c r="C4" s="130"/>
      <c r="D4" s="130"/>
      <c r="E4" s="130"/>
      <c r="F4" s="130"/>
      <c r="G4" s="130"/>
      <c r="H4" s="130"/>
      <c r="I4" s="130"/>
      <c r="J4" s="130"/>
      <c r="K4" s="130"/>
      <c r="L4" s="130"/>
      <c r="M4" s="130"/>
      <c r="N4" s="130"/>
      <c r="O4" s="130"/>
      <c r="P4" s="130"/>
      <c r="Q4" s="130"/>
      <c r="R4" s="130"/>
      <c r="S4" s="130"/>
      <c r="T4" s="130"/>
      <c r="U4" s="130"/>
      <c r="V4" s="130"/>
    </row>
    <row r="5" spans="1:22" s="21" customFormat="1" ht="28" customHeight="1">
      <c r="A5" s="22" t="s">
        <v>78</v>
      </c>
      <c r="B5" s="130"/>
      <c r="C5" s="130"/>
      <c r="D5" s="130"/>
      <c r="E5" s="130"/>
      <c r="F5" s="130"/>
      <c r="G5" s="130"/>
      <c r="H5" s="130"/>
      <c r="I5" s="130"/>
      <c r="J5" s="130"/>
      <c r="K5" s="130"/>
      <c r="L5" s="130"/>
      <c r="M5" s="130"/>
      <c r="N5" s="130"/>
      <c r="O5" s="130"/>
      <c r="P5" s="130"/>
      <c r="Q5" s="130"/>
      <c r="R5" s="130"/>
      <c r="S5" s="130"/>
      <c r="T5" s="130"/>
      <c r="U5" s="130"/>
      <c r="V5" s="130"/>
    </row>
    <row r="6" spans="1:22" s="21" customFormat="1" ht="28" customHeight="1">
      <c r="A6" s="130" t="s">
        <v>79</v>
      </c>
      <c r="B6" s="130"/>
      <c r="C6" s="130"/>
      <c r="D6" s="130"/>
      <c r="E6" s="130"/>
      <c r="F6" s="130"/>
      <c r="G6" s="130"/>
      <c r="H6" s="130"/>
      <c r="I6" s="130"/>
      <c r="J6" s="130"/>
      <c r="K6" s="130"/>
      <c r="L6" s="130"/>
      <c r="M6" s="130"/>
      <c r="N6" s="130"/>
      <c r="O6" s="130"/>
      <c r="P6" s="130"/>
      <c r="Q6" s="130"/>
      <c r="R6" s="130"/>
      <c r="S6" s="130"/>
      <c r="T6" s="130"/>
      <c r="U6" s="130"/>
      <c r="V6" s="130"/>
    </row>
    <row r="7" spans="1:22" s="21" customFormat="1" ht="28" customHeight="1">
      <c r="A7" s="130" t="s">
        <v>80</v>
      </c>
      <c r="B7" s="130"/>
      <c r="C7" s="130"/>
      <c r="D7" s="130"/>
      <c r="E7" s="130"/>
      <c r="F7" s="130"/>
      <c r="G7" s="130"/>
      <c r="H7" s="130"/>
      <c r="I7" s="130"/>
      <c r="J7" s="130"/>
      <c r="K7" s="130"/>
      <c r="L7" s="130"/>
      <c r="M7" s="130"/>
      <c r="N7" s="130"/>
      <c r="O7" s="130"/>
      <c r="P7" s="130"/>
      <c r="Q7" s="130"/>
      <c r="R7" s="130"/>
      <c r="S7" s="130"/>
      <c r="T7" s="130"/>
      <c r="U7" s="130"/>
      <c r="V7" s="130"/>
    </row>
    <row r="8" spans="1:22" s="96" customFormat="1" ht="40.5" customHeight="1">
      <c r="A8" s="202" t="s">
        <v>81</v>
      </c>
      <c r="B8" s="203"/>
      <c r="C8" s="203"/>
      <c r="D8" s="203"/>
      <c r="E8" s="203"/>
      <c r="F8" s="203"/>
      <c r="G8" s="203"/>
      <c r="H8" s="203"/>
      <c r="I8" s="203"/>
      <c r="J8" s="203"/>
      <c r="K8" s="203"/>
      <c r="L8" s="203"/>
      <c r="M8" s="203"/>
      <c r="N8" s="203"/>
      <c r="O8" s="203"/>
      <c r="P8" s="203"/>
      <c r="Q8" s="203"/>
      <c r="R8" s="203"/>
      <c r="S8" s="203"/>
      <c r="T8" s="203"/>
      <c r="U8" s="203"/>
    </row>
    <row r="9" spans="1:22" s="96" customFormat="1" ht="47" customHeight="1">
      <c r="A9" s="202" t="s">
        <v>82</v>
      </c>
      <c r="B9" s="197"/>
      <c r="C9" s="197"/>
      <c r="D9" s="197"/>
      <c r="E9" s="197"/>
      <c r="F9" s="197"/>
      <c r="G9" s="197"/>
      <c r="H9" s="197"/>
      <c r="I9" s="197"/>
      <c r="J9" s="197"/>
      <c r="K9" s="197"/>
      <c r="L9" s="197"/>
      <c r="M9" s="197"/>
      <c r="N9" s="197"/>
      <c r="O9" s="197"/>
      <c r="P9" s="197"/>
      <c r="Q9" s="197"/>
      <c r="R9" s="197"/>
      <c r="S9" s="197"/>
      <c r="T9" s="197"/>
      <c r="U9" s="197"/>
      <c r="V9" s="197"/>
    </row>
    <row r="10" spans="1:22" s="100" customFormat="1" ht="28" customHeight="1">
      <c r="A10" s="98" t="s">
        <v>20</v>
      </c>
      <c r="B10" s="98" t="s">
        <v>83</v>
      </c>
      <c r="C10" s="98" t="s">
        <v>64</v>
      </c>
      <c r="D10" s="98" t="s">
        <v>84</v>
      </c>
      <c r="E10" s="99">
        <v>41456</v>
      </c>
      <c r="F10" s="99">
        <v>41487</v>
      </c>
      <c r="G10" s="99">
        <v>41518</v>
      </c>
      <c r="H10" s="99">
        <v>41548</v>
      </c>
      <c r="I10" s="99">
        <v>41579</v>
      </c>
      <c r="J10" s="99">
        <v>41609</v>
      </c>
      <c r="K10" s="99">
        <v>41640</v>
      </c>
      <c r="L10" s="99">
        <v>41671</v>
      </c>
      <c r="M10" s="99">
        <v>41699</v>
      </c>
      <c r="N10" s="99">
        <v>41730</v>
      </c>
      <c r="O10" s="99">
        <v>41760</v>
      </c>
      <c r="P10" s="99">
        <v>41791</v>
      </c>
    </row>
    <row r="11" spans="1:22" s="100" customFormat="1" ht="28" customHeight="1">
      <c r="A11" s="98"/>
      <c r="B11" s="98"/>
      <c r="C11" s="98"/>
      <c r="D11" s="98"/>
      <c r="E11" s="102"/>
      <c r="F11" s="102"/>
      <c r="G11" s="102"/>
      <c r="H11" s="102"/>
      <c r="I11" s="102"/>
      <c r="J11" s="102"/>
      <c r="K11" s="102"/>
      <c r="L11" s="102"/>
      <c r="M11" s="102"/>
      <c r="N11" s="102"/>
      <c r="O11" s="102"/>
      <c r="P11" s="102"/>
      <c r="Q11" s="98" t="s">
        <v>85</v>
      </c>
    </row>
    <row r="12" spans="1:22" ht="28" customHeight="1">
      <c r="A12" s="93" t="s">
        <v>63</v>
      </c>
      <c r="B12" s="93" t="s">
        <v>86</v>
      </c>
      <c r="C12" s="93" t="s">
        <v>42</v>
      </c>
      <c r="D12" s="93" t="s">
        <v>43</v>
      </c>
      <c r="E12" s="101">
        <f>SUMIFS('Data Repository Table'!$J:$J,'Data Repository Table'!$D:$D,'Revenue Analysis'!E$10,'Data Repository Table'!$A:$A,'Data Repository Table'!$A$3,'Data Repository Table'!$B:$B,'Data Repository Table'!$B$3,'Data Repository Table'!$C:$C,'Revenue Analysis'!$A12,'Data Repository Table'!$G:$G,'Revenue Analysis'!$C12,'Data Repository Table'!$H:$H,'Revenue Analysis'!$D12)</f>
        <v>1473589.0469999998</v>
      </c>
      <c r="F12" s="101">
        <f>SUMIFS('Data Repository Table'!$J:$J,'Data Repository Table'!$D:$D,'Revenue Analysis'!F$10,'Data Repository Table'!$A:$A,'Data Repository Table'!$A$3,'Data Repository Table'!$B:$B,'Data Repository Table'!$B$3,'Data Repository Table'!$C:$C,'Revenue Analysis'!$A12,'Data Repository Table'!$G:$G,'Revenue Analysis'!$C12,'Data Repository Table'!$H:$H,'Revenue Analysis'!$D12)</f>
        <v>1419296.1002499999</v>
      </c>
      <c r="G12" s="101">
        <f>SUMIFS('Data Repository Table'!$J:$J,'Data Repository Table'!$D:$D,'Revenue Analysis'!G$10,'Data Repository Table'!$A:$A,'Data Repository Table'!$A$3,'Data Repository Table'!$B:$B,'Data Repository Table'!$B$3,'Data Repository Table'!$C:$C,'Revenue Analysis'!$A12,'Data Repository Table'!$G:$G,'Revenue Analysis'!$C12,'Data Repository Table'!$H:$H,'Revenue Analysis'!$D12)</f>
        <v>1310673.21</v>
      </c>
      <c r="H12" s="101">
        <f>SUMIFS('Data Repository Table'!$J:$J,'Data Repository Table'!$D:$D,'Revenue Analysis'!H$10,'Data Repository Table'!$A:$A,'Data Repository Table'!$A$3,'Data Repository Table'!$B:$B,'Data Repository Table'!$B$3,'Data Repository Table'!$C:$C,'Revenue Analysis'!$A12,'Data Repository Table'!$G:$G,'Revenue Analysis'!$C12,'Data Repository Table'!$H:$H,'Revenue Analysis'!$D12)</f>
        <v>1301024.7319999998</v>
      </c>
      <c r="I12" s="101">
        <f>SUMIFS('Data Repository Table'!$J:$J,'Data Repository Table'!$D:$D,'Revenue Analysis'!I$10,'Data Repository Table'!$A:$A,'Data Repository Table'!$A$3,'Data Repository Table'!$B:$B,'Data Repository Table'!$B$3,'Data Repository Table'!$C:$C,'Revenue Analysis'!$A12,'Data Repository Table'!$G:$G,'Revenue Analysis'!$C12,'Data Repository Table'!$H:$H,'Revenue Analysis'!$D12)</f>
        <v>1373822.8629999999</v>
      </c>
      <c r="J12" s="101">
        <f>SUMIFS('Data Repository Table'!$J:$J,'Data Repository Table'!$D:$D,'Revenue Analysis'!J$10,'Data Repository Table'!$A:$A,'Data Repository Table'!$A$3,'Data Repository Table'!$B:$B,'Data Repository Table'!$B$3,'Data Repository Table'!$C:$C,'Revenue Analysis'!$A12,'Data Repository Table'!$G:$G,'Revenue Analysis'!$C12,'Data Repository Table'!$H:$H,'Revenue Analysis'!$D12)</f>
        <v>1340623.0372500001</v>
      </c>
      <c r="K12" s="101">
        <f>SUMIFS('Data Repository Table'!$J:$J,'Data Repository Table'!$D:$D,'Revenue Analysis'!K$10,'Data Repository Table'!$A:$A,'Data Repository Table'!$A$3,'Data Repository Table'!$B:$B,'Data Repository Table'!$B$3,'Data Repository Table'!$C:$C,'Revenue Analysis'!$A12,'Data Repository Table'!$G:$G,'Revenue Analysis'!$C12,'Data Repository Table'!$H:$H,'Revenue Analysis'!$D12)</f>
        <v>1948962.5522499997</v>
      </c>
      <c r="L12" s="101">
        <f>SUMIFS('Data Repository Table'!$J:$J,'Data Repository Table'!$D:$D,'Revenue Analysis'!L$10,'Data Repository Table'!$A:$A,'Data Repository Table'!$A$3,'Data Repository Table'!$B:$B,'Data Repository Table'!$B$3,'Data Repository Table'!$C:$C,'Revenue Analysis'!$A12,'Data Repository Table'!$G:$G,'Revenue Analysis'!$C12,'Data Repository Table'!$H:$H,'Revenue Analysis'!$D12)</f>
        <v>1725161.6969999999</v>
      </c>
      <c r="M12" s="101">
        <f>SUMIFS('Data Repository Table'!$J:$J,'Data Repository Table'!$D:$D,'Revenue Analysis'!M$10,'Data Repository Table'!$A:$A,'Data Repository Table'!$A$3,'Data Repository Table'!$B:$B,'Data Repository Table'!$B$3,'Data Repository Table'!$C:$C,'Revenue Analysis'!$A12,'Data Repository Table'!$G:$G,'Revenue Analysis'!$C12,'Data Repository Table'!$H:$H,'Revenue Analysis'!$D12)</f>
        <v>1818208.6194999998</v>
      </c>
      <c r="N12" s="101">
        <f>SUMIFS('Data Repository Table'!$J:$J,'Data Repository Table'!$D:$D,'Revenue Analysis'!N$10,'Data Repository Table'!$A:$A,'Data Repository Table'!$A$3,'Data Repository Table'!$B:$B,'Data Repository Table'!$B$3,'Data Repository Table'!$C:$C,'Revenue Analysis'!$A12,'Data Repository Table'!$G:$G,'Revenue Analysis'!$C12,'Data Repository Table'!$H:$H,'Revenue Analysis'!$D12)</f>
        <v>1328501.68325</v>
      </c>
      <c r="O12" s="101">
        <f>SUMIFS('Data Repository Table'!$J:$J,'Data Repository Table'!$D:$D,'Revenue Analysis'!O$10,'Data Repository Table'!$A:$A,'Data Repository Table'!$A$3,'Data Repository Table'!$B:$B,'Data Repository Table'!$B$3,'Data Repository Table'!$C:$C,'Revenue Analysis'!$A12,'Data Repository Table'!$G:$G,'Revenue Analysis'!$C12,'Data Repository Table'!$H:$H,'Revenue Analysis'!$D12)</f>
        <v>1344117.2814999998</v>
      </c>
      <c r="P12" s="101">
        <f>SUMIFS('Data Repository Table'!$J:$J,'Data Repository Table'!$D:$D,'Revenue Analysis'!P$10,'Data Repository Table'!$A:$A,'Data Repository Table'!$A$3,'Data Repository Table'!$B:$B,'Data Repository Table'!$B$3,'Data Repository Table'!$C:$C,'Revenue Analysis'!$A12,'Data Repository Table'!$G:$G,'Revenue Analysis'!$C12,'Data Repository Table'!$H:$H,'Revenue Analysis'!$D12)</f>
        <v>1291609.1335</v>
      </c>
      <c r="Q12" s="101">
        <f>SUM(E12:P12)</f>
        <v>17675589.956500001</v>
      </c>
      <c r="R12" s="177"/>
      <c r="S12" s="177"/>
      <c r="T12" s="177"/>
      <c r="U12" s="177"/>
      <c r="V12" s="177"/>
    </row>
    <row r="13" spans="1:22" ht="28" customHeight="1">
      <c r="A13" s="93" t="s">
        <v>63</v>
      </c>
      <c r="B13" s="93" t="s">
        <v>86</v>
      </c>
      <c r="C13" s="93" t="s">
        <v>42</v>
      </c>
      <c r="D13" s="93" t="s">
        <v>44</v>
      </c>
      <c r="E13" s="101">
        <f>SUMIFS('Data Repository Table'!$J:$J,'Data Repository Table'!$D:$D,'Revenue Analysis'!E$10,'Data Repository Table'!$A:$A,'Data Repository Table'!$A$3,'Data Repository Table'!$B:$B,'Data Repository Table'!$B$3,'Data Repository Table'!$C:$C,'Revenue Analysis'!$A13,'Data Repository Table'!$G:$G,'Revenue Analysis'!$C13,'Data Repository Table'!$H:$H,'Revenue Analysis'!$D13)</f>
        <v>1620947.9516999999</v>
      </c>
      <c r="F13" s="101">
        <f>SUMIFS('Data Repository Table'!$J:$J,'Data Repository Table'!$D:$D,'Revenue Analysis'!F$10,'Data Repository Table'!$A:$A,'Data Repository Table'!$A$3,'Data Repository Table'!$B:$B,'Data Repository Table'!$B$3,'Data Repository Table'!$C:$C,'Revenue Analysis'!$A13,'Data Repository Table'!$G:$G,'Revenue Analysis'!$C13,'Data Repository Table'!$H:$H,'Revenue Analysis'!$D13)</f>
        <v>1561225.710275</v>
      </c>
      <c r="G13" s="101">
        <f>SUMIFS('Data Repository Table'!$J:$J,'Data Repository Table'!$D:$D,'Revenue Analysis'!G$10,'Data Repository Table'!$A:$A,'Data Repository Table'!$A$3,'Data Repository Table'!$B:$B,'Data Repository Table'!$B$3,'Data Repository Table'!$C:$C,'Revenue Analysis'!$A13,'Data Repository Table'!$G:$G,'Revenue Analysis'!$C13,'Data Repository Table'!$H:$H,'Revenue Analysis'!$D13)</f>
        <v>1441740.531</v>
      </c>
      <c r="H13" s="101">
        <f>SUMIFS('Data Repository Table'!$J:$J,'Data Repository Table'!$D:$D,'Revenue Analysis'!H$10,'Data Repository Table'!$A:$A,'Data Repository Table'!$A$3,'Data Repository Table'!$B:$B,'Data Repository Table'!$B$3,'Data Repository Table'!$C:$C,'Revenue Analysis'!$A13,'Data Repository Table'!$G:$G,'Revenue Analysis'!$C13,'Data Repository Table'!$H:$H,'Revenue Analysis'!$D13)</f>
        <v>1431127.2052</v>
      </c>
      <c r="I13" s="101">
        <f>SUMIFS('Data Repository Table'!$J:$J,'Data Repository Table'!$D:$D,'Revenue Analysis'!I$10,'Data Repository Table'!$A:$A,'Data Repository Table'!$A$3,'Data Repository Table'!$B:$B,'Data Repository Table'!$B$3,'Data Repository Table'!$C:$C,'Revenue Analysis'!$A13,'Data Repository Table'!$G:$G,'Revenue Analysis'!$C13,'Data Repository Table'!$H:$H,'Revenue Analysis'!$D13)</f>
        <v>1511205.1492999999</v>
      </c>
      <c r="J13" s="101">
        <f>SUMIFS('Data Repository Table'!$J:$J,'Data Repository Table'!$D:$D,'Revenue Analysis'!J$10,'Data Repository Table'!$A:$A,'Data Repository Table'!$A$3,'Data Repository Table'!$B:$B,'Data Repository Table'!$B$3,'Data Repository Table'!$C:$C,'Revenue Analysis'!$A13,'Data Repository Table'!$G:$G,'Revenue Analysis'!$C13,'Data Repository Table'!$H:$H,'Revenue Analysis'!$D13)</f>
        <v>1474685.3409750003</v>
      </c>
      <c r="K13" s="101">
        <f>SUMIFS('Data Repository Table'!$J:$J,'Data Repository Table'!$D:$D,'Revenue Analysis'!K$10,'Data Repository Table'!$A:$A,'Data Repository Table'!$A$3,'Data Repository Table'!$B:$B,'Data Repository Table'!$B$3,'Data Repository Table'!$C:$C,'Revenue Analysis'!$A13,'Data Repository Table'!$G:$G,'Revenue Analysis'!$C13,'Data Repository Table'!$H:$H,'Revenue Analysis'!$D13)</f>
        <v>2143858.8074749997</v>
      </c>
      <c r="L13" s="101">
        <f>SUMIFS('Data Repository Table'!$J:$J,'Data Repository Table'!$D:$D,'Revenue Analysis'!L$10,'Data Repository Table'!$A:$A,'Data Repository Table'!$A$3,'Data Repository Table'!$B:$B,'Data Repository Table'!$B$3,'Data Repository Table'!$C:$C,'Revenue Analysis'!$A13,'Data Repository Table'!$G:$G,'Revenue Analysis'!$C13,'Data Repository Table'!$H:$H,'Revenue Analysis'!$D13)</f>
        <v>1897677.8667000001</v>
      </c>
      <c r="M13" s="101">
        <f>SUMIFS('Data Repository Table'!$J:$J,'Data Repository Table'!$D:$D,'Revenue Analysis'!M$10,'Data Repository Table'!$A:$A,'Data Repository Table'!$A$3,'Data Repository Table'!$B:$B,'Data Repository Table'!$B$3,'Data Repository Table'!$C:$C,'Revenue Analysis'!$A13,'Data Repository Table'!$G:$G,'Revenue Analysis'!$C13,'Data Repository Table'!$H:$H,'Revenue Analysis'!$D13)</f>
        <v>2000029.4814499998</v>
      </c>
      <c r="N13" s="101">
        <f>SUMIFS('Data Repository Table'!$J:$J,'Data Repository Table'!$D:$D,'Revenue Analysis'!N$10,'Data Repository Table'!$A:$A,'Data Repository Table'!$A$3,'Data Repository Table'!$B:$B,'Data Repository Table'!$B$3,'Data Repository Table'!$C:$C,'Revenue Analysis'!$A13,'Data Repository Table'!$G:$G,'Revenue Analysis'!$C13,'Data Repository Table'!$H:$H,'Revenue Analysis'!$D13)</f>
        <v>1461351.8515750002</v>
      </c>
      <c r="O13" s="101">
        <f>SUMIFS('Data Repository Table'!$J:$J,'Data Repository Table'!$D:$D,'Revenue Analysis'!O$10,'Data Repository Table'!$A:$A,'Data Repository Table'!$A$3,'Data Repository Table'!$B:$B,'Data Repository Table'!$B$3,'Data Repository Table'!$C:$C,'Revenue Analysis'!$A13,'Data Repository Table'!$G:$G,'Revenue Analysis'!$C13,'Data Repository Table'!$H:$H,'Revenue Analysis'!$D13)</f>
        <v>1478529.0096499999</v>
      </c>
      <c r="P13" s="101">
        <f>SUMIFS('Data Repository Table'!$J:$J,'Data Repository Table'!$D:$D,'Revenue Analysis'!P$10,'Data Repository Table'!$A:$A,'Data Repository Table'!$A$3,'Data Repository Table'!$B:$B,'Data Repository Table'!$B$3,'Data Repository Table'!$C:$C,'Revenue Analysis'!$A13,'Data Repository Table'!$G:$G,'Revenue Analysis'!$C13,'Data Repository Table'!$H:$H,'Revenue Analysis'!$D13)</f>
        <v>1420770.04685</v>
      </c>
      <c r="Q13" s="101">
        <f>SUM(E13:P13)</f>
        <v>19443148.952149998</v>
      </c>
      <c r="R13" s="177"/>
      <c r="S13" s="177"/>
      <c r="T13" s="177"/>
      <c r="U13" s="177"/>
      <c r="V13" s="177"/>
    </row>
    <row r="14" spans="1:22" ht="28" customHeight="1">
      <c r="A14" s="93" t="s">
        <v>63</v>
      </c>
      <c r="B14" s="93" t="s">
        <v>86</v>
      </c>
      <c r="C14" s="93" t="s">
        <v>45</v>
      </c>
      <c r="D14" s="93" t="s">
        <v>43</v>
      </c>
      <c r="E14" s="101">
        <f>SUMIFS('Data Repository Table'!$J:$J,'Data Repository Table'!$D:$D,'Revenue Analysis'!E$10,'Data Repository Table'!$A:$A,'Data Repository Table'!$A$3,'Data Repository Table'!$B:$B,'Data Repository Table'!$B$3,'Data Repository Table'!$C:$C,'Revenue Analysis'!$A14,'Data Repository Table'!$G:$G,'Revenue Analysis'!$C14,'Data Repository Table'!$H:$H,'Revenue Analysis'!$D14)</f>
        <v>567331.78309499996</v>
      </c>
      <c r="F14" s="101">
        <f>SUMIFS('Data Repository Table'!$J:$J,'Data Repository Table'!$D:$D,'Revenue Analysis'!F$10,'Data Repository Table'!$A:$A,'Data Repository Table'!$A$3,'Data Repository Table'!$B:$B,'Data Repository Table'!$B$3,'Data Repository Table'!$C:$C,'Revenue Analysis'!$A14,'Data Repository Table'!$G:$G,'Revenue Analysis'!$C14,'Data Repository Table'!$H:$H,'Revenue Analysis'!$D14)</f>
        <v>546428.99859624996</v>
      </c>
      <c r="G14" s="101">
        <f>SUMIFS('Data Repository Table'!$J:$J,'Data Repository Table'!$D:$D,'Revenue Analysis'!G$10,'Data Repository Table'!$A:$A,'Data Repository Table'!$A$3,'Data Repository Table'!$B:$B,'Data Repository Table'!$B$3,'Data Repository Table'!$C:$C,'Revenue Analysis'!$A14,'Data Repository Table'!$G:$G,'Revenue Analysis'!$C14,'Data Repository Table'!$H:$H,'Revenue Analysis'!$D14)</f>
        <v>504609.18584999995</v>
      </c>
      <c r="H14" s="101">
        <f>SUMIFS('Data Repository Table'!$J:$J,'Data Repository Table'!$D:$D,'Revenue Analysis'!H$10,'Data Repository Table'!$A:$A,'Data Repository Table'!$A$3,'Data Repository Table'!$B:$B,'Data Repository Table'!$B$3,'Data Repository Table'!$C:$C,'Revenue Analysis'!$A14,'Data Repository Table'!$G:$G,'Revenue Analysis'!$C14,'Data Repository Table'!$H:$H,'Revenue Analysis'!$D14)</f>
        <v>500894.52181999997</v>
      </c>
      <c r="I14" s="101">
        <f>SUMIFS('Data Repository Table'!$J:$J,'Data Repository Table'!$D:$D,'Revenue Analysis'!I$10,'Data Repository Table'!$A:$A,'Data Repository Table'!$A$3,'Data Repository Table'!$B:$B,'Data Repository Table'!$B$3,'Data Repository Table'!$C:$C,'Revenue Analysis'!$A14,'Data Repository Table'!$G:$G,'Revenue Analysis'!$C14,'Data Repository Table'!$H:$H,'Revenue Analysis'!$D14)</f>
        <v>528921.80225499999</v>
      </c>
      <c r="J14" s="101">
        <f>SUMIFS('Data Repository Table'!$J:$J,'Data Repository Table'!$D:$D,'Revenue Analysis'!J$10,'Data Repository Table'!$A:$A,'Data Repository Table'!$A$3,'Data Repository Table'!$B:$B,'Data Repository Table'!$B$3,'Data Repository Table'!$C:$C,'Revenue Analysis'!$A14,'Data Repository Table'!$G:$G,'Revenue Analysis'!$C14,'Data Repository Table'!$H:$H,'Revenue Analysis'!$D14)</f>
        <v>516139.86934125004</v>
      </c>
      <c r="K14" s="101">
        <f>SUMIFS('Data Repository Table'!$J:$J,'Data Repository Table'!$D:$D,'Revenue Analysis'!K$10,'Data Repository Table'!$A:$A,'Data Repository Table'!$A$3,'Data Repository Table'!$B:$B,'Data Repository Table'!$B$3,'Data Repository Table'!$C:$C,'Revenue Analysis'!$A14,'Data Repository Table'!$G:$G,'Revenue Analysis'!$C14,'Data Repository Table'!$H:$H,'Revenue Analysis'!$D14)</f>
        <v>750350.5826162498</v>
      </c>
      <c r="L14" s="101">
        <f>SUMIFS('Data Repository Table'!$J:$J,'Data Repository Table'!$D:$D,'Revenue Analysis'!L$10,'Data Repository Table'!$A:$A,'Data Repository Table'!$A$3,'Data Repository Table'!$B:$B,'Data Repository Table'!$B$3,'Data Repository Table'!$C:$C,'Revenue Analysis'!$A14,'Data Repository Table'!$G:$G,'Revenue Analysis'!$C14,'Data Repository Table'!$H:$H,'Revenue Analysis'!$D14)</f>
        <v>664187.25334499998</v>
      </c>
      <c r="M14" s="101">
        <f>SUMIFS('Data Repository Table'!$J:$J,'Data Repository Table'!$D:$D,'Revenue Analysis'!M$10,'Data Repository Table'!$A:$A,'Data Repository Table'!$A$3,'Data Repository Table'!$B:$B,'Data Repository Table'!$B$3,'Data Repository Table'!$C:$C,'Revenue Analysis'!$A14,'Data Repository Table'!$G:$G,'Revenue Analysis'!$C14,'Data Repository Table'!$H:$H,'Revenue Analysis'!$D14)</f>
        <v>700010.31850749988</v>
      </c>
      <c r="N14" s="101">
        <f>SUMIFS('Data Repository Table'!$J:$J,'Data Repository Table'!$D:$D,'Revenue Analysis'!N$10,'Data Repository Table'!$A:$A,'Data Repository Table'!$A$3,'Data Repository Table'!$B:$B,'Data Repository Table'!$B$3,'Data Repository Table'!$C:$C,'Revenue Analysis'!$A14,'Data Repository Table'!$G:$G,'Revenue Analysis'!$C14,'Data Repository Table'!$H:$H,'Revenue Analysis'!$D14)</f>
        <v>511473.14805125003</v>
      </c>
      <c r="O14" s="101">
        <f>SUMIFS('Data Repository Table'!$J:$J,'Data Repository Table'!$D:$D,'Revenue Analysis'!O$10,'Data Repository Table'!$A:$A,'Data Repository Table'!$A$3,'Data Repository Table'!$B:$B,'Data Repository Table'!$B$3,'Data Repository Table'!$C:$C,'Revenue Analysis'!$A14,'Data Repository Table'!$G:$G,'Revenue Analysis'!$C14,'Data Repository Table'!$H:$H,'Revenue Analysis'!$D14)</f>
        <v>517485.15337749996</v>
      </c>
      <c r="P14" s="101">
        <f>SUMIFS('Data Repository Table'!$J:$J,'Data Repository Table'!$D:$D,'Revenue Analysis'!P$10,'Data Repository Table'!$A:$A,'Data Repository Table'!$A$3,'Data Repository Table'!$B:$B,'Data Repository Table'!$B$3,'Data Repository Table'!$C:$C,'Revenue Analysis'!$A14,'Data Repository Table'!$G:$G,'Revenue Analysis'!$C14,'Data Repository Table'!$H:$H,'Revenue Analysis'!$D14)</f>
        <v>497269.5163975</v>
      </c>
      <c r="Q14" s="101">
        <f>SUM(E14:P14)</f>
        <v>6805102.1332524996</v>
      </c>
      <c r="R14" s="177"/>
      <c r="S14" s="177"/>
      <c r="T14" s="177"/>
      <c r="U14" s="177"/>
      <c r="V14" s="177"/>
    </row>
    <row r="15" spans="1:22" ht="28" customHeight="1">
      <c r="A15" s="93" t="s">
        <v>63</v>
      </c>
      <c r="B15" s="93" t="s">
        <v>86</v>
      </c>
      <c r="C15" s="93" t="s">
        <v>45</v>
      </c>
      <c r="D15" s="93" t="s">
        <v>44</v>
      </c>
      <c r="E15" s="101">
        <f>SUMIFS('Data Repository Table'!$J:$J,'Data Repository Table'!$D:$D,'Revenue Analysis'!E$10,'Data Repository Table'!$A:$A,'Data Repository Table'!$A$3,'Data Repository Table'!$B:$B,'Data Repository Table'!$B$3,'Data Repository Table'!$C:$C,'Revenue Analysis'!$A15,'Data Repository Table'!$G:$G,'Revenue Analysis'!$C15,'Data Repository Table'!$H:$H,'Revenue Analysis'!$D15)</f>
        <v>955954.05451507494</v>
      </c>
      <c r="F15" s="101">
        <f>SUMIFS('Data Repository Table'!$J:$J,'Data Repository Table'!$D:$D,'Revenue Analysis'!F$10,'Data Repository Table'!$A:$A,'Data Repository Table'!$A$3,'Data Repository Table'!$B:$B,'Data Repository Table'!$B$3,'Data Repository Table'!$C:$C,'Revenue Analysis'!$A15,'Data Repository Table'!$G:$G,'Revenue Analysis'!$C15,'Data Repository Table'!$H:$H,'Revenue Analysis'!$D15)</f>
        <v>920732.86263468117</v>
      </c>
      <c r="G15" s="101">
        <f>SUMIFS('Data Repository Table'!$J:$J,'Data Repository Table'!$D:$D,'Revenue Analysis'!G$10,'Data Repository Table'!$A:$A,'Data Repository Table'!$A$3,'Data Repository Table'!$B:$B,'Data Repository Table'!$B$3,'Data Repository Table'!$C:$C,'Revenue Analysis'!$A15,'Data Repository Table'!$G:$G,'Revenue Analysis'!$C15,'Data Repository Table'!$H:$H,'Revenue Analysis'!$D15)</f>
        <v>850266.47815724998</v>
      </c>
      <c r="H15" s="101">
        <f>SUMIFS('Data Repository Table'!$J:$J,'Data Repository Table'!$D:$D,'Revenue Analysis'!H$10,'Data Repository Table'!$A:$A,'Data Repository Table'!$A$3,'Data Repository Table'!$B:$B,'Data Repository Table'!$B$3,'Data Repository Table'!$C:$C,'Revenue Analysis'!$A15,'Data Repository Table'!$G:$G,'Revenue Analysis'!$C15,'Data Repository Table'!$H:$H,'Revenue Analysis'!$D15)</f>
        <v>844007.26926670002</v>
      </c>
      <c r="I15" s="101">
        <f>SUMIFS('Data Repository Table'!$J:$J,'Data Repository Table'!$D:$D,'Revenue Analysis'!I$10,'Data Repository Table'!$A:$A,'Data Repository Table'!$A$3,'Data Repository Table'!$B:$B,'Data Repository Table'!$B$3,'Data Repository Table'!$C:$C,'Revenue Analysis'!$A15,'Data Repository Table'!$G:$G,'Revenue Analysis'!$C15,'Data Repository Table'!$H:$H,'Revenue Analysis'!$D15)</f>
        <v>891233.23679967504</v>
      </c>
      <c r="J15" s="101">
        <f>SUMIFS('Data Repository Table'!$J:$J,'Data Repository Table'!$D:$D,'Revenue Analysis'!J$10,'Data Repository Table'!$A:$A,'Data Repository Table'!$A$3,'Data Repository Table'!$B:$B,'Data Repository Table'!$B$3,'Data Repository Table'!$C:$C,'Revenue Analysis'!$A15,'Data Repository Table'!$G:$G,'Revenue Analysis'!$C15,'Data Repository Table'!$H:$H,'Revenue Analysis'!$D15)</f>
        <v>869695.6798400064</v>
      </c>
      <c r="K15" s="101">
        <f>SUMIFS('Data Repository Table'!$J:$J,'Data Repository Table'!$D:$D,'Revenue Analysis'!K$10,'Data Repository Table'!$A:$A,'Data Repository Table'!$A$3,'Data Repository Table'!$B:$B,'Data Repository Table'!$B$3,'Data Repository Table'!$C:$C,'Revenue Analysis'!$A15,'Data Repository Table'!$G:$G,'Revenue Analysis'!$C15,'Data Repository Table'!$H:$H,'Revenue Analysis'!$D15)</f>
        <v>1264340.7317083809</v>
      </c>
      <c r="L15" s="101">
        <f>SUMIFS('Data Repository Table'!$J:$J,'Data Repository Table'!$D:$D,'Revenue Analysis'!L$10,'Data Repository Table'!$A:$A,'Data Repository Table'!$A$3,'Data Repository Table'!$B:$B,'Data Repository Table'!$B$3,'Data Repository Table'!$C:$C,'Revenue Analysis'!$A15,'Data Repository Table'!$G:$G,'Revenue Analysis'!$C15,'Data Repository Table'!$H:$H,'Revenue Analysis'!$D15)</f>
        <v>1119155.521886325</v>
      </c>
      <c r="M15" s="101">
        <f>SUMIFS('Data Repository Table'!$J:$J,'Data Repository Table'!$D:$D,'Revenue Analysis'!M$10,'Data Repository Table'!$A:$A,'Data Repository Table'!$A$3,'Data Repository Table'!$B:$B,'Data Repository Table'!$B$3,'Data Repository Table'!$C:$C,'Revenue Analysis'!$A15,'Data Repository Table'!$G:$G,'Revenue Analysis'!$C15,'Data Repository Table'!$H:$H,'Revenue Analysis'!$D15)</f>
        <v>1179517.3866851374</v>
      </c>
      <c r="N15" s="101">
        <f>SUMIFS('Data Repository Table'!$J:$J,'Data Repository Table'!$D:$D,'Revenue Analysis'!N$10,'Data Repository Table'!$A:$A,'Data Repository Table'!$A$3,'Data Repository Table'!$B:$B,'Data Repository Table'!$B$3,'Data Repository Table'!$C:$C,'Revenue Analysis'!$A15,'Data Repository Table'!$G:$G,'Revenue Analysis'!$C15,'Data Repository Table'!$H:$H,'Revenue Analysis'!$D15)</f>
        <v>861832.25446635636</v>
      </c>
      <c r="O15" s="101">
        <f>SUMIFS('Data Repository Table'!$J:$J,'Data Repository Table'!$D:$D,'Revenue Analysis'!O$10,'Data Repository Table'!$A:$A,'Data Repository Table'!$A$3,'Data Repository Table'!$B:$B,'Data Repository Table'!$B$3,'Data Repository Table'!$C:$C,'Revenue Analysis'!$A15,'Data Repository Table'!$G:$G,'Revenue Analysis'!$C15,'Data Repository Table'!$H:$H,'Revenue Analysis'!$D15)</f>
        <v>871962.48344108742</v>
      </c>
      <c r="P15" s="101">
        <f>SUMIFS('Data Repository Table'!$J:$J,'Data Repository Table'!$D:$D,'Revenue Analysis'!P$10,'Data Repository Table'!$A:$A,'Data Repository Table'!$A$3,'Data Repository Table'!$B:$B,'Data Repository Table'!$B$3,'Data Repository Table'!$C:$C,'Revenue Analysis'!$A15,'Data Repository Table'!$G:$G,'Revenue Analysis'!$C15,'Data Repository Table'!$H:$H,'Revenue Analysis'!$D15)</f>
        <v>837899.13512978749</v>
      </c>
      <c r="Q15" s="101">
        <f>SUM(E15:P15)</f>
        <v>11466597.094530459</v>
      </c>
      <c r="R15" s="177"/>
      <c r="S15" s="177"/>
      <c r="T15" s="177"/>
      <c r="U15" s="177"/>
      <c r="V15" s="177"/>
    </row>
    <row r="16" spans="1:22" ht="28" customHeight="1">
      <c r="A16" s="93" t="s">
        <v>63</v>
      </c>
      <c r="B16" s="93" t="s">
        <v>86</v>
      </c>
      <c r="C16" s="93" t="s">
        <v>46</v>
      </c>
      <c r="D16" s="93" t="s">
        <v>43</v>
      </c>
      <c r="E16" s="101">
        <f>SUMIFS('Data Repository Table'!$J:$J,'Data Repository Table'!$D:$D,'Revenue Analysis'!E$10,'Data Repository Table'!$A:$A,'Data Repository Table'!$A$3,'Data Repository Table'!$B:$B,'Data Repository Table'!$B$3,'Data Repository Table'!$C:$C,'Revenue Analysis'!$A16,'Data Repository Table'!$G:$G,'Revenue Analysis'!$C16,'Data Repository Table'!$H:$H,'Revenue Analysis'!$D16)</f>
        <v>1296758.36136</v>
      </c>
      <c r="F16" s="101">
        <f>SUMIFS('Data Repository Table'!$J:$J,'Data Repository Table'!$D:$D,'Revenue Analysis'!F$10,'Data Repository Table'!$A:$A,'Data Repository Table'!$A$3,'Data Repository Table'!$B:$B,'Data Repository Table'!$B$3,'Data Repository Table'!$C:$C,'Revenue Analysis'!$A16,'Data Repository Table'!$G:$G,'Revenue Analysis'!$C16,'Data Repository Table'!$H:$H,'Revenue Analysis'!$D16)</f>
        <v>1248980.56822</v>
      </c>
      <c r="G16" s="101">
        <f>SUMIFS('Data Repository Table'!$J:$J,'Data Repository Table'!$D:$D,'Revenue Analysis'!G$10,'Data Repository Table'!$A:$A,'Data Repository Table'!$A$3,'Data Repository Table'!$B:$B,'Data Repository Table'!$B$3,'Data Repository Table'!$C:$C,'Revenue Analysis'!$A16,'Data Repository Table'!$G:$G,'Revenue Analysis'!$C16,'Data Repository Table'!$H:$H,'Revenue Analysis'!$D16)</f>
        <v>1153392.4247999999</v>
      </c>
      <c r="H16" s="101">
        <f>SUMIFS('Data Repository Table'!$J:$J,'Data Repository Table'!$D:$D,'Revenue Analysis'!H$10,'Data Repository Table'!$A:$A,'Data Repository Table'!$A$3,'Data Repository Table'!$B:$B,'Data Repository Table'!$B$3,'Data Repository Table'!$C:$C,'Revenue Analysis'!$A16,'Data Repository Table'!$G:$G,'Revenue Analysis'!$C16,'Data Repository Table'!$H:$H,'Revenue Analysis'!$D16)</f>
        <v>1144901.76416</v>
      </c>
      <c r="I16" s="101">
        <f>SUMIFS('Data Repository Table'!$J:$J,'Data Repository Table'!$D:$D,'Revenue Analysis'!I$10,'Data Repository Table'!$A:$A,'Data Repository Table'!$A$3,'Data Repository Table'!$B:$B,'Data Repository Table'!$B$3,'Data Repository Table'!$C:$C,'Revenue Analysis'!$A16,'Data Repository Table'!$G:$G,'Revenue Analysis'!$C16,'Data Repository Table'!$H:$H,'Revenue Analysis'!$D16)</f>
        <v>1208964.11944</v>
      </c>
      <c r="J16" s="101">
        <f>SUMIFS('Data Repository Table'!$J:$J,'Data Repository Table'!$D:$D,'Revenue Analysis'!J$10,'Data Repository Table'!$A:$A,'Data Repository Table'!$A$3,'Data Repository Table'!$B:$B,'Data Repository Table'!$B$3,'Data Repository Table'!$C:$C,'Revenue Analysis'!$A16,'Data Repository Table'!$G:$G,'Revenue Analysis'!$C16,'Data Repository Table'!$H:$H,'Revenue Analysis'!$D16)</f>
        <v>1179748.2727800002</v>
      </c>
      <c r="K16" s="101">
        <f>SUMIFS('Data Repository Table'!$J:$J,'Data Repository Table'!$D:$D,'Revenue Analysis'!K$10,'Data Repository Table'!$A:$A,'Data Repository Table'!$A$3,'Data Repository Table'!$B:$B,'Data Repository Table'!$B$3,'Data Repository Table'!$C:$C,'Revenue Analysis'!$A16,'Data Repository Table'!$G:$G,'Revenue Analysis'!$C16,'Data Repository Table'!$H:$H,'Revenue Analysis'!$D16)</f>
        <v>1715087.0459799999</v>
      </c>
      <c r="L16" s="101">
        <f>SUMIFS('Data Repository Table'!$J:$J,'Data Repository Table'!$D:$D,'Revenue Analysis'!L$10,'Data Repository Table'!$A:$A,'Data Repository Table'!$A$3,'Data Repository Table'!$B:$B,'Data Repository Table'!$B$3,'Data Repository Table'!$C:$C,'Revenue Analysis'!$A16,'Data Repository Table'!$G:$G,'Revenue Analysis'!$C16,'Data Repository Table'!$H:$H,'Revenue Analysis'!$D16)</f>
        <v>1518142.2933600002</v>
      </c>
      <c r="M16" s="101">
        <f>SUMIFS('Data Repository Table'!$J:$J,'Data Repository Table'!$D:$D,'Revenue Analysis'!M$10,'Data Repository Table'!$A:$A,'Data Repository Table'!$A$3,'Data Repository Table'!$B:$B,'Data Repository Table'!$B$3,'Data Repository Table'!$C:$C,'Revenue Analysis'!$A16,'Data Repository Table'!$G:$G,'Revenue Analysis'!$C16,'Data Repository Table'!$H:$H,'Revenue Analysis'!$D16)</f>
        <v>1600023.58516</v>
      </c>
      <c r="N16" s="101">
        <f>SUMIFS('Data Repository Table'!$J:$J,'Data Repository Table'!$D:$D,'Revenue Analysis'!N$10,'Data Repository Table'!$A:$A,'Data Repository Table'!$A$3,'Data Repository Table'!$B:$B,'Data Repository Table'!$B$3,'Data Repository Table'!$C:$C,'Revenue Analysis'!$A16,'Data Repository Table'!$G:$G,'Revenue Analysis'!$C16,'Data Repository Table'!$H:$H,'Revenue Analysis'!$D16)</f>
        <v>1169081.4812600003</v>
      </c>
      <c r="O16" s="101">
        <f>SUMIFS('Data Repository Table'!$J:$J,'Data Repository Table'!$D:$D,'Revenue Analysis'!O$10,'Data Repository Table'!$A:$A,'Data Repository Table'!$A$3,'Data Repository Table'!$B:$B,'Data Repository Table'!$B$3,'Data Repository Table'!$C:$C,'Revenue Analysis'!$A16,'Data Repository Table'!$G:$G,'Revenue Analysis'!$C16,'Data Repository Table'!$H:$H,'Revenue Analysis'!$D16)</f>
        <v>1182823.2077200001</v>
      </c>
      <c r="P16" s="101">
        <f>SUMIFS('Data Repository Table'!$J:$J,'Data Repository Table'!$D:$D,'Revenue Analysis'!P$10,'Data Repository Table'!$A:$A,'Data Repository Table'!$A$3,'Data Repository Table'!$B:$B,'Data Repository Table'!$B$3,'Data Repository Table'!$C:$C,'Revenue Analysis'!$A16,'Data Repository Table'!$G:$G,'Revenue Analysis'!$C16,'Data Repository Table'!$H:$H,'Revenue Analysis'!$D16)</f>
        <v>1136616.0374800002</v>
      </c>
      <c r="Q16" s="101">
        <f>SUM(E16:P16)</f>
        <v>15554519.161720002</v>
      </c>
      <c r="R16" s="177"/>
      <c r="S16" s="177"/>
      <c r="T16" s="177"/>
      <c r="U16" s="177"/>
      <c r="V16" s="177"/>
    </row>
    <row r="17" spans="1:22" s="97" customFormat="1" ht="28" customHeight="1">
      <c r="A17" s="100"/>
      <c r="B17" s="100"/>
      <c r="C17" s="100"/>
      <c r="D17" s="100"/>
      <c r="Q17" s="191">
        <f>SUM(Q12:Q16)</f>
        <v>70944957.298152968</v>
      </c>
    </row>
    <row r="18" spans="1:22" ht="28" customHeight="1">
      <c r="A18" s="93" t="s">
        <v>66</v>
      </c>
      <c r="B18" s="93" t="s">
        <v>86</v>
      </c>
      <c r="C18" s="93" t="s">
        <v>42</v>
      </c>
      <c r="D18" s="93" t="s">
        <v>43</v>
      </c>
      <c r="E18" s="101">
        <f>SUMIFS('Data Repository Table'!$J:$J,'Data Repository Table'!$D:$D,'Revenue Analysis'!E$10,'Data Repository Table'!$A:$A,'Data Repository Table'!$A$3,'Data Repository Table'!$B:$B,'Data Repository Table'!$B$3,'Data Repository Table'!$C:$C,'Revenue Analysis'!$A18,'Data Repository Table'!$G:$G,'Revenue Analysis'!$C18,'Data Repository Table'!$H:$H,'Revenue Analysis'!$D18)</f>
        <v>2406673.7462499999</v>
      </c>
      <c r="F18" s="101">
        <f>SUMIFS('Data Repository Table'!$J:$J,'Data Repository Table'!$D:$D,'Revenue Analysis'!F$10,'Data Repository Table'!$A:$A,'Data Repository Table'!$A$3,'Data Repository Table'!$B:$B,'Data Repository Table'!$B$3,'Data Repository Table'!$C:$C,'Revenue Analysis'!$A18,'Data Repository Table'!$G:$G,'Revenue Analysis'!$C18,'Data Repository Table'!$H:$H,'Revenue Analysis'!$D18)</f>
        <v>2028377.0049999999</v>
      </c>
      <c r="G18" s="101">
        <f>SUMIFS('Data Repository Table'!$J:$J,'Data Repository Table'!$D:$D,'Revenue Analysis'!G$10,'Data Repository Table'!$A:$A,'Data Repository Table'!$A$3,'Data Repository Table'!$B:$B,'Data Repository Table'!$B$3,'Data Repository Table'!$C:$C,'Revenue Analysis'!$A18,'Data Repository Table'!$G:$G,'Revenue Analysis'!$C18,'Data Repository Table'!$H:$H,'Revenue Analysis'!$D18)</f>
        <v>2241097.23875</v>
      </c>
      <c r="H18" s="101">
        <f>SUMIFS('Data Repository Table'!$J:$J,'Data Repository Table'!$D:$D,'Revenue Analysis'!H$10,'Data Repository Table'!$A:$A,'Data Repository Table'!$A$3,'Data Repository Table'!$B:$B,'Data Repository Table'!$B$3,'Data Repository Table'!$C:$C,'Revenue Analysis'!$A18,'Data Repository Table'!$G:$G,'Revenue Analysis'!$C18,'Data Repository Table'!$H:$H,'Revenue Analysis'!$D18)</f>
        <v>2104393.5099999998</v>
      </c>
      <c r="I18" s="101">
        <f>SUMIFS('Data Repository Table'!$J:$J,'Data Repository Table'!$D:$D,'Revenue Analysis'!I$10,'Data Repository Table'!$A:$A,'Data Repository Table'!$A$3,'Data Repository Table'!$B:$B,'Data Repository Table'!$B$3,'Data Repository Table'!$C:$C,'Revenue Analysis'!$A18,'Data Repository Table'!$G:$G,'Revenue Analysis'!$C18,'Data Repository Table'!$H:$H,'Revenue Analysis'!$D18)</f>
        <v>1921236.2224999999</v>
      </c>
      <c r="J18" s="101">
        <f>SUMIFS('Data Repository Table'!$J:$J,'Data Repository Table'!$D:$D,'Revenue Analysis'!J$10,'Data Repository Table'!$A:$A,'Data Repository Table'!$A$3,'Data Repository Table'!$B:$B,'Data Repository Table'!$B$3,'Data Repository Table'!$C:$C,'Revenue Analysis'!$A18,'Data Repository Table'!$G:$G,'Revenue Analysis'!$C18,'Data Repository Table'!$H:$H,'Revenue Analysis'!$D18)</f>
        <v>2161522.17</v>
      </c>
      <c r="K18" s="101">
        <f>SUMIFS('Data Repository Table'!$J:$J,'Data Repository Table'!$D:$D,'Revenue Analysis'!K$10,'Data Repository Table'!$A:$A,'Data Repository Table'!$A$3,'Data Repository Table'!$B:$B,'Data Repository Table'!$B$3,'Data Repository Table'!$C:$C,'Revenue Analysis'!$A18,'Data Repository Table'!$G:$G,'Revenue Analysis'!$C18,'Data Repository Table'!$H:$H,'Revenue Analysis'!$D18)</f>
        <v>3104730.2250000001</v>
      </c>
      <c r="L18" s="101">
        <f>SUMIFS('Data Repository Table'!$J:$J,'Data Repository Table'!$D:$D,'Revenue Analysis'!L$10,'Data Repository Table'!$A:$A,'Data Repository Table'!$A$3,'Data Repository Table'!$B:$B,'Data Repository Table'!$B$3,'Data Repository Table'!$C:$C,'Revenue Analysis'!$A18,'Data Repository Table'!$G:$G,'Revenue Analysis'!$C18,'Data Repository Table'!$H:$H,'Revenue Analysis'!$D18)</f>
        <v>2116798.7124999999</v>
      </c>
      <c r="M18" s="101">
        <f>SUMIFS('Data Repository Table'!$J:$J,'Data Repository Table'!$D:$D,'Revenue Analysis'!M$10,'Data Repository Table'!$A:$A,'Data Repository Table'!$A$3,'Data Repository Table'!$B:$B,'Data Repository Table'!$B$3,'Data Repository Table'!$C:$C,'Revenue Analysis'!$A18,'Data Repository Table'!$G:$G,'Revenue Analysis'!$C18,'Data Repository Table'!$H:$H,'Revenue Analysis'!$D18)</f>
        <v>2728427.88625</v>
      </c>
      <c r="N18" s="101">
        <f>SUMIFS('Data Repository Table'!$J:$J,'Data Repository Table'!$D:$D,'Revenue Analysis'!N$10,'Data Repository Table'!$A:$A,'Data Repository Table'!$A$3,'Data Repository Table'!$B:$B,'Data Repository Table'!$B$3,'Data Repository Table'!$C:$C,'Revenue Analysis'!$A18,'Data Repository Table'!$G:$G,'Revenue Analysis'!$C18,'Data Repository Table'!$H:$H,'Revenue Analysis'!$D18)</f>
        <v>2259504.8675000002</v>
      </c>
      <c r="O18" s="101">
        <f>SUMIFS('Data Repository Table'!$J:$J,'Data Repository Table'!$D:$D,'Revenue Analysis'!O$10,'Data Repository Table'!$A:$A,'Data Repository Table'!$A$3,'Data Repository Table'!$B:$B,'Data Repository Table'!$B$3,'Data Repository Table'!$C:$C,'Revenue Analysis'!$A18,'Data Repository Table'!$G:$G,'Revenue Analysis'!$C18,'Data Repository Table'!$H:$H,'Revenue Analysis'!$D18)</f>
        <v>2031569.2350000001</v>
      </c>
      <c r="P18" s="101">
        <f>SUMIFS('Data Repository Table'!$J:$J,'Data Repository Table'!$D:$D,'Revenue Analysis'!P$10,'Data Repository Table'!$A:$A,'Data Repository Table'!$A$3,'Data Repository Table'!$B:$B,'Data Repository Table'!$B$3,'Data Repository Table'!$C:$C,'Revenue Analysis'!$A18,'Data Repository Table'!$G:$G,'Revenue Analysis'!$C18,'Data Repository Table'!$H:$H,'Revenue Analysis'!$D18)</f>
        <v>2245023.2324999999</v>
      </c>
      <c r="Q18" s="101">
        <f>SUM(E18:P18)</f>
        <v>27349354.051249996</v>
      </c>
      <c r="R18" s="177"/>
      <c r="S18" s="177"/>
      <c r="T18" s="177"/>
      <c r="U18" s="177"/>
      <c r="V18" s="177"/>
    </row>
    <row r="19" spans="1:22" ht="28" customHeight="1">
      <c r="A19" s="93" t="s">
        <v>66</v>
      </c>
      <c r="B19" s="93" t="s">
        <v>86</v>
      </c>
      <c r="C19" s="93" t="s">
        <v>42</v>
      </c>
      <c r="D19" s="93" t="s">
        <v>44</v>
      </c>
      <c r="E19" s="101">
        <f>SUMIFS('Data Repository Table'!$J:$J,'Data Repository Table'!$D:$D,'Revenue Analysis'!E$10,'Data Repository Table'!$A:$A,'Data Repository Table'!$A$3,'Data Repository Table'!$B:$B,'Data Repository Table'!$B$3,'Data Repository Table'!$C:$C,'Revenue Analysis'!$A19,'Data Repository Table'!$G:$G,'Revenue Analysis'!$C19,'Data Repository Table'!$H:$H,'Revenue Analysis'!$D19)</f>
        <v>4813347.4924999997</v>
      </c>
      <c r="F19" s="101">
        <f>SUMIFS('Data Repository Table'!$J:$J,'Data Repository Table'!$D:$D,'Revenue Analysis'!F$10,'Data Repository Table'!$A:$A,'Data Repository Table'!$A$3,'Data Repository Table'!$B:$B,'Data Repository Table'!$B$3,'Data Repository Table'!$C:$C,'Revenue Analysis'!$A19,'Data Repository Table'!$G:$G,'Revenue Analysis'!$C19,'Data Repository Table'!$H:$H,'Revenue Analysis'!$D19)</f>
        <v>4056754.01</v>
      </c>
      <c r="G19" s="101">
        <f>SUMIFS('Data Repository Table'!$J:$J,'Data Repository Table'!$D:$D,'Revenue Analysis'!G$10,'Data Repository Table'!$A:$A,'Data Repository Table'!$A$3,'Data Repository Table'!$B:$B,'Data Repository Table'!$B$3,'Data Repository Table'!$C:$C,'Revenue Analysis'!$A19,'Data Repository Table'!$G:$G,'Revenue Analysis'!$C19,'Data Repository Table'!$H:$H,'Revenue Analysis'!$D19)</f>
        <v>4482194.4775</v>
      </c>
      <c r="H19" s="101">
        <f>SUMIFS('Data Repository Table'!$J:$J,'Data Repository Table'!$D:$D,'Revenue Analysis'!H$10,'Data Repository Table'!$A:$A,'Data Repository Table'!$A$3,'Data Repository Table'!$B:$B,'Data Repository Table'!$B$3,'Data Repository Table'!$C:$C,'Revenue Analysis'!$A19,'Data Repository Table'!$G:$G,'Revenue Analysis'!$C19,'Data Repository Table'!$H:$H,'Revenue Analysis'!$D19)</f>
        <v>4208787.0199999996</v>
      </c>
      <c r="I19" s="101">
        <f>SUMIFS('Data Repository Table'!$J:$J,'Data Repository Table'!$D:$D,'Revenue Analysis'!I$10,'Data Repository Table'!$A:$A,'Data Repository Table'!$A$3,'Data Repository Table'!$B:$B,'Data Repository Table'!$B$3,'Data Repository Table'!$C:$C,'Revenue Analysis'!$A19,'Data Repository Table'!$G:$G,'Revenue Analysis'!$C19,'Data Repository Table'!$H:$H,'Revenue Analysis'!$D19)</f>
        <v>3842472.4449999998</v>
      </c>
      <c r="J19" s="101">
        <f>SUMIFS('Data Repository Table'!$J:$J,'Data Repository Table'!$D:$D,'Revenue Analysis'!J$10,'Data Repository Table'!$A:$A,'Data Repository Table'!$A$3,'Data Repository Table'!$B:$B,'Data Repository Table'!$B$3,'Data Repository Table'!$C:$C,'Revenue Analysis'!$A19,'Data Repository Table'!$G:$G,'Revenue Analysis'!$C19,'Data Repository Table'!$H:$H,'Revenue Analysis'!$D19)</f>
        <v>4323044.34</v>
      </c>
      <c r="K19" s="101">
        <f>SUMIFS('Data Repository Table'!$J:$J,'Data Repository Table'!$D:$D,'Revenue Analysis'!K$10,'Data Repository Table'!$A:$A,'Data Repository Table'!$A$3,'Data Repository Table'!$B:$B,'Data Repository Table'!$B$3,'Data Repository Table'!$C:$C,'Revenue Analysis'!$A19,'Data Repository Table'!$G:$G,'Revenue Analysis'!$C19,'Data Repository Table'!$H:$H,'Revenue Analysis'!$D19)</f>
        <v>6209460.4500000002</v>
      </c>
      <c r="L19" s="101">
        <f>SUMIFS('Data Repository Table'!$J:$J,'Data Repository Table'!$D:$D,'Revenue Analysis'!L$10,'Data Repository Table'!$A:$A,'Data Repository Table'!$A$3,'Data Repository Table'!$B:$B,'Data Repository Table'!$B$3,'Data Repository Table'!$C:$C,'Revenue Analysis'!$A19,'Data Repository Table'!$G:$G,'Revenue Analysis'!$C19,'Data Repository Table'!$H:$H,'Revenue Analysis'!$D19)</f>
        <v>4633597.4249999998</v>
      </c>
      <c r="M19" s="101">
        <f>SUMIFS('Data Repository Table'!$J:$J,'Data Repository Table'!$D:$D,'Revenue Analysis'!M$10,'Data Repository Table'!$A:$A,'Data Repository Table'!$A$3,'Data Repository Table'!$B:$B,'Data Repository Table'!$B$3,'Data Repository Table'!$C:$C,'Revenue Analysis'!$A19,'Data Repository Table'!$G:$G,'Revenue Analysis'!$C19,'Data Repository Table'!$H:$H,'Revenue Analysis'!$D19)</f>
        <v>5456855.7725</v>
      </c>
      <c r="N19" s="101">
        <f>SUMIFS('Data Repository Table'!$J:$J,'Data Repository Table'!$D:$D,'Revenue Analysis'!N$10,'Data Repository Table'!$A:$A,'Data Repository Table'!$A$3,'Data Repository Table'!$B:$B,'Data Repository Table'!$B$3,'Data Repository Table'!$C:$C,'Revenue Analysis'!$A19,'Data Repository Table'!$G:$G,'Revenue Analysis'!$C19,'Data Repository Table'!$H:$H,'Revenue Analysis'!$D19)</f>
        <v>4519009.7350000003</v>
      </c>
      <c r="O19" s="101">
        <f>SUMIFS('Data Repository Table'!$J:$J,'Data Repository Table'!$D:$D,'Revenue Analysis'!O$10,'Data Repository Table'!$A:$A,'Data Repository Table'!$A$3,'Data Repository Table'!$B:$B,'Data Repository Table'!$B$3,'Data Repository Table'!$C:$C,'Revenue Analysis'!$A19,'Data Repository Table'!$G:$G,'Revenue Analysis'!$C19,'Data Repository Table'!$H:$H,'Revenue Analysis'!$D19)</f>
        <v>4063138.47</v>
      </c>
      <c r="P19" s="101">
        <f>SUMIFS('Data Repository Table'!$J:$J,'Data Repository Table'!$D:$D,'Revenue Analysis'!P$10,'Data Repository Table'!$A:$A,'Data Repository Table'!$A$3,'Data Repository Table'!$B:$B,'Data Repository Table'!$B$3,'Data Repository Table'!$C:$C,'Revenue Analysis'!$A19,'Data Repository Table'!$G:$G,'Revenue Analysis'!$C19,'Data Repository Table'!$H:$H,'Revenue Analysis'!$D19)</f>
        <v>4490046.4649999999</v>
      </c>
      <c r="Q19" s="101">
        <f>SUM(E19:P19)</f>
        <v>55098708.102499992</v>
      </c>
      <c r="R19" s="177"/>
      <c r="S19" s="177"/>
      <c r="T19" s="177"/>
      <c r="U19" s="177"/>
      <c r="V19" s="177"/>
    </row>
    <row r="20" spans="1:22" ht="28" customHeight="1">
      <c r="A20" s="93" t="s">
        <v>66</v>
      </c>
      <c r="B20" s="93" t="s">
        <v>86</v>
      </c>
      <c r="C20" s="93" t="s">
        <v>45</v>
      </c>
      <c r="D20" s="93" t="s">
        <v>43</v>
      </c>
      <c r="E20" s="101">
        <f>SUMIFS('Data Repository Table'!$J:$J,'Data Repository Table'!$D:$D,'Revenue Analysis'!E$10,'Data Repository Table'!$A:$A,'Data Repository Table'!$A$3,'Data Repository Table'!$B:$B,'Data Repository Table'!$B$3,'Data Repository Table'!$C:$C,'Revenue Analysis'!$A20,'Data Repository Table'!$G:$G,'Revenue Analysis'!$C20,'Data Repository Table'!$H:$H,'Revenue Analysis'!$D20)</f>
        <v>2117872.8966999999</v>
      </c>
      <c r="F20" s="101">
        <f>SUMIFS('Data Repository Table'!$J:$J,'Data Repository Table'!$D:$D,'Revenue Analysis'!F$10,'Data Repository Table'!$A:$A,'Data Repository Table'!$A$3,'Data Repository Table'!$B:$B,'Data Repository Table'!$B$3,'Data Repository Table'!$C:$C,'Revenue Analysis'!$A20,'Data Repository Table'!$G:$G,'Revenue Analysis'!$C20,'Data Repository Table'!$H:$H,'Revenue Analysis'!$D20)</f>
        <v>1784971.7644</v>
      </c>
      <c r="G20" s="101">
        <f>SUMIFS('Data Repository Table'!$J:$J,'Data Repository Table'!$D:$D,'Revenue Analysis'!G$10,'Data Repository Table'!$A:$A,'Data Repository Table'!$A$3,'Data Repository Table'!$B:$B,'Data Repository Table'!$B$3,'Data Repository Table'!$C:$C,'Revenue Analysis'!$A20,'Data Repository Table'!$G:$G,'Revenue Analysis'!$C20,'Data Repository Table'!$H:$H,'Revenue Analysis'!$D20)</f>
        <v>1972165.5701000001</v>
      </c>
      <c r="H20" s="101">
        <f>SUMIFS('Data Repository Table'!$J:$J,'Data Repository Table'!$D:$D,'Revenue Analysis'!H$10,'Data Repository Table'!$A:$A,'Data Repository Table'!$A$3,'Data Repository Table'!$B:$B,'Data Repository Table'!$B$3,'Data Repository Table'!$C:$C,'Revenue Analysis'!$A20,'Data Repository Table'!$G:$G,'Revenue Analysis'!$C20,'Data Repository Table'!$H:$H,'Revenue Analysis'!$D20)</f>
        <v>1851866.2887999997</v>
      </c>
      <c r="I20" s="101">
        <f>SUMIFS('Data Repository Table'!$J:$J,'Data Repository Table'!$D:$D,'Revenue Analysis'!I$10,'Data Repository Table'!$A:$A,'Data Repository Table'!$A$3,'Data Repository Table'!$B:$B,'Data Repository Table'!$B$3,'Data Repository Table'!$C:$C,'Revenue Analysis'!$A20,'Data Repository Table'!$G:$G,'Revenue Analysis'!$C20,'Data Repository Table'!$H:$H,'Revenue Analysis'!$D20)</f>
        <v>1690687.8758</v>
      </c>
      <c r="J20" s="101">
        <f>SUMIFS('Data Repository Table'!$J:$J,'Data Repository Table'!$D:$D,'Revenue Analysis'!J$10,'Data Repository Table'!$A:$A,'Data Repository Table'!$A$3,'Data Repository Table'!$B:$B,'Data Repository Table'!$B$3,'Data Repository Table'!$C:$C,'Revenue Analysis'!$A20,'Data Repository Table'!$G:$G,'Revenue Analysis'!$C20,'Data Repository Table'!$H:$H,'Revenue Analysis'!$D20)</f>
        <v>1902139.5096</v>
      </c>
      <c r="K20" s="101">
        <f>SUMIFS('Data Repository Table'!$J:$J,'Data Repository Table'!$D:$D,'Revenue Analysis'!K$10,'Data Repository Table'!$A:$A,'Data Repository Table'!$A$3,'Data Repository Table'!$B:$B,'Data Repository Table'!$B$3,'Data Repository Table'!$C:$C,'Revenue Analysis'!$A20,'Data Repository Table'!$G:$G,'Revenue Analysis'!$C20,'Data Repository Table'!$H:$H,'Revenue Analysis'!$D20)</f>
        <v>2732162.5980000002</v>
      </c>
      <c r="L20" s="101">
        <f>SUMIFS('Data Repository Table'!$J:$J,'Data Repository Table'!$D:$D,'Revenue Analysis'!L$10,'Data Repository Table'!$A:$A,'Data Repository Table'!$A$3,'Data Repository Table'!$B:$B,'Data Repository Table'!$B$3,'Data Repository Table'!$C:$C,'Revenue Analysis'!$A20,'Data Repository Table'!$G:$G,'Revenue Analysis'!$C20,'Data Repository Table'!$H:$H,'Revenue Analysis'!$D20)</f>
        <v>2478782.8670000001</v>
      </c>
      <c r="M20" s="101">
        <f>SUMIFS('Data Repository Table'!$J:$J,'Data Repository Table'!$D:$D,'Revenue Analysis'!M$10,'Data Repository Table'!$A:$A,'Data Repository Table'!$A$3,'Data Repository Table'!$B:$B,'Data Repository Table'!$B$3,'Data Repository Table'!$C:$C,'Revenue Analysis'!$A20,'Data Repository Table'!$G:$G,'Revenue Analysis'!$C20,'Data Repository Table'!$H:$H,'Revenue Analysis'!$D20)</f>
        <v>2401016.5399000002</v>
      </c>
      <c r="N20" s="101">
        <f>SUMIFS('Data Repository Table'!$J:$J,'Data Repository Table'!$D:$D,'Revenue Analysis'!N$10,'Data Repository Table'!$A:$A,'Data Repository Table'!$A$3,'Data Repository Table'!$B:$B,'Data Repository Table'!$B$3,'Data Repository Table'!$C:$C,'Revenue Analysis'!$A20,'Data Repository Table'!$G:$G,'Revenue Analysis'!$C20,'Data Repository Table'!$H:$H,'Revenue Analysis'!$D20)</f>
        <v>1988364.2834000001</v>
      </c>
      <c r="O20" s="101">
        <f>SUMIFS('Data Repository Table'!$J:$J,'Data Repository Table'!$D:$D,'Revenue Analysis'!O$10,'Data Repository Table'!$A:$A,'Data Repository Table'!$A$3,'Data Repository Table'!$B:$B,'Data Repository Table'!$B$3,'Data Repository Table'!$C:$C,'Revenue Analysis'!$A20,'Data Repository Table'!$G:$G,'Revenue Analysis'!$C20,'Data Repository Table'!$H:$H,'Revenue Analysis'!$D20)</f>
        <v>1787780.9268</v>
      </c>
      <c r="P20" s="101">
        <f>SUMIFS('Data Repository Table'!$J:$J,'Data Repository Table'!$D:$D,'Revenue Analysis'!P$10,'Data Repository Table'!$A:$A,'Data Repository Table'!$A$3,'Data Repository Table'!$B:$B,'Data Repository Table'!$B$3,'Data Repository Table'!$C:$C,'Revenue Analysis'!$A20,'Data Repository Table'!$G:$G,'Revenue Analysis'!$C20,'Data Repository Table'!$H:$H,'Revenue Analysis'!$D20)</f>
        <v>1975620.4446</v>
      </c>
      <c r="Q20" s="101">
        <f>SUM(E20:P20)</f>
        <v>24683431.565100003</v>
      </c>
      <c r="R20" s="177"/>
      <c r="S20" s="177"/>
      <c r="T20" s="177"/>
      <c r="U20" s="177"/>
      <c r="V20" s="177"/>
    </row>
    <row r="21" spans="1:22" ht="28" customHeight="1">
      <c r="A21" s="93" t="s">
        <v>66</v>
      </c>
      <c r="B21" s="93" t="s">
        <v>86</v>
      </c>
      <c r="C21" s="93" t="s">
        <v>45</v>
      </c>
      <c r="D21" s="93" t="s">
        <v>44</v>
      </c>
      <c r="E21" s="101">
        <f>SUMIFS('Data Repository Table'!$J:$J,'Data Repository Table'!$D:$D,'Revenue Analysis'!E$10,'Data Repository Table'!$A:$A,'Data Repository Table'!$A$3,'Data Repository Table'!$B:$B,'Data Repository Table'!$B$3,'Data Repository Table'!$C:$C,'Revenue Analysis'!$A21,'Data Repository Table'!$G:$G,'Revenue Analysis'!$C21,'Data Repository Table'!$H:$H,'Revenue Analysis'!$D21)</f>
        <v>3850677.9939999999</v>
      </c>
      <c r="F21" s="101">
        <f>SUMIFS('Data Repository Table'!$J:$J,'Data Repository Table'!$D:$D,'Revenue Analysis'!F$10,'Data Repository Table'!$A:$A,'Data Repository Table'!$A$3,'Data Repository Table'!$B:$B,'Data Repository Table'!$B$3,'Data Repository Table'!$C:$C,'Revenue Analysis'!$A21,'Data Repository Table'!$G:$G,'Revenue Analysis'!$C21,'Data Repository Table'!$H:$H,'Revenue Analysis'!$D21)</f>
        <v>3245403.2080000001</v>
      </c>
      <c r="G21" s="101">
        <f>SUMIFS('Data Repository Table'!$J:$J,'Data Repository Table'!$D:$D,'Revenue Analysis'!G$10,'Data Repository Table'!$A:$A,'Data Repository Table'!$A$3,'Data Repository Table'!$B:$B,'Data Repository Table'!$B$3,'Data Repository Table'!$C:$C,'Revenue Analysis'!$A21,'Data Repository Table'!$G:$G,'Revenue Analysis'!$C21,'Data Repository Table'!$H:$H,'Revenue Analysis'!$D21)</f>
        <v>3585755.5820000004</v>
      </c>
      <c r="H21" s="101">
        <f>SUMIFS('Data Repository Table'!$J:$J,'Data Repository Table'!$D:$D,'Revenue Analysis'!H$10,'Data Repository Table'!$A:$A,'Data Repository Table'!$A$3,'Data Repository Table'!$B:$B,'Data Repository Table'!$B$3,'Data Repository Table'!$C:$C,'Revenue Analysis'!$A21,'Data Repository Table'!$G:$G,'Revenue Analysis'!$C21,'Data Repository Table'!$H:$H,'Revenue Analysis'!$D21)</f>
        <v>3367029.6159999999</v>
      </c>
      <c r="I21" s="101">
        <f>SUMIFS('Data Repository Table'!$J:$J,'Data Repository Table'!$D:$D,'Revenue Analysis'!I$10,'Data Repository Table'!$A:$A,'Data Repository Table'!$A$3,'Data Repository Table'!$B:$B,'Data Repository Table'!$B$3,'Data Repository Table'!$C:$C,'Revenue Analysis'!$A21,'Data Repository Table'!$G:$G,'Revenue Analysis'!$C21,'Data Repository Table'!$H:$H,'Revenue Analysis'!$D21)</f>
        <v>3073977.9560000002</v>
      </c>
      <c r="J21" s="101">
        <f>SUMIFS('Data Repository Table'!$J:$J,'Data Repository Table'!$D:$D,'Revenue Analysis'!J$10,'Data Repository Table'!$A:$A,'Data Repository Table'!$A$3,'Data Repository Table'!$B:$B,'Data Repository Table'!$B$3,'Data Repository Table'!$C:$C,'Revenue Analysis'!$A21,'Data Repository Table'!$G:$G,'Revenue Analysis'!$C21,'Data Repository Table'!$H:$H,'Revenue Analysis'!$D21)</f>
        <v>3458435.4720000001</v>
      </c>
      <c r="K21" s="101">
        <f>SUMIFS('Data Repository Table'!$J:$J,'Data Repository Table'!$D:$D,'Revenue Analysis'!K$10,'Data Repository Table'!$A:$A,'Data Repository Table'!$A$3,'Data Repository Table'!$B:$B,'Data Repository Table'!$B$3,'Data Repository Table'!$C:$C,'Revenue Analysis'!$A21,'Data Repository Table'!$G:$G,'Revenue Analysis'!$C21,'Data Repository Table'!$H:$H,'Revenue Analysis'!$D21)</f>
        <v>4967568.3600000003</v>
      </c>
      <c r="L21" s="101">
        <f>SUMIFS('Data Repository Table'!$J:$J,'Data Repository Table'!$D:$D,'Revenue Analysis'!L$10,'Data Repository Table'!$A:$A,'Data Repository Table'!$A$3,'Data Repository Table'!$B:$B,'Data Repository Table'!$B$3,'Data Repository Table'!$C:$C,'Revenue Analysis'!$A21,'Data Repository Table'!$G:$G,'Revenue Analysis'!$C21,'Data Repository Table'!$H:$H,'Revenue Analysis'!$D21)</f>
        <v>4506877.9400000004</v>
      </c>
      <c r="M21" s="101">
        <f>SUMIFS('Data Repository Table'!$J:$J,'Data Repository Table'!$D:$D,'Revenue Analysis'!M$10,'Data Repository Table'!$A:$A,'Data Repository Table'!$A$3,'Data Repository Table'!$B:$B,'Data Repository Table'!$B$3,'Data Repository Table'!$C:$C,'Revenue Analysis'!$A21,'Data Repository Table'!$G:$G,'Revenue Analysis'!$C21,'Data Repository Table'!$H:$H,'Revenue Analysis'!$D21)</f>
        <v>4365484.6179999998</v>
      </c>
      <c r="N21" s="101">
        <f>SUMIFS('Data Repository Table'!$J:$J,'Data Repository Table'!$D:$D,'Revenue Analysis'!N$10,'Data Repository Table'!$A:$A,'Data Repository Table'!$A$3,'Data Repository Table'!$B:$B,'Data Repository Table'!$B$3,'Data Repository Table'!$C:$C,'Revenue Analysis'!$A21,'Data Repository Table'!$G:$G,'Revenue Analysis'!$C21,'Data Repository Table'!$H:$H,'Revenue Analysis'!$D21)</f>
        <v>4615207.7879999997</v>
      </c>
      <c r="O21" s="101">
        <f>SUMIFS('Data Repository Table'!$J:$J,'Data Repository Table'!$D:$D,'Revenue Analysis'!O$10,'Data Repository Table'!$A:$A,'Data Repository Table'!$A$3,'Data Repository Table'!$B:$B,'Data Repository Table'!$B$3,'Data Repository Table'!$C:$C,'Revenue Analysis'!$A21,'Data Repository Table'!$G:$G,'Revenue Analysis'!$C21,'Data Repository Table'!$H:$H,'Revenue Analysis'!$D21)</f>
        <v>3250510.7760000005</v>
      </c>
      <c r="P21" s="101">
        <f>SUMIFS('Data Repository Table'!$J:$J,'Data Repository Table'!$D:$D,'Revenue Analysis'!P$10,'Data Repository Table'!$A:$A,'Data Repository Table'!$A$3,'Data Repository Table'!$B:$B,'Data Repository Table'!$B$3,'Data Repository Table'!$C:$C,'Revenue Analysis'!$A21,'Data Repository Table'!$G:$G,'Revenue Analysis'!$C21,'Data Repository Table'!$H:$H,'Revenue Analysis'!$D21)</f>
        <v>3592037.1720000003</v>
      </c>
      <c r="Q21" s="101">
        <f>SUM(E21:P21)</f>
        <v>45878966.482000001</v>
      </c>
      <c r="R21" s="177"/>
      <c r="S21" s="177"/>
      <c r="T21" s="177"/>
      <c r="U21" s="177"/>
      <c r="V21" s="177"/>
    </row>
    <row r="22" spans="1:22" ht="28" customHeight="1">
      <c r="A22" s="93" t="s">
        <v>66</v>
      </c>
      <c r="B22" s="93" t="s">
        <v>86</v>
      </c>
      <c r="C22" s="93" t="s">
        <v>46</v>
      </c>
      <c r="D22" s="93" t="s">
        <v>43</v>
      </c>
      <c r="E22" s="101">
        <f>SUMIFS('Data Repository Table'!$J:$J,'Data Repository Table'!$D:$D,'Revenue Analysis'!E$10,'Data Repository Table'!$A:$A,'Data Repository Table'!$A$3,'Data Repository Table'!$B:$B,'Data Repository Table'!$B$3,'Data Repository Table'!$C:$C,'Revenue Analysis'!$A22,'Data Repository Table'!$G:$G,'Revenue Analysis'!$C22,'Data Repository Table'!$H:$H,'Revenue Analysis'!$D22)</f>
        <v>4139478.8435499985</v>
      </c>
      <c r="F22" s="101">
        <f>SUMIFS('Data Repository Table'!$J:$J,'Data Repository Table'!$D:$D,'Revenue Analysis'!F$10,'Data Repository Table'!$A:$A,'Data Repository Table'!$A$3,'Data Repository Table'!$B:$B,'Data Repository Table'!$B$3,'Data Repository Table'!$C:$C,'Revenue Analysis'!$A22,'Data Repository Table'!$G:$G,'Revenue Analysis'!$C22,'Data Repository Table'!$H:$H,'Revenue Analysis'!$D22)</f>
        <v>3488808.4485999988</v>
      </c>
      <c r="G22" s="101">
        <f>SUMIFS('Data Repository Table'!$J:$J,'Data Repository Table'!$D:$D,'Revenue Analysis'!G$10,'Data Repository Table'!$A:$A,'Data Repository Table'!$A$3,'Data Repository Table'!$B:$B,'Data Repository Table'!$B$3,'Data Repository Table'!$C:$C,'Revenue Analysis'!$A22,'Data Repository Table'!$G:$G,'Revenue Analysis'!$C22,'Data Repository Table'!$H:$H,'Revenue Analysis'!$D22)</f>
        <v>3854687.2506499989</v>
      </c>
      <c r="H22" s="101">
        <f>SUMIFS('Data Repository Table'!$J:$J,'Data Repository Table'!$D:$D,'Revenue Analysis'!H$10,'Data Repository Table'!$A:$A,'Data Repository Table'!$A$3,'Data Repository Table'!$B:$B,'Data Repository Table'!$B$3,'Data Repository Table'!$C:$C,'Revenue Analysis'!$A22,'Data Repository Table'!$G:$G,'Revenue Analysis'!$C22,'Data Repository Table'!$H:$H,'Revenue Analysis'!$D22)</f>
        <v>3619556.8371999986</v>
      </c>
      <c r="I22" s="101">
        <f>SUMIFS('Data Repository Table'!$J:$J,'Data Repository Table'!$D:$D,'Revenue Analysis'!I$10,'Data Repository Table'!$A:$A,'Data Repository Table'!$A$3,'Data Repository Table'!$B:$B,'Data Repository Table'!$B$3,'Data Repository Table'!$C:$C,'Revenue Analysis'!$A22,'Data Repository Table'!$G:$G,'Revenue Analysis'!$C22,'Data Repository Table'!$H:$H,'Revenue Analysis'!$D22)</f>
        <v>3304526.302699999</v>
      </c>
      <c r="J22" s="101">
        <f>SUMIFS('Data Repository Table'!$J:$J,'Data Repository Table'!$D:$D,'Revenue Analysis'!J$10,'Data Repository Table'!$A:$A,'Data Repository Table'!$A$3,'Data Repository Table'!$B:$B,'Data Repository Table'!$B$3,'Data Repository Table'!$C:$C,'Revenue Analysis'!$A22,'Data Repository Table'!$G:$G,'Revenue Analysis'!$C22,'Data Repository Table'!$H:$H,'Revenue Analysis'!$D22)</f>
        <v>3717818.1323999991</v>
      </c>
      <c r="K22" s="101">
        <f>SUMIFS('Data Repository Table'!$J:$J,'Data Repository Table'!$D:$D,'Revenue Analysis'!K$10,'Data Repository Table'!$A:$A,'Data Repository Table'!$A$3,'Data Repository Table'!$B:$B,'Data Repository Table'!$B$3,'Data Repository Table'!$C:$C,'Revenue Analysis'!$A22,'Data Repository Table'!$G:$G,'Revenue Analysis'!$C22,'Data Repository Table'!$H:$H,'Revenue Analysis'!$D22)</f>
        <v>5340135.9869999988</v>
      </c>
      <c r="L22" s="101">
        <f>SUMIFS('Data Repository Table'!$J:$J,'Data Repository Table'!$D:$D,'Revenue Analysis'!L$10,'Data Repository Table'!$A:$A,'Data Repository Table'!$A$3,'Data Repository Table'!$B:$B,'Data Repository Table'!$B$3,'Data Repository Table'!$C:$C,'Revenue Analysis'!$A22,'Data Repository Table'!$G:$G,'Revenue Analysis'!$C22,'Data Repository Table'!$H:$H,'Revenue Analysis'!$D22)</f>
        <v>4844893.7854999984</v>
      </c>
      <c r="M22" s="101">
        <f>SUMIFS('Data Repository Table'!$J:$J,'Data Repository Table'!$D:$D,'Revenue Analysis'!M$10,'Data Repository Table'!$A:$A,'Data Repository Table'!$A$3,'Data Repository Table'!$B:$B,'Data Repository Table'!$B$3,'Data Repository Table'!$C:$C,'Revenue Analysis'!$A22,'Data Repository Table'!$G:$G,'Revenue Analysis'!$C22,'Data Repository Table'!$H:$H,'Revenue Analysis'!$D22)</f>
        <v>4692895.9643499991</v>
      </c>
      <c r="N22" s="101">
        <f>SUMIFS('Data Repository Table'!$J:$J,'Data Repository Table'!$D:$D,'Revenue Analysis'!N$10,'Data Repository Table'!$A:$A,'Data Repository Table'!$A$3,'Data Repository Table'!$B:$B,'Data Repository Table'!$B$3,'Data Repository Table'!$C:$C,'Revenue Analysis'!$A22,'Data Repository Table'!$G:$G,'Revenue Analysis'!$C22,'Data Repository Table'!$H:$H,'Revenue Analysis'!$D22)</f>
        <v>4886348.3721000003</v>
      </c>
      <c r="O22" s="101">
        <f>SUMIFS('Data Repository Table'!$J:$J,'Data Repository Table'!$D:$D,'Revenue Analysis'!O$10,'Data Repository Table'!$A:$A,'Data Repository Table'!$A$3,'Data Repository Table'!$B:$B,'Data Repository Table'!$B$3,'Data Repository Table'!$C:$C,'Revenue Analysis'!$A22,'Data Repository Table'!$G:$G,'Revenue Analysis'!$C22,'Data Repository Table'!$H:$H,'Revenue Analysis'!$D22)</f>
        <v>3494299.084199999</v>
      </c>
      <c r="P22" s="101">
        <f>SUMIFS('Data Repository Table'!$J:$J,'Data Repository Table'!$D:$D,'Revenue Analysis'!P$10,'Data Repository Table'!$A:$A,'Data Repository Table'!$A$3,'Data Repository Table'!$B:$B,'Data Repository Table'!$B$3,'Data Repository Table'!$C:$C,'Revenue Analysis'!$A22,'Data Repository Table'!$G:$G,'Revenue Analysis'!$C22,'Data Repository Table'!$H:$H,'Revenue Analysis'!$D22)</f>
        <v>3861439.9598999987</v>
      </c>
      <c r="Q22" s="101">
        <f>SUM(E22:P22)</f>
        <v>49244888.96814999</v>
      </c>
      <c r="R22" s="177"/>
      <c r="S22" s="177"/>
      <c r="T22" s="177"/>
      <c r="U22" s="177"/>
      <c r="V22" s="177"/>
    </row>
    <row r="23" spans="1:22" s="97" customFormat="1" ht="28" customHeight="1">
      <c r="A23" s="100"/>
      <c r="B23" s="100"/>
      <c r="C23" s="100"/>
      <c r="D23" s="100"/>
      <c r="Q23" s="191">
        <f>SUM(Q18:Q22)</f>
        <v>202255349.16899997</v>
      </c>
    </row>
    <row r="24" spans="1:22" ht="28" customHeight="1">
      <c r="A24" s="93" t="s">
        <v>67</v>
      </c>
      <c r="B24" s="93" t="s">
        <v>86</v>
      </c>
      <c r="C24" s="93" t="s">
        <v>42</v>
      </c>
      <c r="D24" s="93" t="s">
        <v>43</v>
      </c>
      <c r="E24" s="101">
        <f>SUMIFS('Data Repository Table'!$J:$J,'Data Repository Table'!$D:$D,'Revenue Analysis'!E$10,'Data Repository Table'!$A:$A,'Data Repository Table'!$A$3,'Data Repository Table'!$B:$B,'Data Repository Table'!$B$3,'Data Repository Table'!$C:$C,'Revenue Analysis'!$A24,'Data Repository Table'!$G:$G,'Revenue Analysis'!$C24,'Data Repository Table'!$H:$H,'Revenue Analysis'!$D24)</f>
        <v>1766228.7212499999</v>
      </c>
      <c r="F24" s="101">
        <f>SUMIFS('Data Repository Table'!$J:$J,'Data Repository Table'!$D:$D,'Revenue Analysis'!F$10,'Data Repository Table'!$A:$A,'Data Repository Table'!$A$3,'Data Repository Table'!$B:$B,'Data Repository Table'!$B$3,'Data Repository Table'!$C:$C,'Revenue Analysis'!$A24,'Data Repository Table'!$G:$G,'Revenue Analysis'!$C24,'Data Repository Table'!$H:$H,'Revenue Analysis'!$D24)</f>
        <v>1951422.76125</v>
      </c>
      <c r="G24" s="101">
        <f>SUMIFS('Data Repository Table'!$J:$J,'Data Repository Table'!$D:$D,'Revenue Analysis'!G$10,'Data Repository Table'!$A:$A,'Data Repository Table'!$A$3,'Data Repository Table'!$B:$B,'Data Repository Table'!$B$3,'Data Repository Table'!$C:$C,'Revenue Analysis'!$A24,'Data Repository Table'!$G:$G,'Revenue Analysis'!$C24,'Data Repository Table'!$H:$H,'Revenue Analysis'!$D24)</f>
        <v>1699371.23875</v>
      </c>
      <c r="H24" s="101">
        <f>SUMIFS('Data Repository Table'!$J:$J,'Data Repository Table'!$D:$D,'Revenue Analysis'!H$10,'Data Repository Table'!$A:$A,'Data Repository Table'!$A$3,'Data Repository Table'!$B:$B,'Data Repository Table'!$B$3,'Data Repository Table'!$C:$C,'Revenue Analysis'!$A24,'Data Repository Table'!$G:$G,'Revenue Analysis'!$C24,'Data Repository Table'!$H:$H,'Revenue Analysis'!$D24)</f>
        <v>1502189.2037500001</v>
      </c>
      <c r="I24" s="101">
        <f>SUMIFS('Data Repository Table'!$J:$J,'Data Repository Table'!$D:$D,'Revenue Analysis'!I$10,'Data Repository Table'!$A:$A,'Data Repository Table'!$A$3,'Data Repository Table'!$B:$B,'Data Repository Table'!$B$3,'Data Repository Table'!$C:$C,'Revenue Analysis'!$A24,'Data Repository Table'!$G:$G,'Revenue Analysis'!$C24,'Data Repository Table'!$H:$H,'Revenue Analysis'!$D24)</f>
        <v>1650239.5062500001</v>
      </c>
      <c r="J24" s="101">
        <f>SUMIFS('Data Repository Table'!$J:$J,'Data Repository Table'!$D:$D,'Revenue Analysis'!J$10,'Data Repository Table'!$A:$A,'Data Repository Table'!$A$3,'Data Repository Table'!$B:$B,'Data Repository Table'!$B$3,'Data Repository Table'!$C:$C,'Revenue Analysis'!$A24,'Data Repository Table'!$G:$G,'Revenue Analysis'!$C24,'Data Repository Table'!$H:$H,'Revenue Analysis'!$D24)</f>
        <v>1406546.085</v>
      </c>
      <c r="K24" s="101">
        <f>SUMIFS('Data Repository Table'!$J:$J,'Data Repository Table'!$D:$D,'Revenue Analysis'!K$10,'Data Repository Table'!$A:$A,'Data Repository Table'!$A$3,'Data Repository Table'!$B:$B,'Data Repository Table'!$B$3,'Data Repository Table'!$C:$C,'Revenue Analysis'!$A24,'Data Repository Table'!$G:$G,'Revenue Analysis'!$C24,'Data Repository Table'!$H:$H,'Revenue Analysis'!$D24)</f>
        <v>2151540.1949999998</v>
      </c>
      <c r="L24" s="101">
        <f>SUMIFS('Data Repository Table'!$J:$J,'Data Repository Table'!$D:$D,'Revenue Analysis'!L$10,'Data Repository Table'!$A:$A,'Data Repository Table'!$A$3,'Data Repository Table'!$B:$B,'Data Repository Table'!$B$3,'Data Repository Table'!$C:$C,'Revenue Analysis'!$A24,'Data Repository Table'!$G:$G,'Revenue Analysis'!$C24,'Data Repository Table'!$H:$H,'Revenue Analysis'!$D24)</f>
        <v>2191228.2262499998</v>
      </c>
      <c r="M24" s="101">
        <f>SUMIFS('Data Repository Table'!$J:$J,'Data Repository Table'!$D:$D,'Revenue Analysis'!M$10,'Data Repository Table'!$A:$A,'Data Repository Table'!$A$3,'Data Repository Table'!$B:$B,'Data Repository Table'!$B$3,'Data Repository Table'!$C:$C,'Revenue Analysis'!$A24,'Data Repository Table'!$G:$G,'Revenue Analysis'!$C24,'Data Repository Table'!$H:$H,'Revenue Analysis'!$D24)</f>
        <v>1965526.61625</v>
      </c>
      <c r="N24" s="101">
        <f>SUMIFS('Data Repository Table'!$J:$J,'Data Repository Table'!$D:$D,'Revenue Analysis'!N$10,'Data Repository Table'!$A:$A,'Data Repository Table'!$A$3,'Data Repository Table'!$B:$B,'Data Repository Table'!$B$3,'Data Repository Table'!$C:$C,'Revenue Analysis'!$A24,'Data Repository Table'!$G:$G,'Revenue Analysis'!$C24,'Data Repository Table'!$H:$H,'Revenue Analysis'!$D24)</f>
        <v>2084911.36</v>
      </c>
      <c r="O24" s="101">
        <f>SUMIFS('Data Repository Table'!$J:$J,'Data Repository Table'!$D:$D,'Revenue Analysis'!O$10,'Data Repository Table'!$A:$A,'Data Repository Table'!$A$3,'Data Repository Table'!$B:$B,'Data Repository Table'!$B$3,'Data Repository Table'!$C:$C,'Revenue Analysis'!$A24,'Data Repository Table'!$G:$G,'Revenue Analysis'!$C24,'Data Repository Table'!$H:$H,'Revenue Analysis'!$D24)</f>
        <v>2053699.35375</v>
      </c>
      <c r="P24" s="101">
        <f>SUMIFS('Data Repository Table'!$J:$J,'Data Repository Table'!$D:$D,'Revenue Analysis'!P$10,'Data Repository Table'!$A:$A,'Data Repository Table'!$A$3,'Data Repository Table'!$B:$B,'Data Repository Table'!$B$3,'Data Repository Table'!$C:$C,'Revenue Analysis'!$A24,'Data Repository Table'!$G:$G,'Revenue Analysis'!$C24,'Data Repository Table'!$H:$H,'Revenue Analysis'!$D24)</f>
        <v>2197266.9237500001</v>
      </c>
      <c r="Q24" s="101">
        <f>SUM(E24:P24)</f>
        <v>22620170.191250004</v>
      </c>
      <c r="R24" s="177"/>
      <c r="S24" s="177"/>
      <c r="T24" s="177"/>
      <c r="U24" s="177"/>
      <c r="V24" s="177"/>
    </row>
    <row r="25" spans="1:22" ht="28" customHeight="1">
      <c r="A25" s="93" t="s">
        <v>67</v>
      </c>
      <c r="B25" s="93" t="s">
        <v>86</v>
      </c>
      <c r="C25" s="93" t="s">
        <v>42</v>
      </c>
      <c r="D25" s="93" t="s">
        <v>44</v>
      </c>
      <c r="E25" s="101">
        <f>SUMIFS('Data Repository Table'!$J:$J,'Data Repository Table'!$D:$D,'Revenue Analysis'!E$10,'Data Repository Table'!$A:$A,'Data Repository Table'!$A$3,'Data Repository Table'!$B:$B,'Data Repository Table'!$B$3,'Data Repository Table'!$C:$C,'Revenue Analysis'!$A25,'Data Repository Table'!$G:$G,'Revenue Analysis'!$C25,'Data Repository Table'!$H:$H,'Revenue Analysis'!$D25)</f>
        <v>3532457.4424999999</v>
      </c>
      <c r="F25" s="101">
        <f>SUMIFS('Data Repository Table'!$J:$J,'Data Repository Table'!$D:$D,'Revenue Analysis'!F$10,'Data Repository Table'!$A:$A,'Data Repository Table'!$A$3,'Data Repository Table'!$B:$B,'Data Repository Table'!$B$3,'Data Repository Table'!$C:$C,'Revenue Analysis'!$A25,'Data Repository Table'!$G:$G,'Revenue Analysis'!$C25,'Data Repository Table'!$H:$H,'Revenue Analysis'!$D25)</f>
        <v>3902845.5225</v>
      </c>
      <c r="G25" s="101">
        <f>SUMIFS('Data Repository Table'!$J:$J,'Data Repository Table'!$D:$D,'Revenue Analysis'!G$10,'Data Repository Table'!$A:$A,'Data Repository Table'!$A$3,'Data Repository Table'!$B:$B,'Data Repository Table'!$B$3,'Data Repository Table'!$C:$C,'Revenue Analysis'!$A25,'Data Repository Table'!$G:$G,'Revenue Analysis'!$C25,'Data Repository Table'!$H:$H,'Revenue Analysis'!$D25)</f>
        <v>3398742.4775</v>
      </c>
      <c r="H25" s="101">
        <f>SUMIFS('Data Repository Table'!$J:$J,'Data Repository Table'!$D:$D,'Revenue Analysis'!H$10,'Data Repository Table'!$A:$A,'Data Repository Table'!$A$3,'Data Repository Table'!$B:$B,'Data Repository Table'!$B$3,'Data Repository Table'!$C:$C,'Revenue Analysis'!$A25,'Data Repository Table'!$G:$G,'Revenue Analysis'!$C25,'Data Repository Table'!$H:$H,'Revenue Analysis'!$D25)</f>
        <v>3004378.4075000002</v>
      </c>
      <c r="I25" s="101">
        <f>SUMIFS('Data Repository Table'!$J:$J,'Data Repository Table'!$D:$D,'Revenue Analysis'!I$10,'Data Repository Table'!$A:$A,'Data Repository Table'!$A$3,'Data Repository Table'!$B:$B,'Data Repository Table'!$B$3,'Data Repository Table'!$C:$C,'Revenue Analysis'!$A25,'Data Repository Table'!$G:$G,'Revenue Analysis'!$C25,'Data Repository Table'!$H:$H,'Revenue Analysis'!$D25)</f>
        <v>3300479.0125000002</v>
      </c>
      <c r="J25" s="101">
        <f>SUMIFS('Data Repository Table'!$J:$J,'Data Repository Table'!$D:$D,'Revenue Analysis'!J$10,'Data Repository Table'!$A:$A,'Data Repository Table'!$A$3,'Data Repository Table'!$B:$B,'Data Repository Table'!$B$3,'Data Repository Table'!$C:$C,'Revenue Analysis'!$A25,'Data Repository Table'!$G:$G,'Revenue Analysis'!$C25,'Data Repository Table'!$H:$H,'Revenue Analysis'!$D25)</f>
        <v>2813092.17</v>
      </c>
      <c r="K25" s="101">
        <f>SUMIFS('Data Repository Table'!$J:$J,'Data Repository Table'!$D:$D,'Revenue Analysis'!K$10,'Data Repository Table'!$A:$A,'Data Repository Table'!$A$3,'Data Repository Table'!$B:$B,'Data Repository Table'!$B$3,'Data Repository Table'!$C:$C,'Revenue Analysis'!$A25,'Data Repository Table'!$G:$G,'Revenue Analysis'!$C25,'Data Repository Table'!$H:$H,'Revenue Analysis'!$D25)</f>
        <v>4303080.3899999997</v>
      </c>
      <c r="L25" s="101">
        <f>SUMIFS('Data Repository Table'!$J:$J,'Data Repository Table'!$D:$D,'Revenue Analysis'!L$10,'Data Repository Table'!$A:$A,'Data Repository Table'!$A$3,'Data Repository Table'!$B:$B,'Data Repository Table'!$B$3,'Data Repository Table'!$C:$C,'Revenue Analysis'!$A25,'Data Repository Table'!$G:$G,'Revenue Analysis'!$C25,'Data Repository Table'!$H:$H,'Revenue Analysis'!$D25)</f>
        <v>4382456.4524999997</v>
      </c>
      <c r="M25" s="101">
        <f>SUMIFS('Data Repository Table'!$J:$J,'Data Repository Table'!$D:$D,'Revenue Analysis'!M$10,'Data Repository Table'!$A:$A,'Data Repository Table'!$A$3,'Data Repository Table'!$B:$B,'Data Repository Table'!$B$3,'Data Repository Table'!$C:$C,'Revenue Analysis'!$A25,'Data Repository Table'!$G:$G,'Revenue Analysis'!$C25,'Data Repository Table'!$H:$H,'Revenue Analysis'!$D25)</f>
        <v>3931053.2324999999</v>
      </c>
      <c r="N25" s="101">
        <f>SUMIFS('Data Repository Table'!$J:$J,'Data Repository Table'!$D:$D,'Revenue Analysis'!N$10,'Data Repository Table'!$A:$A,'Data Repository Table'!$A$3,'Data Repository Table'!$B:$B,'Data Repository Table'!$B$3,'Data Repository Table'!$C:$C,'Revenue Analysis'!$A25,'Data Repository Table'!$G:$G,'Revenue Analysis'!$C25,'Data Repository Table'!$H:$H,'Revenue Analysis'!$D25)</f>
        <v>4169822.72</v>
      </c>
      <c r="O25" s="101">
        <f>SUMIFS('Data Repository Table'!$J:$J,'Data Repository Table'!$D:$D,'Revenue Analysis'!O$10,'Data Repository Table'!$A:$A,'Data Repository Table'!$A$3,'Data Repository Table'!$B:$B,'Data Repository Table'!$B$3,'Data Repository Table'!$C:$C,'Revenue Analysis'!$A25,'Data Repository Table'!$G:$G,'Revenue Analysis'!$C25,'Data Repository Table'!$H:$H,'Revenue Analysis'!$D25)</f>
        <v>4107398.7075</v>
      </c>
      <c r="P25" s="101">
        <f>SUMIFS('Data Repository Table'!$J:$J,'Data Repository Table'!$D:$D,'Revenue Analysis'!P$10,'Data Repository Table'!$A:$A,'Data Repository Table'!$A$3,'Data Repository Table'!$B:$B,'Data Repository Table'!$B$3,'Data Repository Table'!$C:$C,'Revenue Analysis'!$A25,'Data Repository Table'!$G:$G,'Revenue Analysis'!$C25,'Data Repository Table'!$H:$H,'Revenue Analysis'!$D25)</f>
        <v>4394533.8475000001</v>
      </c>
      <c r="Q25" s="101">
        <f>SUM(E25:P25)</f>
        <v>45240340.382500008</v>
      </c>
      <c r="R25" s="177"/>
      <c r="S25" s="177"/>
      <c r="T25" s="177"/>
      <c r="U25" s="177"/>
      <c r="V25" s="177"/>
    </row>
    <row r="26" spans="1:22" ht="28" customHeight="1">
      <c r="A26" s="93" t="s">
        <v>67</v>
      </c>
      <c r="B26" s="93" t="s">
        <v>86</v>
      </c>
      <c r="C26" s="93" t="s">
        <v>45</v>
      </c>
      <c r="D26" s="93" t="s">
        <v>43</v>
      </c>
      <c r="E26" s="101">
        <f>SUMIFS('Data Repository Table'!$J:$J,'Data Repository Table'!$D:$D,'Revenue Analysis'!E$10,'Data Repository Table'!$A:$A,'Data Repository Table'!$A$3,'Data Repository Table'!$B:$B,'Data Repository Table'!$B$3,'Data Repository Table'!$C:$C,'Revenue Analysis'!$A26,'Data Repository Table'!$G:$G,'Revenue Analysis'!$C26,'Data Repository Table'!$H:$H,'Revenue Analysis'!$D26)</f>
        <v>1554281.2747</v>
      </c>
      <c r="F26" s="101">
        <f>SUMIFS('Data Repository Table'!$J:$J,'Data Repository Table'!$D:$D,'Revenue Analysis'!F$10,'Data Repository Table'!$A:$A,'Data Repository Table'!$A$3,'Data Repository Table'!$B:$B,'Data Repository Table'!$B$3,'Data Repository Table'!$C:$C,'Revenue Analysis'!$A26,'Data Repository Table'!$G:$G,'Revenue Analysis'!$C26,'Data Repository Table'!$H:$H,'Revenue Analysis'!$D26)</f>
        <v>1717252.0299</v>
      </c>
      <c r="G26" s="101">
        <f>SUMIFS('Data Repository Table'!$J:$J,'Data Repository Table'!$D:$D,'Revenue Analysis'!G$10,'Data Repository Table'!$A:$A,'Data Repository Table'!$A$3,'Data Repository Table'!$B:$B,'Data Repository Table'!$B$3,'Data Repository Table'!$C:$C,'Revenue Analysis'!$A26,'Data Repository Table'!$G:$G,'Revenue Analysis'!$C26,'Data Repository Table'!$H:$H,'Revenue Analysis'!$D26)</f>
        <v>1495446.6901</v>
      </c>
      <c r="H26" s="101">
        <f>SUMIFS('Data Repository Table'!$J:$J,'Data Repository Table'!$D:$D,'Revenue Analysis'!H$10,'Data Repository Table'!$A:$A,'Data Repository Table'!$A$3,'Data Repository Table'!$B:$B,'Data Repository Table'!$B$3,'Data Repository Table'!$C:$C,'Revenue Analysis'!$A26,'Data Repository Table'!$G:$G,'Revenue Analysis'!$C26,'Data Repository Table'!$H:$H,'Revenue Analysis'!$D26)</f>
        <v>1321926.4993</v>
      </c>
      <c r="I26" s="101">
        <f>SUMIFS('Data Repository Table'!$J:$J,'Data Repository Table'!$D:$D,'Revenue Analysis'!I$10,'Data Repository Table'!$A:$A,'Data Repository Table'!$A$3,'Data Repository Table'!$B:$B,'Data Repository Table'!$B$3,'Data Repository Table'!$C:$C,'Revenue Analysis'!$A26,'Data Repository Table'!$G:$G,'Revenue Analysis'!$C26,'Data Repository Table'!$H:$H,'Revenue Analysis'!$D26)</f>
        <v>1452210.7655</v>
      </c>
      <c r="J26" s="101">
        <f>SUMIFS('Data Repository Table'!$J:$J,'Data Repository Table'!$D:$D,'Revenue Analysis'!J$10,'Data Repository Table'!$A:$A,'Data Repository Table'!$A$3,'Data Repository Table'!$B:$B,'Data Repository Table'!$B$3,'Data Repository Table'!$C:$C,'Revenue Analysis'!$A26,'Data Repository Table'!$G:$G,'Revenue Analysis'!$C26,'Data Repository Table'!$H:$H,'Revenue Analysis'!$D26)</f>
        <v>1237760.5548</v>
      </c>
      <c r="K26" s="101">
        <f>SUMIFS('Data Repository Table'!$J:$J,'Data Repository Table'!$D:$D,'Revenue Analysis'!K$10,'Data Repository Table'!$A:$A,'Data Repository Table'!$A$3,'Data Repository Table'!$B:$B,'Data Repository Table'!$B$3,'Data Repository Table'!$C:$C,'Revenue Analysis'!$A26,'Data Repository Table'!$G:$G,'Revenue Analysis'!$C26,'Data Repository Table'!$H:$H,'Revenue Analysis'!$D26)</f>
        <v>1893355.3716</v>
      </c>
      <c r="L26" s="101">
        <f>SUMIFS('Data Repository Table'!$J:$J,'Data Repository Table'!$D:$D,'Revenue Analysis'!L$10,'Data Repository Table'!$A:$A,'Data Repository Table'!$A$3,'Data Repository Table'!$B:$B,'Data Repository Table'!$B$3,'Data Repository Table'!$C:$C,'Revenue Analysis'!$A26,'Data Repository Table'!$G:$G,'Revenue Analysis'!$C26,'Data Repository Table'!$H:$H,'Revenue Analysis'!$D26)</f>
        <v>1928280.8390999998</v>
      </c>
      <c r="M26" s="101">
        <f>SUMIFS('Data Repository Table'!$J:$J,'Data Repository Table'!$D:$D,'Revenue Analysis'!M$10,'Data Repository Table'!$A:$A,'Data Repository Table'!$A$3,'Data Repository Table'!$B:$B,'Data Repository Table'!$B$3,'Data Repository Table'!$C:$C,'Revenue Analysis'!$A26,'Data Repository Table'!$G:$G,'Revenue Analysis'!$C26,'Data Repository Table'!$H:$H,'Revenue Analysis'!$D26)</f>
        <v>1729663.4223</v>
      </c>
      <c r="N26" s="101">
        <f>SUMIFS('Data Repository Table'!$J:$J,'Data Repository Table'!$D:$D,'Revenue Analysis'!N$10,'Data Repository Table'!$A:$A,'Data Repository Table'!$A$3,'Data Repository Table'!$B:$B,'Data Repository Table'!$B$3,'Data Repository Table'!$C:$C,'Revenue Analysis'!$A26,'Data Repository Table'!$G:$G,'Revenue Analysis'!$C26,'Data Repository Table'!$H:$H,'Revenue Analysis'!$D26)</f>
        <v>1834721.9968000001</v>
      </c>
      <c r="O26" s="101">
        <f>SUMIFS('Data Repository Table'!$J:$J,'Data Repository Table'!$D:$D,'Revenue Analysis'!O$10,'Data Repository Table'!$A:$A,'Data Repository Table'!$A$3,'Data Repository Table'!$B:$B,'Data Repository Table'!$B$3,'Data Repository Table'!$C:$C,'Revenue Analysis'!$A26,'Data Repository Table'!$G:$G,'Revenue Analysis'!$C26,'Data Repository Table'!$H:$H,'Revenue Analysis'!$D26)</f>
        <v>1807255.4313000001</v>
      </c>
      <c r="P26" s="101">
        <f>SUMIFS('Data Repository Table'!$J:$J,'Data Repository Table'!$D:$D,'Revenue Analysis'!P$10,'Data Repository Table'!$A:$A,'Data Repository Table'!$A$3,'Data Repository Table'!$B:$B,'Data Repository Table'!$B$3,'Data Repository Table'!$C:$C,'Revenue Analysis'!$A26,'Data Repository Table'!$G:$G,'Revenue Analysis'!$C26,'Data Repository Table'!$H:$H,'Revenue Analysis'!$D26)</f>
        <v>1933594.8929000001</v>
      </c>
      <c r="Q26" s="101">
        <f>SUM(E26:P26)</f>
        <v>19905749.768300001</v>
      </c>
      <c r="R26" s="177"/>
      <c r="S26" s="177"/>
      <c r="T26" s="177"/>
      <c r="U26" s="177"/>
      <c r="V26" s="177"/>
    </row>
    <row r="27" spans="1:22" ht="28" customHeight="1">
      <c r="A27" s="93" t="s">
        <v>67</v>
      </c>
      <c r="B27" s="93" t="s">
        <v>86</v>
      </c>
      <c r="C27" s="93" t="s">
        <v>45</v>
      </c>
      <c r="D27" s="93" t="s">
        <v>44</v>
      </c>
      <c r="E27" s="101">
        <f>SUMIFS('Data Repository Table'!$J:$J,'Data Repository Table'!$D:$D,'Revenue Analysis'!E$10,'Data Repository Table'!$A:$A,'Data Repository Table'!$A$3,'Data Repository Table'!$B:$B,'Data Repository Table'!$B$3,'Data Repository Table'!$C:$C,'Revenue Analysis'!$A27,'Data Repository Table'!$G:$G,'Revenue Analysis'!$C27,'Data Repository Table'!$H:$H,'Revenue Analysis'!$D27)</f>
        <v>2825965.9539999999</v>
      </c>
      <c r="F27" s="101">
        <f>SUMIFS('Data Repository Table'!$J:$J,'Data Repository Table'!$D:$D,'Revenue Analysis'!F$10,'Data Repository Table'!$A:$A,'Data Repository Table'!$A$3,'Data Repository Table'!$B:$B,'Data Repository Table'!$B$3,'Data Repository Table'!$C:$C,'Revenue Analysis'!$A27,'Data Repository Table'!$G:$G,'Revenue Analysis'!$C27,'Data Repository Table'!$H:$H,'Revenue Analysis'!$D27)</f>
        <v>2122276.4180000001</v>
      </c>
      <c r="G27" s="101">
        <f>SUMIFS('Data Repository Table'!$J:$J,'Data Repository Table'!$D:$D,'Revenue Analysis'!G$10,'Data Repository Table'!$A:$A,'Data Repository Table'!$A$3,'Data Repository Table'!$B:$B,'Data Repository Table'!$B$3,'Data Repository Table'!$C:$C,'Revenue Analysis'!$A27,'Data Repository Table'!$G:$G,'Revenue Analysis'!$C27,'Data Repository Table'!$H:$H,'Revenue Analysis'!$D27)</f>
        <v>3718993.9819999998</v>
      </c>
      <c r="H27" s="101">
        <f>SUMIFS('Data Repository Table'!$J:$J,'Data Repository Table'!$D:$D,'Revenue Analysis'!H$10,'Data Repository Table'!$A:$A,'Data Repository Table'!$A$3,'Data Repository Table'!$B:$B,'Data Repository Table'!$B$3,'Data Repository Table'!$C:$C,'Revenue Analysis'!$A27,'Data Repository Table'!$G:$G,'Revenue Analysis'!$C27,'Data Repository Table'!$H:$H,'Revenue Analysis'!$D27)</f>
        <v>3403502.7259999998</v>
      </c>
      <c r="I27" s="101">
        <f>SUMIFS('Data Repository Table'!$J:$J,'Data Repository Table'!$D:$D,'Revenue Analysis'!I$10,'Data Repository Table'!$A:$A,'Data Repository Table'!$A$3,'Data Repository Table'!$B:$B,'Data Repository Table'!$B$3,'Data Repository Table'!$C:$C,'Revenue Analysis'!$A27,'Data Repository Table'!$G:$G,'Revenue Analysis'!$C27,'Data Repository Table'!$H:$H,'Revenue Analysis'!$D27)</f>
        <v>2640383.2100000004</v>
      </c>
      <c r="J27" s="101">
        <f>SUMIFS('Data Repository Table'!$J:$J,'Data Repository Table'!$D:$D,'Revenue Analysis'!J$10,'Data Repository Table'!$A:$A,'Data Repository Table'!$A$3,'Data Repository Table'!$B:$B,'Data Repository Table'!$B$3,'Data Repository Table'!$C:$C,'Revenue Analysis'!$A27,'Data Repository Table'!$G:$G,'Revenue Analysis'!$C27,'Data Repository Table'!$H:$H,'Revenue Analysis'!$D27)</f>
        <v>3250473.736</v>
      </c>
      <c r="K27" s="101">
        <f>SUMIFS('Data Repository Table'!$J:$J,'Data Repository Table'!$D:$D,'Revenue Analysis'!K$10,'Data Repository Table'!$A:$A,'Data Repository Table'!$A$3,'Data Repository Table'!$B:$B,'Data Repository Table'!$B$3,'Data Repository Table'!$C:$C,'Revenue Analysis'!$A27,'Data Repository Table'!$G:$G,'Revenue Analysis'!$C27,'Data Repository Table'!$H:$H,'Revenue Analysis'!$D27)</f>
        <v>3442464.3119999999</v>
      </c>
      <c r="L27" s="101">
        <f>SUMIFS('Data Repository Table'!$J:$J,'Data Repository Table'!$D:$D,'Revenue Analysis'!L$10,'Data Repository Table'!$A:$A,'Data Repository Table'!$A$3,'Data Repository Table'!$B:$B,'Data Repository Table'!$B$3,'Data Repository Table'!$C:$C,'Revenue Analysis'!$A27,'Data Repository Table'!$G:$G,'Revenue Analysis'!$C27,'Data Repository Table'!$H:$H,'Revenue Analysis'!$D27)</f>
        <v>3505965.162</v>
      </c>
      <c r="M27" s="101">
        <f>SUMIFS('Data Repository Table'!$J:$J,'Data Repository Table'!$D:$D,'Revenue Analysis'!M$10,'Data Repository Table'!$A:$A,'Data Repository Table'!$A$3,'Data Repository Table'!$B:$B,'Data Repository Table'!$B$3,'Data Repository Table'!$C:$C,'Revenue Analysis'!$A27,'Data Repository Table'!$G:$G,'Revenue Analysis'!$C27,'Data Repository Table'!$H:$H,'Revenue Analysis'!$D27)</f>
        <v>3144842.5860000001</v>
      </c>
      <c r="N27" s="101">
        <f>SUMIFS('Data Repository Table'!$J:$J,'Data Repository Table'!$D:$D,'Revenue Analysis'!N$10,'Data Repository Table'!$A:$A,'Data Repository Table'!$A$3,'Data Repository Table'!$B:$B,'Data Repository Table'!$B$3,'Data Repository Table'!$C:$C,'Revenue Analysis'!$A27,'Data Repository Table'!$G:$G,'Revenue Analysis'!$C27,'Data Repository Table'!$H:$H,'Revenue Analysis'!$D27)</f>
        <v>3335858.1760000004</v>
      </c>
      <c r="O27" s="101">
        <f>SUMIFS('Data Repository Table'!$J:$J,'Data Repository Table'!$D:$D,'Revenue Analysis'!O$10,'Data Repository Table'!$A:$A,'Data Repository Table'!$A$3,'Data Repository Table'!$B:$B,'Data Repository Table'!$B$3,'Data Repository Table'!$C:$C,'Revenue Analysis'!$A27,'Data Repository Table'!$G:$G,'Revenue Analysis'!$C27,'Data Repository Table'!$H:$H,'Revenue Analysis'!$D27)</f>
        <v>3285918.966</v>
      </c>
      <c r="P27" s="101">
        <f>SUMIFS('Data Repository Table'!$J:$J,'Data Repository Table'!$D:$D,'Revenue Analysis'!P$10,'Data Repository Table'!$A:$A,'Data Repository Table'!$A$3,'Data Repository Table'!$B:$B,'Data Repository Table'!$B$3,'Data Repository Table'!$C:$C,'Revenue Analysis'!$A27,'Data Repository Table'!$G:$G,'Revenue Analysis'!$C27,'Data Repository Table'!$H:$H,'Revenue Analysis'!$D27)</f>
        <v>3515627.0780000002</v>
      </c>
      <c r="Q27" s="101">
        <f>SUM(E27:P27)</f>
        <v>38192272.306000002</v>
      </c>
      <c r="R27" s="177"/>
      <c r="S27" s="177"/>
      <c r="T27" s="177"/>
      <c r="U27" s="177"/>
      <c r="V27" s="177"/>
    </row>
    <row r="28" spans="1:22" ht="28" customHeight="1">
      <c r="A28" s="93" t="s">
        <v>67</v>
      </c>
      <c r="B28" s="93" t="s">
        <v>86</v>
      </c>
      <c r="C28" s="93" t="s">
        <v>46</v>
      </c>
      <c r="D28" s="93" t="s">
        <v>43</v>
      </c>
      <c r="E28" s="101">
        <f>SUMIFS('Data Repository Table'!$J:$J,'Data Repository Table'!$D:$D,'Revenue Analysis'!E$10,'Data Repository Table'!$A:$A,'Data Repository Table'!$A$3,'Data Repository Table'!$B:$B,'Data Repository Table'!$B$3,'Data Repository Table'!$C:$C,'Revenue Analysis'!$A28,'Data Repository Table'!$G:$G,'Revenue Analysis'!$C28,'Data Repository Table'!$H:$H,'Revenue Analysis'!$D28)</f>
        <v>3037913.400549999</v>
      </c>
      <c r="F28" s="101">
        <f>SUMIFS('Data Repository Table'!$J:$J,'Data Repository Table'!$D:$D,'Revenue Analysis'!F$10,'Data Repository Table'!$A:$A,'Data Repository Table'!$A$3,'Data Repository Table'!$B:$B,'Data Repository Table'!$B$3,'Data Repository Table'!$C:$C,'Revenue Analysis'!$A28,'Data Repository Table'!$G:$G,'Revenue Analysis'!$C28,'Data Repository Table'!$H:$H,'Revenue Analysis'!$D28)</f>
        <v>3356447.1493499991</v>
      </c>
      <c r="G28" s="101">
        <f>SUMIFS('Data Repository Table'!$J:$J,'Data Repository Table'!$D:$D,'Revenue Analysis'!G$10,'Data Repository Table'!$A:$A,'Data Repository Table'!$A$3,'Data Repository Table'!$B:$B,'Data Repository Table'!$B$3,'Data Repository Table'!$C:$C,'Revenue Analysis'!$A28,'Data Repository Table'!$G:$G,'Revenue Analysis'!$C28,'Data Repository Table'!$H:$H,'Revenue Analysis'!$D28)</f>
        <v>2922918.5306499992</v>
      </c>
      <c r="H28" s="101">
        <f>SUMIFS('Data Repository Table'!$J:$J,'Data Repository Table'!$D:$D,'Revenue Analysis'!H$10,'Data Repository Table'!$A:$A,'Data Repository Table'!$A$3,'Data Repository Table'!$B:$B,'Data Repository Table'!$B$3,'Data Repository Table'!$C:$C,'Revenue Analysis'!$A28,'Data Repository Table'!$G:$G,'Revenue Analysis'!$C28,'Data Repository Table'!$H:$H,'Revenue Analysis'!$D28)</f>
        <v>2583765.4304499994</v>
      </c>
      <c r="I28" s="101">
        <f>SUMIFS('Data Repository Table'!$J:$J,'Data Repository Table'!$D:$D,'Revenue Analysis'!I$10,'Data Repository Table'!$A:$A,'Data Repository Table'!$A$3,'Data Repository Table'!$B:$B,'Data Repository Table'!$B$3,'Data Repository Table'!$C:$C,'Revenue Analysis'!$A28,'Data Repository Table'!$G:$G,'Revenue Analysis'!$C28,'Data Repository Table'!$H:$H,'Revenue Analysis'!$D28)</f>
        <v>2838411.9507499994</v>
      </c>
      <c r="J28" s="101">
        <f>SUMIFS('Data Repository Table'!$J:$J,'Data Repository Table'!$D:$D,'Revenue Analysis'!J$10,'Data Repository Table'!$A:$A,'Data Repository Table'!$A$3,'Data Repository Table'!$B:$B,'Data Repository Table'!$B$3,'Data Repository Table'!$C:$C,'Revenue Analysis'!$A28,'Data Repository Table'!$G:$G,'Revenue Analysis'!$C28,'Data Repository Table'!$H:$H,'Revenue Analysis'!$D28)</f>
        <v>2419259.2661999995</v>
      </c>
      <c r="K28" s="101">
        <f>SUMIFS('Data Repository Table'!$J:$J,'Data Repository Table'!$D:$D,'Revenue Analysis'!K$10,'Data Repository Table'!$A:$A,'Data Repository Table'!$A$3,'Data Repository Table'!$B:$B,'Data Repository Table'!$B$3,'Data Repository Table'!$C:$C,'Revenue Analysis'!$A28,'Data Repository Table'!$G:$G,'Revenue Analysis'!$C28,'Data Repository Table'!$H:$H,'Revenue Analysis'!$D28)</f>
        <v>3700649.1353999986</v>
      </c>
      <c r="L28" s="101">
        <f>SUMIFS('Data Repository Table'!$J:$J,'Data Repository Table'!$D:$D,'Revenue Analysis'!L$10,'Data Repository Table'!$A:$A,'Data Repository Table'!$A$3,'Data Repository Table'!$B:$B,'Data Repository Table'!$B$3,'Data Repository Table'!$C:$C,'Revenue Analysis'!$A28,'Data Repository Table'!$G:$G,'Revenue Analysis'!$C28,'Data Repository Table'!$H:$H,'Revenue Analysis'!$D28)</f>
        <v>3768912.5491499985</v>
      </c>
      <c r="M28" s="101">
        <f>SUMIFS('Data Repository Table'!$J:$J,'Data Repository Table'!$D:$D,'Revenue Analysis'!M$10,'Data Repository Table'!$A:$A,'Data Repository Table'!$A$3,'Data Repository Table'!$B:$B,'Data Repository Table'!$B$3,'Data Repository Table'!$C:$C,'Revenue Analysis'!$A28,'Data Repository Table'!$G:$G,'Revenue Analysis'!$C28,'Data Repository Table'!$H:$H,'Revenue Analysis'!$D28)</f>
        <v>3380705.7799499989</v>
      </c>
      <c r="N28" s="101">
        <f>SUMIFS('Data Repository Table'!$J:$J,'Data Repository Table'!$D:$D,'Revenue Analysis'!N$10,'Data Repository Table'!$A:$A,'Data Repository Table'!$A$3,'Data Repository Table'!$B:$B,'Data Repository Table'!$B$3,'Data Repository Table'!$C:$C,'Revenue Analysis'!$A28,'Data Repository Table'!$G:$G,'Revenue Analysis'!$C28,'Data Repository Table'!$H:$H,'Revenue Analysis'!$D28)</f>
        <v>3586047.5391999991</v>
      </c>
      <c r="O28" s="101">
        <f>SUMIFS('Data Repository Table'!$J:$J,'Data Repository Table'!$D:$D,'Revenue Analysis'!O$10,'Data Repository Table'!$A:$A,'Data Repository Table'!$A$3,'Data Repository Table'!$B:$B,'Data Repository Table'!$B$3,'Data Repository Table'!$C:$C,'Revenue Analysis'!$A28,'Data Repository Table'!$G:$G,'Revenue Analysis'!$C28,'Data Repository Table'!$H:$H,'Revenue Analysis'!$D28)</f>
        <v>3032362.88845</v>
      </c>
      <c r="P28" s="101">
        <f>SUMIFS('Data Repository Table'!$J:$J,'Data Repository Table'!$D:$D,'Revenue Analysis'!P$10,'Data Repository Table'!$A:$A,'Data Repository Table'!$A$3,'Data Repository Table'!$B:$B,'Data Repository Table'!$B$3,'Data Repository Table'!$C:$C,'Revenue Analysis'!$A28,'Data Repository Table'!$G:$G,'Revenue Analysis'!$C28,'Data Repository Table'!$H:$H,'Revenue Analysis'!$D28)</f>
        <v>3079299.10885</v>
      </c>
      <c r="Q28" s="101">
        <f>SUM(E28:P28)</f>
        <v>37706692.728949994</v>
      </c>
      <c r="R28" s="177"/>
      <c r="S28" s="177"/>
      <c r="T28" s="177"/>
      <c r="U28" s="177"/>
      <c r="V28" s="177"/>
    </row>
    <row r="29" spans="1:22" ht="28" customHeight="1">
      <c r="A29" s="177"/>
      <c r="B29" s="177"/>
      <c r="C29" s="177"/>
      <c r="D29" s="177"/>
      <c r="E29" s="171" t="s">
        <v>87</v>
      </c>
      <c r="F29" s="172"/>
      <c r="G29" s="172"/>
      <c r="H29" s="172"/>
      <c r="I29" s="172"/>
      <c r="J29" s="172"/>
      <c r="K29" s="172"/>
      <c r="L29" s="172"/>
      <c r="M29" s="172"/>
      <c r="N29" s="172"/>
      <c r="O29" s="172"/>
      <c r="P29" s="172"/>
      <c r="Q29" s="101">
        <f>SUM(Q24:Q28)</f>
        <v>163665225.377</v>
      </c>
      <c r="R29" s="177"/>
      <c r="S29" s="177"/>
      <c r="T29" s="177"/>
      <c r="U29" s="177"/>
      <c r="V29" s="177"/>
    </row>
    <row r="30" spans="1:22" s="105" customFormat="1" ht="40.5" customHeight="1">
      <c r="A30" s="202" t="s">
        <v>88</v>
      </c>
      <c r="B30" s="203"/>
      <c r="C30" s="203"/>
      <c r="D30" s="203"/>
      <c r="E30" s="203"/>
      <c r="F30" s="203"/>
      <c r="G30" s="203"/>
      <c r="H30" s="203"/>
      <c r="I30" s="203"/>
      <c r="J30" s="203"/>
      <c r="K30" s="203"/>
      <c r="L30" s="203"/>
      <c r="M30" s="203"/>
      <c r="N30" s="203"/>
      <c r="O30" s="203"/>
      <c r="P30" s="203"/>
      <c r="Q30" s="203"/>
      <c r="R30" s="203"/>
      <c r="S30" s="203"/>
      <c r="T30" s="203"/>
      <c r="U30" s="203"/>
      <c r="V30" s="96"/>
    </row>
    <row r="31" spans="1:22" s="105" customFormat="1" ht="28" customHeight="1">
      <c r="A31" s="202" t="s">
        <v>89</v>
      </c>
      <c r="B31" s="204"/>
      <c r="C31" s="204"/>
      <c r="D31" s="204"/>
      <c r="E31" s="204"/>
      <c r="F31" s="204"/>
      <c r="G31" s="204"/>
      <c r="H31" s="204"/>
      <c r="I31" s="204"/>
      <c r="J31" s="204"/>
      <c r="K31" s="204"/>
      <c r="L31" s="204"/>
      <c r="M31" s="204"/>
      <c r="N31" s="204"/>
      <c r="O31" s="204"/>
      <c r="P31" s="204"/>
      <c r="Q31" s="204"/>
      <c r="R31" s="204"/>
      <c r="S31" s="204"/>
      <c r="T31" s="204"/>
      <c r="U31" s="204"/>
      <c r="V31" s="204"/>
    </row>
    <row r="32" spans="1:22" s="97" customFormat="1" ht="28" customHeight="1">
      <c r="A32" s="98" t="s">
        <v>20</v>
      </c>
      <c r="B32" s="98" t="s">
        <v>83</v>
      </c>
      <c r="C32" s="98" t="s">
        <v>64</v>
      </c>
      <c r="E32" s="99">
        <v>41456</v>
      </c>
      <c r="F32" s="99">
        <v>41487</v>
      </c>
      <c r="G32" s="99">
        <v>41518</v>
      </c>
      <c r="H32" s="99">
        <v>41548</v>
      </c>
      <c r="I32" s="99">
        <v>41579</v>
      </c>
      <c r="J32" s="99">
        <v>41609</v>
      </c>
      <c r="K32" s="99">
        <v>41640</v>
      </c>
      <c r="L32" s="99">
        <v>41671</v>
      </c>
      <c r="M32" s="99">
        <v>41699</v>
      </c>
      <c r="N32" s="99">
        <v>41730</v>
      </c>
      <c r="O32" s="99">
        <v>41760</v>
      </c>
      <c r="P32" s="99">
        <v>41791</v>
      </c>
    </row>
    <row r="33" spans="1:17" s="97" customFormat="1" ht="28" customHeight="1">
      <c r="A33" s="98"/>
      <c r="B33" s="98"/>
      <c r="C33" s="98"/>
      <c r="Q33" s="109" t="s">
        <v>85</v>
      </c>
    </row>
    <row r="34" spans="1:17" ht="28" customHeight="1">
      <c r="A34" s="93" t="s">
        <v>63</v>
      </c>
      <c r="B34" s="93" t="s">
        <v>86</v>
      </c>
      <c r="C34" s="93" t="s">
        <v>42</v>
      </c>
      <c r="D34" s="177"/>
      <c r="E34" s="101">
        <f>SUMIFS(E$12:E$28,$A$12:$A$28,$A34,$C$12:$C$28,$C34)</f>
        <v>3094536.9986999994</v>
      </c>
      <c r="F34" s="101">
        <f t="shared" ref="F34:P42" si="0">SUMIFS(F$12:F$28,$A$12:$A$28,$A34,$C$12:$C$28,$C34)</f>
        <v>2980521.8105250001</v>
      </c>
      <c r="G34" s="101">
        <f t="shared" si="0"/>
        <v>2752413.7409999999</v>
      </c>
      <c r="H34" s="101">
        <f t="shared" si="0"/>
        <v>2732151.9371999996</v>
      </c>
      <c r="I34" s="101">
        <f t="shared" si="0"/>
        <v>2885028.0122999996</v>
      </c>
      <c r="J34" s="101">
        <f t="shared" si="0"/>
        <v>2815308.3782250006</v>
      </c>
      <c r="K34" s="101">
        <f t="shared" si="0"/>
        <v>4092821.3597249994</v>
      </c>
      <c r="L34" s="101">
        <f t="shared" si="0"/>
        <v>3622839.5636999998</v>
      </c>
      <c r="M34" s="101">
        <f t="shared" si="0"/>
        <v>3818238.1009499999</v>
      </c>
      <c r="N34" s="101">
        <f t="shared" si="0"/>
        <v>2789853.534825</v>
      </c>
      <c r="O34" s="101">
        <f t="shared" si="0"/>
        <v>2822646.2911499999</v>
      </c>
      <c r="P34" s="101">
        <f t="shared" si="0"/>
        <v>2712379.18035</v>
      </c>
      <c r="Q34" s="101">
        <f>SUM(E34:P34)</f>
        <v>37118738.908649988</v>
      </c>
    </row>
    <row r="35" spans="1:17" ht="28" customHeight="1">
      <c r="A35" s="93" t="s">
        <v>63</v>
      </c>
      <c r="B35" s="93" t="s">
        <v>86</v>
      </c>
      <c r="C35" s="93" t="s">
        <v>45</v>
      </c>
      <c r="D35" s="177"/>
      <c r="E35" s="101">
        <f t="shared" ref="E35:E42" si="1">SUMIFS(E$12:E$28,$A$12:$A$28,$A35,$C$12:$C$28,$C35)</f>
        <v>1523285.8376100748</v>
      </c>
      <c r="F35" s="101">
        <f t="shared" si="0"/>
        <v>1467161.8612309312</v>
      </c>
      <c r="G35" s="101">
        <f t="shared" si="0"/>
        <v>1354875.66400725</v>
      </c>
      <c r="H35" s="101">
        <f t="shared" si="0"/>
        <v>1344901.7910867</v>
      </c>
      <c r="I35" s="101">
        <f t="shared" si="0"/>
        <v>1420155.039054675</v>
      </c>
      <c r="J35" s="101">
        <f t="shared" si="0"/>
        <v>1385835.5491812564</v>
      </c>
      <c r="K35" s="101">
        <f t="shared" si="0"/>
        <v>2014691.3143246307</v>
      </c>
      <c r="L35" s="101">
        <f t="shared" si="0"/>
        <v>1783342.7752313251</v>
      </c>
      <c r="M35" s="101">
        <f t="shared" si="0"/>
        <v>1879527.7051926372</v>
      </c>
      <c r="N35" s="101">
        <f t="shared" si="0"/>
        <v>1373305.4025176065</v>
      </c>
      <c r="O35" s="101">
        <f t="shared" si="0"/>
        <v>1389447.6368185873</v>
      </c>
      <c r="P35" s="101">
        <f t="shared" si="0"/>
        <v>1335168.6515272874</v>
      </c>
      <c r="Q35" s="101">
        <f t="shared" ref="Q35:Q42" si="2">SUM(E35:P35)</f>
        <v>18271699.227782957</v>
      </c>
    </row>
    <row r="36" spans="1:17" ht="28" customHeight="1">
      <c r="A36" s="93" t="s">
        <v>63</v>
      </c>
      <c r="B36" s="93" t="s">
        <v>86</v>
      </c>
      <c r="C36" s="93" t="s">
        <v>46</v>
      </c>
      <c r="D36" s="177"/>
      <c r="E36" s="101">
        <f t="shared" si="1"/>
        <v>1296758.36136</v>
      </c>
      <c r="F36" s="101">
        <f t="shared" si="0"/>
        <v>1248980.56822</v>
      </c>
      <c r="G36" s="101">
        <f t="shared" si="0"/>
        <v>1153392.4247999999</v>
      </c>
      <c r="H36" s="101">
        <f t="shared" si="0"/>
        <v>1144901.76416</v>
      </c>
      <c r="I36" s="101">
        <f t="shared" si="0"/>
        <v>1208964.11944</v>
      </c>
      <c r="J36" s="101">
        <f t="shared" si="0"/>
        <v>1179748.2727800002</v>
      </c>
      <c r="K36" s="101">
        <f t="shared" si="0"/>
        <v>1715087.0459799999</v>
      </c>
      <c r="L36" s="101">
        <f t="shared" si="0"/>
        <v>1518142.2933600002</v>
      </c>
      <c r="M36" s="101">
        <f t="shared" si="0"/>
        <v>1600023.58516</v>
      </c>
      <c r="N36" s="101">
        <f t="shared" si="0"/>
        <v>1169081.4812600003</v>
      </c>
      <c r="O36" s="101">
        <f t="shared" si="0"/>
        <v>1182823.2077200001</v>
      </c>
      <c r="P36" s="101">
        <f t="shared" si="0"/>
        <v>1136616.0374800002</v>
      </c>
      <c r="Q36" s="101">
        <f t="shared" si="2"/>
        <v>15554519.161720002</v>
      </c>
    </row>
    <row r="37" spans="1:17" ht="28" customHeight="1">
      <c r="A37" s="93" t="s">
        <v>66</v>
      </c>
      <c r="B37" s="93" t="s">
        <v>86</v>
      </c>
      <c r="C37" s="93" t="s">
        <v>42</v>
      </c>
      <c r="D37" s="177"/>
      <c r="E37" s="101">
        <f t="shared" si="1"/>
        <v>7220021.2387499996</v>
      </c>
      <c r="F37" s="101">
        <f t="shared" si="0"/>
        <v>6085131.0149999997</v>
      </c>
      <c r="G37" s="101">
        <f t="shared" si="0"/>
        <v>6723291.7162500005</v>
      </c>
      <c r="H37" s="101">
        <f t="shared" si="0"/>
        <v>6313180.5299999993</v>
      </c>
      <c r="I37" s="101">
        <f t="shared" si="0"/>
        <v>5763708.6674999995</v>
      </c>
      <c r="J37" s="101">
        <f t="shared" si="0"/>
        <v>6484566.5099999998</v>
      </c>
      <c r="K37" s="101">
        <f t="shared" si="0"/>
        <v>9314190.6750000007</v>
      </c>
      <c r="L37" s="101">
        <f t="shared" si="0"/>
        <v>6750396.1374999993</v>
      </c>
      <c r="M37" s="101">
        <f t="shared" si="0"/>
        <v>8185283.6587499995</v>
      </c>
      <c r="N37" s="101">
        <f t="shared" si="0"/>
        <v>6778514.602500001</v>
      </c>
      <c r="O37" s="101">
        <f t="shared" si="0"/>
        <v>6094707.7050000001</v>
      </c>
      <c r="P37" s="101">
        <f t="shared" si="0"/>
        <v>6735069.6974999998</v>
      </c>
      <c r="Q37" s="101">
        <f t="shared" si="2"/>
        <v>82448062.153750017</v>
      </c>
    </row>
    <row r="38" spans="1:17" ht="28" customHeight="1">
      <c r="A38" s="93" t="s">
        <v>66</v>
      </c>
      <c r="B38" s="93" t="s">
        <v>86</v>
      </c>
      <c r="C38" s="93" t="s">
        <v>45</v>
      </c>
      <c r="D38" s="177"/>
      <c r="E38" s="101">
        <f t="shared" si="1"/>
        <v>5968550.8906999994</v>
      </c>
      <c r="F38" s="101">
        <f t="shared" si="0"/>
        <v>5030374.9724000003</v>
      </c>
      <c r="G38" s="101">
        <f t="shared" si="0"/>
        <v>5557921.1521000005</v>
      </c>
      <c r="H38" s="101">
        <f t="shared" si="0"/>
        <v>5218895.9047999997</v>
      </c>
      <c r="I38" s="101">
        <f t="shared" si="0"/>
        <v>4764665.8318000007</v>
      </c>
      <c r="J38" s="101">
        <f t="shared" si="0"/>
        <v>5360574.9815999996</v>
      </c>
      <c r="K38" s="101">
        <f t="shared" si="0"/>
        <v>7699730.9580000006</v>
      </c>
      <c r="L38" s="101">
        <f t="shared" si="0"/>
        <v>6985660.807</v>
      </c>
      <c r="M38" s="101">
        <f t="shared" si="0"/>
        <v>6766501.1579</v>
      </c>
      <c r="N38" s="101">
        <f t="shared" si="0"/>
        <v>6603572.0713999998</v>
      </c>
      <c r="O38" s="101">
        <f t="shared" si="0"/>
        <v>5038291.7028000001</v>
      </c>
      <c r="P38" s="101">
        <f t="shared" si="0"/>
        <v>5567657.6166000003</v>
      </c>
      <c r="Q38" s="101">
        <f t="shared" si="2"/>
        <v>70562398.047100008</v>
      </c>
    </row>
    <row r="39" spans="1:17" ht="28" customHeight="1">
      <c r="A39" s="93" t="s">
        <v>66</v>
      </c>
      <c r="B39" s="93" t="s">
        <v>86</v>
      </c>
      <c r="C39" s="93" t="s">
        <v>46</v>
      </c>
      <c r="D39" s="177"/>
      <c r="E39" s="101">
        <f t="shared" si="1"/>
        <v>4139478.8435499985</v>
      </c>
      <c r="F39" s="101">
        <f t="shared" si="0"/>
        <v>3488808.4485999988</v>
      </c>
      <c r="G39" s="101">
        <f t="shared" si="0"/>
        <v>3854687.2506499989</v>
      </c>
      <c r="H39" s="101">
        <f t="shared" si="0"/>
        <v>3619556.8371999986</v>
      </c>
      <c r="I39" s="101">
        <f t="shared" si="0"/>
        <v>3304526.302699999</v>
      </c>
      <c r="J39" s="101">
        <f t="shared" si="0"/>
        <v>3717818.1323999991</v>
      </c>
      <c r="K39" s="101">
        <f t="shared" si="0"/>
        <v>5340135.9869999988</v>
      </c>
      <c r="L39" s="101">
        <f t="shared" si="0"/>
        <v>4844893.7854999984</v>
      </c>
      <c r="M39" s="101">
        <f t="shared" si="0"/>
        <v>4692895.9643499991</v>
      </c>
      <c r="N39" s="101">
        <f t="shared" si="0"/>
        <v>4886348.3721000003</v>
      </c>
      <c r="O39" s="101">
        <f t="shared" si="0"/>
        <v>3494299.084199999</v>
      </c>
      <c r="P39" s="101">
        <f t="shared" si="0"/>
        <v>3861439.9598999987</v>
      </c>
      <c r="Q39" s="101">
        <f t="shared" si="2"/>
        <v>49244888.96814999</v>
      </c>
    </row>
    <row r="40" spans="1:17" ht="28" customHeight="1">
      <c r="A40" s="93" t="s">
        <v>67</v>
      </c>
      <c r="B40" s="93" t="s">
        <v>86</v>
      </c>
      <c r="C40" s="93" t="s">
        <v>42</v>
      </c>
      <c r="D40" s="177"/>
      <c r="E40" s="101">
        <f t="shared" si="1"/>
        <v>5298686.1637500003</v>
      </c>
      <c r="F40" s="101">
        <f t="shared" si="0"/>
        <v>5854268.2837499995</v>
      </c>
      <c r="G40" s="101">
        <f t="shared" si="0"/>
        <v>5098113.7162500005</v>
      </c>
      <c r="H40" s="101">
        <f t="shared" si="0"/>
        <v>4506567.6112500001</v>
      </c>
      <c r="I40" s="101">
        <f t="shared" si="0"/>
        <v>4950718.5187500007</v>
      </c>
      <c r="J40" s="101">
        <f t="shared" si="0"/>
        <v>4219638.2549999999</v>
      </c>
      <c r="K40" s="101">
        <f t="shared" si="0"/>
        <v>6454620.584999999</v>
      </c>
      <c r="L40" s="101">
        <f t="shared" si="0"/>
        <v>6573684.678749999</v>
      </c>
      <c r="M40" s="101">
        <f t="shared" si="0"/>
        <v>5896579.8487499999</v>
      </c>
      <c r="N40" s="101">
        <f t="shared" si="0"/>
        <v>6254734.0800000001</v>
      </c>
      <c r="O40" s="101">
        <f t="shared" si="0"/>
        <v>6161098.0612500003</v>
      </c>
      <c r="P40" s="101">
        <f t="shared" si="0"/>
        <v>6591800.7712500002</v>
      </c>
      <c r="Q40" s="101">
        <f t="shared" si="2"/>
        <v>67860510.573750004</v>
      </c>
    </row>
    <row r="41" spans="1:17" ht="28" customHeight="1">
      <c r="A41" s="93" t="s">
        <v>67</v>
      </c>
      <c r="B41" s="93" t="s">
        <v>86</v>
      </c>
      <c r="C41" s="93" t="s">
        <v>45</v>
      </c>
      <c r="D41" s="177"/>
      <c r="E41" s="101">
        <f t="shared" si="1"/>
        <v>4380247.2286999999</v>
      </c>
      <c r="F41" s="101">
        <f t="shared" si="0"/>
        <v>3839528.4479</v>
      </c>
      <c r="G41" s="101">
        <f t="shared" si="0"/>
        <v>5214440.6721000001</v>
      </c>
      <c r="H41" s="101">
        <f t="shared" si="0"/>
        <v>4725429.2253</v>
      </c>
      <c r="I41" s="101">
        <f t="shared" si="0"/>
        <v>4092593.9755000006</v>
      </c>
      <c r="J41" s="101">
        <f t="shared" si="0"/>
        <v>4488234.2907999996</v>
      </c>
      <c r="K41" s="101">
        <f t="shared" si="0"/>
        <v>5335819.6836000001</v>
      </c>
      <c r="L41" s="101">
        <f t="shared" si="0"/>
        <v>5434246.0011</v>
      </c>
      <c r="M41" s="101">
        <f t="shared" si="0"/>
        <v>4874506.0082999999</v>
      </c>
      <c r="N41" s="101">
        <f t="shared" si="0"/>
        <v>5170580.1728000008</v>
      </c>
      <c r="O41" s="101">
        <f t="shared" si="0"/>
        <v>5093174.3973000003</v>
      </c>
      <c r="P41" s="101">
        <f t="shared" si="0"/>
        <v>5449221.9709000001</v>
      </c>
      <c r="Q41" s="101">
        <f t="shared" si="2"/>
        <v>58098022.074299999</v>
      </c>
    </row>
    <row r="42" spans="1:17" ht="28" customHeight="1">
      <c r="A42" s="93" t="s">
        <v>67</v>
      </c>
      <c r="B42" s="93" t="s">
        <v>86</v>
      </c>
      <c r="C42" s="93" t="s">
        <v>46</v>
      </c>
      <c r="D42" s="177"/>
      <c r="E42" s="101">
        <f t="shared" si="1"/>
        <v>3037913.400549999</v>
      </c>
      <c r="F42" s="101">
        <f t="shared" si="0"/>
        <v>3356447.1493499991</v>
      </c>
      <c r="G42" s="101">
        <f t="shared" si="0"/>
        <v>2922918.5306499992</v>
      </c>
      <c r="H42" s="101">
        <f t="shared" si="0"/>
        <v>2583765.4304499994</v>
      </c>
      <c r="I42" s="101">
        <f t="shared" si="0"/>
        <v>2838411.9507499994</v>
      </c>
      <c r="J42" s="101">
        <f t="shared" si="0"/>
        <v>2419259.2661999995</v>
      </c>
      <c r="K42" s="101">
        <f t="shared" si="0"/>
        <v>3700649.1353999986</v>
      </c>
      <c r="L42" s="101">
        <f t="shared" si="0"/>
        <v>3768912.5491499985</v>
      </c>
      <c r="M42" s="101">
        <f t="shared" si="0"/>
        <v>3380705.7799499989</v>
      </c>
      <c r="N42" s="101">
        <f t="shared" si="0"/>
        <v>3586047.5391999991</v>
      </c>
      <c r="O42" s="101">
        <f t="shared" si="0"/>
        <v>3032362.88845</v>
      </c>
      <c r="P42" s="101">
        <f t="shared" si="0"/>
        <v>3079299.10885</v>
      </c>
      <c r="Q42" s="101">
        <f t="shared" si="2"/>
        <v>37706692.728949994</v>
      </c>
    </row>
    <row r="44" spans="1:17" ht="28" customHeight="1">
      <c r="A44" s="171" t="s">
        <v>90</v>
      </c>
      <c r="B44" s="172"/>
      <c r="C44" s="172"/>
      <c r="D44" s="172"/>
      <c r="E44" s="177"/>
      <c r="F44" s="177"/>
      <c r="G44" s="177"/>
      <c r="H44" s="177"/>
      <c r="I44" s="177"/>
      <c r="J44" s="177"/>
      <c r="K44" s="177"/>
      <c r="L44" s="177"/>
      <c r="M44" s="177"/>
      <c r="N44" s="177"/>
      <c r="O44" s="177"/>
      <c r="P44" s="177"/>
      <c r="Q44" s="177"/>
    </row>
    <row r="45" spans="1:17" ht="28" customHeight="1">
      <c r="A45" s="171" t="s">
        <v>91</v>
      </c>
      <c r="B45" s="172"/>
      <c r="C45" s="172"/>
      <c r="D45" s="172"/>
      <c r="E45" s="177"/>
      <c r="F45" s="177"/>
      <c r="G45" s="177"/>
      <c r="H45" s="177"/>
      <c r="I45" s="177"/>
      <c r="J45" s="177"/>
      <c r="K45" s="177"/>
      <c r="L45" s="177"/>
      <c r="M45" s="177"/>
      <c r="N45" s="177"/>
      <c r="O45" s="177"/>
      <c r="P45" s="177"/>
      <c r="Q45" s="177"/>
    </row>
    <row r="46" spans="1:17" ht="28" customHeight="1">
      <c r="A46" s="171" t="s">
        <v>92</v>
      </c>
      <c r="B46" s="172"/>
      <c r="C46" s="172"/>
      <c r="D46" s="172"/>
      <c r="E46" s="177"/>
      <c r="F46" s="177"/>
      <c r="G46" s="177"/>
      <c r="H46" s="177"/>
      <c r="I46" s="177"/>
      <c r="J46" s="177"/>
      <c r="K46" s="177"/>
      <c r="L46" s="177"/>
      <c r="M46" s="177"/>
      <c r="N46" s="177"/>
      <c r="O46" s="177"/>
      <c r="P46" s="177"/>
      <c r="Q46" s="177"/>
    </row>
    <row r="47" spans="1:17" ht="28" customHeight="1">
      <c r="A47" s="171" t="s">
        <v>93</v>
      </c>
      <c r="B47" s="172"/>
      <c r="C47" s="172"/>
      <c r="D47" s="172"/>
      <c r="E47" s="177"/>
      <c r="F47" s="177"/>
      <c r="G47" s="177"/>
      <c r="H47" s="177"/>
      <c r="I47" s="177"/>
      <c r="J47" s="177"/>
      <c r="K47" s="177"/>
      <c r="L47" s="177"/>
      <c r="M47" s="177"/>
      <c r="N47" s="177"/>
      <c r="O47" s="177"/>
      <c r="P47" s="177"/>
      <c r="Q47" s="177"/>
    </row>
    <row r="55" spans="1:21" ht="132.5" customHeight="1">
      <c r="A55" s="202" t="s">
        <v>94</v>
      </c>
      <c r="B55" s="202"/>
      <c r="C55" s="202"/>
      <c r="D55" s="202"/>
      <c r="E55" s="202"/>
      <c r="F55" s="202"/>
      <c r="G55" s="202"/>
      <c r="H55" s="202"/>
      <c r="I55" s="202"/>
      <c r="J55" s="202"/>
      <c r="K55" s="202"/>
      <c r="L55" s="202"/>
      <c r="M55" s="202"/>
      <c r="N55" s="202"/>
      <c r="O55" s="202"/>
      <c r="P55" s="202"/>
      <c r="Q55" s="202"/>
      <c r="R55" s="202"/>
      <c r="S55" s="202"/>
      <c r="T55" s="202"/>
      <c r="U55" s="202"/>
    </row>
    <row r="56" spans="1:21" ht="28" customHeight="1">
      <c r="A56" s="130"/>
      <c r="B56" s="111" t="s">
        <v>42</v>
      </c>
      <c r="C56" s="111" t="s">
        <v>45</v>
      </c>
      <c r="D56" s="111" t="s">
        <v>46</v>
      </c>
      <c r="E56" s="111" t="s">
        <v>85</v>
      </c>
      <c r="F56" s="177"/>
      <c r="G56" s="177"/>
      <c r="H56" s="177"/>
      <c r="I56" s="177"/>
      <c r="J56" s="177"/>
      <c r="K56" s="177"/>
      <c r="L56" s="177"/>
      <c r="M56" s="177"/>
      <c r="N56" s="177"/>
      <c r="O56" s="177"/>
      <c r="P56" s="177"/>
      <c r="Q56" s="177"/>
      <c r="R56" s="177"/>
      <c r="S56" s="177"/>
      <c r="T56" s="177"/>
      <c r="U56" s="177"/>
    </row>
    <row r="57" spans="1:21" ht="28" customHeight="1">
      <c r="A57" s="22" t="s">
        <v>63</v>
      </c>
      <c r="B57" s="110">
        <f>Q34</f>
        <v>37118738.908649988</v>
      </c>
      <c r="C57" s="110">
        <f>Q35</f>
        <v>18271699.227782957</v>
      </c>
      <c r="D57" s="110">
        <f>Q36</f>
        <v>15554519.161720002</v>
      </c>
      <c r="E57" s="101">
        <f>SUM(B57:D57)</f>
        <v>70944957.298152953</v>
      </c>
      <c r="F57" s="177"/>
      <c r="G57" s="177"/>
      <c r="H57" s="177"/>
      <c r="I57" s="177"/>
      <c r="J57" s="177"/>
      <c r="K57" s="177"/>
      <c r="L57" s="177"/>
      <c r="M57" s="177"/>
      <c r="N57" s="177"/>
      <c r="O57" s="177"/>
      <c r="P57" s="177"/>
      <c r="Q57" s="177"/>
      <c r="R57" s="177"/>
      <c r="S57" s="177"/>
      <c r="T57" s="177"/>
      <c r="U57" s="177"/>
    </row>
    <row r="58" spans="1:21" ht="28" customHeight="1">
      <c r="A58" s="22" t="s">
        <v>66</v>
      </c>
      <c r="B58" s="110">
        <f>Q37</f>
        <v>82448062.153750017</v>
      </c>
      <c r="C58" s="110">
        <f>Q38</f>
        <v>70562398.047100008</v>
      </c>
      <c r="D58" s="110">
        <f>Q39</f>
        <v>49244888.96814999</v>
      </c>
      <c r="E58" s="101">
        <f>SUM(B58:D58)</f>
        <v>202255349.169</v>
      </c>
      <c r="F58" s="177"/>
      <c r="G58" s="177"/>
      <c r="H58" s="177"/>
      <c r="I58" s="177"/>
      <c r="J58" s="177"/>
      <c r="K58" s="177"/>
      <c r="L58" s="177"/>
      <c r="M58" s="177"/>
      <c r="N58" s="177"/>
      <c r="O58" s="177"/>
      <c r="P58" s="177"/>
      <c r="Q58" s="177"/>
      <c r="R58" s="177"/>
      <c r="S58" s="177"/>
      <c r="T58" s="177"/>
      <c r="U58" s="177"/>
    </row>
    <row r="59" spans="1:21" ht="28" customHeight="1">
      <c r="A59" s="22" t="s">
        <v>67</v>
      </c>
      <c r="B59" s="110">
        <f>Q40</f>
        <v>67860510.573750004</v>
      </c>
      <c r="C59" s="110">
        <f>Q41</f>
        <v>58098022.074299999</v>
      </c>
      <c r="D59" s="110">
        <f>Q42</f>
        <v>37706692.728949994</v>
      </c>
      <c r="E59" s="101">
        <f>SUM(B59:D59)</f>
        <v>163665225.377</v>
      </c>
      <c r="F59" s="177"/>
      <c r="G59" s="177"/>
      <c r="H59" s="177"/>
      <c r="I59" s="177"/>
      <c r="J59" s="177"/>
      <c r="K59" s="177"/>
      <c r="L59" s="177"/>
      <c r="M59" s="177"/>
      <c r="N59" s="177"/>
      <c r="O59" s="177"/>
      <c r="P59" s="177"/>
      <c r="Q59" s="177"/>
      <c r="R59" s="177"/>
      <c r="S59" s="177"/>
      <c r="T59" s="177"/>
      <c r="U59" s="177"/>
    </row>
    <row r="60" spans="1:21" ht="28" customHeight="1">
      <c r="A60" s="93"/>
      <c r="B60" s="177"/>
      <c r="C60" s="177"/>
      <c r="D60" s="177"/>
      <c r="E60" s="177"/>
      <c r="F60" s="177"/>
      <c r="G60" s="177"/>
      <c r="H60" s="177"/>
      <c r="I60" s="177"/>
      <c r="J60" s="177"/>
      <c r="K60" s="177"/>
      <c r="L60" s="177"/>
      <c r="M60" s="177"/>
      <c r="N60" s="177"/>
      <c r="O60" s="177"/>
      <c r="P60" s="177"/>
      <c r="Q60" s="177"/>
      <c r="R60" s="177"/>
      <c r="S60" s="177"/>
      <c r="T60" s="177"/>
      <c r="U60" s="177"/>
    </row>
    <row r="61" spans="1:21" ht="28" customHeight="1">
      <c r="A61" s="130"/>
      <c r="B61" s="111" t="s">
        <v>42</v>
      </c>
      <c r="C61" s="111" t="s">
        <v>45</v>
      </c>
      <c r="D61" s="111" t="s">
        <v>46</v>
      </c>
      <c r="E61" s="111" t="s">
        <v>85</v>
      </c>
      <c r="F61" s="177"/>
      <c r="G61" s="177"/>
      <c r="H61" s="177"/>
      <c r="I61" s="177"/>
      <c r="J61" s="177"/>
      <c r="K61" s="177"/>
      <c r="L61" s="177"/>
      <c r="M61" s="177"/>
      <c r="N61" s="177"/>
      <c r="O61" s="177"/>
      <c r="P61" s="177"/>
      <c r="Q61" s="177"/>
      <c r="R61" s="177"/>
      <c r="S61" s="177"/>
      <c r="T61" s="177"/>
      <c r="U61" s="177"/>
    </row>
    <row r="62" spans="1:21" ht="28" customHeight="1">
      <c r="A62" s="22" t="s">
        <v>63</v>
      </c>
      <c r="B62" s="113">
        <f t="shared" ref="B62:D64" si="3">B57/$E57</f>
        <v>0.52320475368890484</v>
      </c>
      <c r="C62" s="113">
        <f t="shared" si="3"/>
        <v>0.25754754000336344</v>
      </c>
      <c r="D62" s="113">
        <f t="shared" si="3"/>
        <v>0.21924770630773166</v>
      </c>
      <c r="E62" s="112">
        <f>SUM(B62:D62)</f>
        <v>1</v>
      </c>
      <c r="F62" s="177"/>
      <c r="G62" s="177"/>
      <c r="H62" s="177"/>
      <c r="I62" s="177"/>
      <c r="J62" s="177"/>
      <c r="K62" s="177"/>
      <c r="L62" s="177"/>
      <c r="M62" s="177"/>
      <c r="N62" s="177"/>
      <c r="O62" s="177"/>
      <c r="P62" s="177"/>
      <c r="Q62" s="177"/>
      <c r="R62" s="177"/>
      <c r="S62" s="177"/>
      <c r="T62" s="177"/>
      <c r="U62" s="177"/>
    </row>
    <row r="63" spans="1:21" ht="28" customHeight="1">
      <c r="A63" s="22" t="s">
        <v>66</v>
      </c>
      <c r="B63" s="113">
        <f t="shared" si="3"/>
        <v>0.40764341953130878</v>
      </c>
      <c r="C63" s="113">
        <f t="shared" si="3"/>
        <v>0.34887778413286691</v>
      </c>
      <c r="D63" s="113">
        <f t="shared" si="3"/>
        <v>0.24347879633582434</v>
      </c>
      <c r="E63" s="112">
        <f>SUM(B63:D63)</f>
        <v>1</v>
      </c>
      <c r="F63" s="177"/>
      <c r="G63" s="177"/>
      <c r="H63" s="177"/>
      <c r="I63" s="177"/>
      <c r="J63" s="177"/>
      <c r="K63" s="177"/>
      <c r="L63" s="177"/>
      <c r="M63" s="177"/>
      <c r="N63" s="177"/>
      <c r="O63" s="177"/>
      <c r="P63" s="177"/>
      <c r="Q63" s="177"/>
      <c r="R63" s="177"/>
      <c r="S63" s="177"/>
      <c r="T63" s="177"/>
      <c r="U63" s="177"/>
    </row>
    <row r="64" spans="1:21" ht="28" customHeight="1">
      <c r="A64" s="22" t="s">
        <v>67</v>
      </c>
      <c r="B64" s="113">
        <f t="shared" si="3"/>
        <v>0.41462998885337127</v>
      </c>
      <c r="C64" s="113">
        <f t="shared" si="3"/>
        <v>0.35498085766522613</v>
      </c>
      <c r="D64" s="113">
        <f t="shared" si="3"/>
        <v>0.23038915348140254</v>
      </c>
      <c r="E64" s="112">
        <f>SUM(B64:D64)</f>
        <v>0.99999999999999989</v>
      </c>
      <c r="F64" s="177"/>
      <c r="G64" s="177"/>
      <c r="H64" s="177"/>
      <c r="I64" s="177"/>
      <c r="J64" s="177"/>
      <c r="K64" s="177"/>
      <c r="L64" s="177"/>
      <c r="M64" s="177"/>
      <c r="N64" s="177"/>
      <c r="O64" s="177"/>
      <c r="P64" s="177"/>
      <c r="Q64" s="177"/>
      <c r="R64" s="177"/>
      <c r="S64" s="177"/>
      <c r="T64" s="177"/>
      <c r="U64" s="177"/>
    </row>
  </sheetData>
  <mergeCells count="5">
    <mergeCell ref="A55:U55"/>
    <mergeCell ref="A8:U8"/>
    <mergeCell ref="A9:V9"/>
    <mergeCell ref="A30:U30"/>
    <mergeCell ref="A31:V31"/>
  </mergeCells>
  <conditionalFormatting sqref="E12:E16">
    <cfRule type="colorScale" priority="33">
      <colorScale>
        <cfvo type="min"/>
        <cfvo type="percentile" val="50"/>
        <cfvo type="max"/>
        <color rgb="FFF8696B"/>
        <color rgb="FFFCFCFF"/>
        <color rgb="FF5A8AC6"/>
      </colorScale>
    </cfRule>
  </conditionalFormatting>
  <conditionalFormatting sqref="E34:P42">
    <cfRule type="colorScale" priority="30">
      <colorScale>
        <cfvo type="min"/>
        <cfvo type="percentile" val="50"/>
        <cfvo type="max"/>
        <color rgb="FFF8696B"/>
        <color rgb="FFFCFCFF"/>
        <color rgb="FF5A8AC6"/>
      </colorScale>
    </cfRule>
  </conditionalFormatting>
  <conditionalFormatting sqref="F12:P16">
    <cfRule type="colorScale" priority="3">
      <colorScale>
        <cfvo type="min"/>
        <cfvo type="percentile" val="50"/>
        <cfvo type="max"/>
        <color rgb="FFF8696B"/>
        <color rgb="FFFCFCFF"/>
        <color rgb="FF5A8AC6"/>
      </colorScale>
    </cfRule>
  </conditionalFormatting>
  <conditionalFormatting sqref="E18:P22">
    <cfRule type="colorScale" priority="2">
      <colorScale>
        <cfvo type="min"/>
        <cfvo type="percentile" val="50"/>
        <cfvo type="max"/>
        <color rgb="FFF8696B"/>
        <color rgb="FFFCFCFF"/>
        <color rgb="FF5A8AC6"/>
      </colorScale>
    </cfRule>
  </conditionalFormatting>
  <conditionalFormatting sqref="E24:P28">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5"/>
  <sheetViews>
    <sheetView showGridLines="0" zoomScale="98" zoomScaleNormal="98" workbookViewId="0">
      <selection activeCell="H115" sqref="H115"/>
    </sheetView>
  </sheetViews>
  <sheetFormatPr baseColWidth="10" defaultColWidth="8.83203125" defaultRowHeight="15"/>
  <cols>
    <col min="1" max="1" width="13.6640625" customWidth="1"/>
    <col min="2" max="2" width="12.83203125" customWidth="1"/>
    <col min="3" max="3" width="33.1640625" bestFit="1" customWidth="1"/>
    <col min="4" max="4" width="21.33203125" bestFit="1" customWidth="1"/>
    <col min="5" max="5" width="21.33203125" style="107" customWidth="1"/>
    <col min="6" max="6" width="15.33203125" style="106" customWidth="1"/>
    <col min="7" max="7" width="15" style="106" customWidth="1"/>
    <col min="8" max="8" width="14.33203125" style="106" customWidth="1"/>
    <col min="9" max="9" width="14.6640625" style="106" customWidth="1"/>
    <col min="10" max="10" width="14.5" style="106" customWidth="1"/>
    <col min="11" max="11" width="15.1640625" style="106" customWidth="1"/>
    <col min="12" max="13" width="14.33203125" style="106" customWidth="1"/>
    <col min="14" max="14" width="14.6640625" style="106" customWidth="1"/>
    <col min="15" max="15" width="14.83203125" style="106" customWidth="1"/>
    <col min="16" max="16" width="14.5" style="106" customWidth="1"/>
    <col min="17" max="17" width="14.6640625" style="106" customWidth="1"/>
    <col min="18" max="18" width="17.33203125" style="106" bestFit="1" customWidth="1"/>
    <col min="20" max="20" width="16.5" bestFit="1" customWidth="1"/>
  </cols>
  <sheetData>
    <row r="1" spans="1:23" ht="18">
      <c r="A1" s="94" t="s">
        <v>95</v>
      </c>
      <c r="B1" s="95"/>
      <c r="C1" s="175"/>
      <c r="D1" s="175"/>
      <c r="E1" s="175"/>
      <c r="F1" s="130"/>
      <c r="G1" s="130"/>
      <c r="H1" s="130"/>
      <c r="I1" s="130"/>
      <c r="J1" s="130"/>
      <c r="K1" s="130"/>
      <c r="L1" s="130"/>
      <c r="M1" s="130"/>
      <c r="N1" s="130"/>
      <c r="O1" s="130"/>
      <c r="P1" s="130"/>
      <c r="Q1" s="130"/>
      <c r="R1" s="130"/>
      <c r="S1" s="175"/>
      <c r="T1" s="175"/>
      <c r="U1" s="175"/>
      <c r="V1" s="175"/>
      <c r="W1" s="175"/>
    </row>
    <row r="2" spans="1:23">
      <c r="A2" s="130" t="s">
        <v>96</v>
      </c>
      <c r="B2" s="130"/>
      <c r="C2" s="175"/>
      <c r="D2" s="175"/>
      <c r="E2" s="175"/>
      <c r="F2" s="130"/>
      <c r="G2" s="130"/>
      <c r="H2" s="130"/>
      <c r="I2" s="101"/>
      <c r="J2" s="130"/>
      <c r="K2" s="130"/>
      <c r="L2" s="130"/>
      <c r="M2" s="130"/>
      <c r="N2" s="130"/>
      <c r="O2" s="130"/>
      <c r="P2" s="130"/>
      <c r="Q2" s="130"/>
      <c r="R2" s="130"/>
      <c r="S2" s="175"/>
      <c r="T2" s="175"/>
      <c r="U2" s="175"/>
      <c r="V2" s="175"/>
      <c r="W2" s="175"/>
    </row>
    <row r="3" spans="1:23">
      <c r="A3" s="130" t="s">
        <v>97</v>
      </c>
      <c r="B3" s="130"/>
      <c r="C3" s="175"/>
      <c r="D3" s="175"/>
      <c r="E3" s="175"/>
      <c r="F3" s="130"/>
      <c r="G3" s="130"/>
      <c r="H3" s="130"/>
      <c r="I3" s="130"/>
      <c r="J3" s="130"/>
      <c r="K3" s="130"/>
      <c r="L3" s="130"/>
      <c r="M3" s="130"/>
      <c r="N3" s="130"/>
      <c r="O3" s="130"/>
      <c r="P3" s="130"/>
      <c r="Q3" s="130"/>
      <c r="R3" s="130"/>
      <c r="S3" s="175"/>
      <c r="T3" s="175"/>
      <c r="U3" s="175"/>
      <c r="V3" s="175"/>
      <c r="W3" s="175"/>
    </row>
    <row r="4" spans="1:23" ht="57" customHeight="1">
      <c r="A4" s="207" t="s">
        <v>98</v>
      </c>
      <c r="B4" s="197"/>
      <c r="C4" s="197"/>
      <c r="D4" s="197"/>
      <c r="E4" s="197"/>
      <c r="F4" s="197"/>
      <c r="G4" s="197"/>
      <c r="H4" s="197"/>
      <c r="I4" s="197"/>
      <c r="J4" s="197"/>
      <c r="K4" s="197"/>
      <c r="L4" s="197"/>
      <c r="M4" s="197"/>
      <c r="N4" s="197"/>
      <c r="O4" s="197"/>
      <c r="P4" s="197"/>
      <c r="Q4" s="197"/>
      <c r="R4" s="197"/>
      <c r="S4" s="197"/>
      <c r="T4" s="197"/>
      <c r="U4" s="175"/>
      <c r="V4" s="175"/>
      <c r="W4" s="175"/>
    </row>
    <row r="5" spans="1:23">
      <c r="A5" s="22"/>
      <c r="B5" s="130"/>
      <c r="C5" s="175"/>
      <c r="D5" s="175"/>
      <c r="E5" s="175"/>
      <c r="F5" s="130"/>
      <c r="G5" s="130"/>
      <c r="H5" s="130"/>
      <c r="I5" s="130"/>
      <c r="J5" s="130"/>
      <c r="K5" s="130"/>
      <c r="L5" s="130"/>
      <c r="M5" s="130"/>
      <c r="N5" s="130"/>
      <c r="O5" s="130"/>
      <c r="P5" s="130"/>
      <c r="Q5" s="130"/>
      <c r="R5" s="130"/>
      <c r="S5" s="175"/>
      <c r="T5" s="175"/>
      <c r="U5" s="175"/>
      <c r="V5" s="175"/>
      <c r="W5" s="175"/>
    </row>
    <row r="6" spans="1:23">
      <c r="A6" s="130" t="s">
        <v>99</v>
      </c>
      <c r="B6" s="130"/>
      <c r="C6" s="175"/>
      <c r="D6" s="175"/>
      <c r="E6" s="175"/>
      <c r="F6" s="130"/>
      <c r="G6" s="130"/>
      <c r="H6" s="130"/>
      <c r="I6" s="130"/>
      <c r="J6" s="130"/>
      <c r="K6" s="130"/>
      <c r="L6" s="130"/>
      <c r="M6" s="130"/>
      <c r="N6" s="130"/>
      <c r="O6" s="130"/>
      <c r="P6" s="130"/>
      <c r="Q6" s="130"/>
      <c r="R6" s="130"/>
      <c r="S6" s="175"/>
      <c r="T6" s="175"/>
      <c r="U6" s="175"/>
      <c r="V6" s="175"/>
      <c r="W6" s="175"/>
    </row>
    <row r="7" spans="1:23">
      <c r="A7" s="130" t="s">
        <v>100</v>
      </c>
      <c r="B7" s="130"/>
      <c r="C7" s="175"/>
      <c r="D7" s="175"/>
      <c r="E7" s="175"/>
      <c r="F7" s="130"/>
      <c r="G7" s="130"/>
      <c r="H7" s="130"/>
      <c r="I7" s="130"/>
      <c r="J7" s="130"/>
      <c r="K7" s="130"/>
      <c r="L7" s="130"/>
      <c r="M7" s="130"/>
      <c r="N7" s="130"/>
      <c r="O7" s="130"/>
      <c r="P7" s="130"/>
      <c r="Q7" s="130"/>
      <c r="R7" s="130"/>
      <c r="S7" s="175"/>
      <c r="T7" s="175"/>
      <c r="U7" s="175"/>
      <c r="V7" s="175"/>
      <c r="W7" s="175"/>
    </row>
    <row r="8" spans="1:23">
      <c r="A8" s="130" t="s">
        <v>80</v>
      </c>
      <c r="B8" s="175"/>
      <c r="C8" s="175"/>
      <c r="D8" s="175"/>
      <c r="E8" s="175"/>
      <c r="F8" s="130"/>
      <c r="G8" s="130"/>
      <c r="H8" s="130"/>
      <c r="I8" s="130"/>
      <c r="J8" s="130"/>
      <c r="K8" s="130"/>
      <c r="L8" s="130"/>
      <c r="M8" s="130"/>
      <c r="N8" s="130"/>
      <c r="O8" s="130"/>
      <c r="P8" s="130"/>
      <c r="Q8" s="130"/>
      <c r="R8" s="130"/>
      <c r="S8" s="175"/>
      <c r="T8" s="175"/>
      <c r="U8" s="175"/>
      <c r="V8" s="175"/>
      <c r="W8" s="175"/>
    </row>
    <row r="10" spans="1:23" ht="60" customHeight="1">
      <c r="A10" s="208" t="s">
        <v>101</v>
      </c>
      <c r="B10" s="209"/>
      <c r="C10" s="209"/>
      <c r="D10" s="209"/>
      <c r="E10" s="209"/>
      <c r="F10" s="209"/>
      <c r="G10" s="209"/>
      <c r="H10" s="209"/>
      <c r="I10" s="209"/>
      <c r="J10" s="209"/>
      <c r="K10" s="209"/>
      <c r="L10" s="209"/>
      <c r="M10" s="209"/>
      <c r="N10" s="209"/>
      <c r="O10" s="209"/>
      <c r="P10" s="209"/>
      <c r="Q10" s="209"/>
      <c r="R10" s="209"/>
      <c r="S10" s="209"/>
      <c r="T10" s="209"/>
      <c r="U10" s="209"/>
      <c r="V10" s="209"/>
      <c r="W10" s="119"/>
    </row>
    <row r="11" spans="1:23">
      <c r="A11" s="208" t="s">
        <v>102</v>
      </c>
      <c r="B11" s="206"/>
      <c r="C11" s="206"/>
      <c r="D11" s="206"/>
      <c r="E11" s="206"/>
      <c r="F11" s="206"/>
      <c r="G11" s="206"/>
      <c r="H11" s="206"/>
      <c r="I11" s="206"/>
      <c r="J11" s="206"/>
      <c r="K11" s="206"/>
      <c r="L11" s="206"/>
      <c r="M11" s="206"/>
      <c r="N11" s="206"/>
      <c r="O11" s="206"/>
      <c r="P11" s="206"/>
      <c r="Q11" s="206"/>
      <c r="R11" s="206"/>
      <c r="S11" s="206"/>
      <c r="T11" s="206"/>
      <c r="U11" s="206"/>
      <c r="V11" s="206"/>
      <c r="W11" s="206"/>
    </row>
    <row r="12" spans="1:23">
      <c r="A12" s="98" t="s">
        <v>20</v>
      </c>
      <c r="B12" s="98" t="s">
        <v>83</v>
      </c>
      <c r="C12" s="98" t="s">
        <v>69</v>
      </c>
      <c r="D12" s="98" t="s">
        <v>103</v>
      </c>
      <c r="E12" s="98"/>
      <c r="F12" s="115">
        <v>41456</v>
      </c>
      <c r="G12" s="115">
        <v>41487</v>
      </c>
      <c r="H12" s="115">
        <v>41518</v>
      </c>
      <c r="I12" s="115">
        <v>41548</v>
      </c>
      <c r="J12" s="115">
        <v>41579</v>
      </c>
      <c r="K12" s="115">
        <v>41609</v>
      </c>
      <c r="L12" s="115">
        <v>41640</v>
      </c>
      <c r="M12" s="115">
        <v>41671</v>
      </c>
      <c r="N12" s="115">
        <v>41699</v>
      </c>
      <c r="O12" s="115">
        <v>41730</v>
      </c>
      <c r="P12" s="115">
        <v>41760</v>
      </c>
      <c r="Q12" s="115">
        <v>41791</v>
      </c>
      <c r="R12" s="118" t="s">
        <v>85</v>
      </c>
      <c r="S12" s="100"/>
      <c r="T12" s="100"/>
      <c r="U12" s="100"/>
      <c r="V12" s="100"/>
      <c r="W12" s="100"/>
    </row>
    <row r="13" spans="1:23">
      <c r="A13" s="98"/>
      <c r="B13" s="98"/>
      <c r="C13" s="98"/>
      <c r="D13" s="98"/>
      <c r="E13" s="98"/>
      <c r="F13" s="117"/>
      <c r="G13" s="117"/>
      <c r="H13" s="117"/>
      <c r="I13" s="117"/>
      <c r="J13" s="117"/>
      <c r="K13" s="117"/>
      <c r="L13" s="117"/>
      <c r="M13" s="117"/>
      <c r="N13" s="117"/>
      <c r="O13" s="117"/>
      <c r="P13" s="117"/>
      <c r="Q13" s="117"/>
      <c r="R13" s="118"/>
      <c r="S13" s="100"/>
      <c r="T13" s="100"/>
      <c r="U13" s="100"/>
      <c r="V13" s="100"/>
      <c r="W13" s="100"/>
    </row>
    <row r="14" spans="1:23" s="107" customFormat="1">
      <c r="A14" s="98"/>
      <c r="B14" s="98"/>
      <c r="C14" s="98"/>
      <c r="D14" s="98"/>
      <c r="E14" s="98"/>
      <c r="F14" s="117"/>
      <c r="G14" s="117"/>
      <c r="H14" s="117"/>
      <c r="I14" s="117"/>
      <c r="J14" s="117"/>
      <c r="K14" s="117"/>
      <c r="L14" s="117"/>
      <c r="M14" s="117"/>
      <c r="N14" s="117"/>
      <c r="O14" s="117"/>
      <c r="P14" s="117"/>
      <c r="Q14" s="117"/>
      <c r="R14" s="133"/>
      <c r="S14" s="100"/>
      <c r="T14" s="100"/>
      <c r="U14" s="100"/>
      <c r="V14" s="100"/>
      <c r="W14" s="100"/>
    </row>
    <row r="15" spans="1:23">
      <c r="A15" s="93" t="s">
        <v>63</v>
      </c>
      <c r="B15" s="93" t="s">
        <v>68</v>
      </c>
      <c r="C15" s="93" t="s">
        <v>47</v>
      </c>
      <c r="D15" s="93" t="s">
        <v>48</v>
      </c>
      <c r="E15" s="120"/>
      <c r="F15" s="110">
        <f>SUMIFS('Data Repository Table'!$J:$J,'Data Repository Table'!$D:$D,'Expenses Analysis'!F$12,'Data Repository Table'!$A:$A,'Data Repository Table'!$A$183,'Data Repository Table'!$B:$B,'Data Repository Table'!$B$183,'Data Repository Table'!$C:$C,'Expenses Analysis'!$A15,'Data Repository Table'!$G:$G,'Expenses Analysis'!$C15,'Data Repository Table'!$H:$H,'Expenses Analysis'!$D15)</f>
        <v>593751.84077137313</v>
      </c>
      <c r="G15" s="110">
        <f>SUMIFS('Data Repository Table'!$J:$J,'Data Repository Table'!$D:$D,'Expenses Analysis'!G$12,'Data Repository Table'!$A:$A,'Data Repository Table'!$A$183,'Data Repository Table'!$B:$B,'Data Repository Table'!$B$183,'Data Repository Table'!$C:$C,'Expenses Analysis'!$A15,'Data Repository Table'!$G:$G,'Expenses Analysis'!$C15,'Data Repository Table'!$H:$H,'Expenses Analysis'!$D15)</f>
        <v>820393.03401412489</v>
      </c>
      <c r="H15" s="110">
        <f>SUMIFS('Data Repository Table'!$J:$J,'Data Repository Table'!$D:$D,'Expenses Analysis'!H$12,'Data Repository Table'!$A:$A,'Data Repository Table'!$A$183,'Data Repository Table'!$B:$B,'Data Repository Table'!$B$183,'Data Repository Table'!$C:$C,'Expenses Analysis'!$A15,'Data Repository Table'!$G:$G,'Expenses Analysis'!$C15,'Data Repository Table'!$H:$H,'Expenses Analysis'!$D15)</f>
        <v>642291.58212862327</v>
      </c>
      <c r="I15" s="110">
        <f>SUMIFS('Data Repository Table'!$J:$J,'Data Repository Table'!$D:$D,'Expenses Analysis'!I$12,'Data Repository Table'!$A:$A,'Data Repository Table'!$A$183,'Data Repository Table'!$B:$B,'Data Repository Table'!$B$183,'Data Repository Table'!$C:$C,'Expenses Analysis'!$A15,'Data Repository Table'!$G:$G,'Expenses Analysis'!$C15,'Data Repository Table'!$H:$H,'Expenses Analysis'!$D15)</f>
        <v>609639.97288837493</v>
      </c>
      <c r="J15" s="110">
        <f>SUMIFS('Data Repository Table'!$J:$J,'Data Repository Table'!$D:$D,'Expenses Analysis'!J$12,'Data Repository Table'!$A:$A,'Data Repository Table'!$A$183,'Data Repository Table'!$B:$B,'Data Repository Table'!$B$183,'Data Repository Table'!$C:$C,'Expenses Analysis'!$A15,'Data Repository Table'!$G:$G,'Expenses Analysis'!$C15,'Data Repository Table'!$H:$H,'Expenses Analysis'!$D15)</f>
        <v>626073.16897124995</v>
      </c>
      <c r="K15" s="110">
        <f>SUMIFS('Data Repository Table'!$J:$J,'Data Repository Table'!$D:$D,'Expenses Analysis'!K$12,'Data Repository Table'!$A:$A,'Data Repository Table'!$A$183,'Data Repository Table'!$B:$B,'Data Repository Table'!$B$183,'Data Repository Table'!$C:$C,'Expenses Analysis'!$A15,'Data Repository Table'!$G:$G,'Expenses Analysis'!$C15,'Data Repository Table'!$H:$H,'Expenses Analysis'!$D15)</f>
        <v>602153.37789750006</v>
      </c>
      <c r="L15" s="110">
        <f>SUMIFS('Data Repository Table'!$J:$J,'Data Repository Table'!$D:$D,'Expenses Analysis'!L$12,'Data Repository Table'!$A:$A,'Data Repository Table'!$A$183,'Data Repository Table'!$B:$B,'Data Repository Table'!$B$183,'Data Repository Table'!$C:$C,'Expenses Analysis'!$A15,'Data Repository Table'!$G:$G,'Expenses Analysis'!$C15,'Data Repository Table'!$H:$H,'Expenses Analysis'!$D15)</f>
        <v>1146143.9846999997</v>
      </c>
      <c r="M15" s="110">
        <f>SUMIFS('Data Repository Table'!$J:$J,'Data Repository Table'!$D:$D,'Expenses Analysis'!M$12,'Data Repository Table'!$A:$A,'Data Repository Table'!$A$183,'Data Repository Table'!$B:$B,'Data Repository Table'!$B$183,'Data Repository Table'!$C:$C,'Expenses Analysis'!$A15,'Data Repository Table'!$G:$G,'Expenses Analysis'!$C15,'Data Repository Table'!$H:$H,'Expenses Analysis'!$D15)</f>
        <v>964931.83751249989</v>
      </c>
      <c r="N15" s="110">
        <f>SUMIFS('Data Repository Table'!$J:$J,'Data Repository Table'!$D:$D,'Expenses Analysis'!N$12,'Data Repository Table'!$A:$A,'Data Repository Table'!$A$183,'Data Repository Table'!$B:$B,'Data Repository Table'!$B$183,'Data Repository Table'!$C:$C,'Expenses Analysis'!$A15,'Data Repository Table'!$G:$G,'Expenses Analysis'!$C15,'Data Repository Table'!$H:$H,'Expenses Analysis'!$D15)</f>
        <v>962733.95790000004</v>
      </c>
      <c r="O15" s="110">
        <f>SUMIFS('Data Repository Table'!$J:$J,'Data Repository Table'!$D:$D,'Expenses Analysis'!O$12,'Data Repository Table'!$A:$A,'Data Repository Table'!$A$183,'Data Repository Table'!$B:$B,'Data Repository Table'!$B$183,'Data Repository Table'!$C:$C,'Expenses Analysis'!$A15,'Data Repository Table'!$G:$G,'Expenses Analysis'!$C15,'Data Repository Table'!$H:$H,'Expenses Analysis'!$D15)</f>
        <v>964825.21760624985</v>
      </c>
      <c r="P15" s="110">
        <f>SUMIFS('Data Repository Table'!$J:$J,'Data Repository Table'!$D:$D,'Expenses Analysis'!P$12,'Data Repository Table'!$A:$A,'Data Repository Table'!$A$183,'Data Repository Table'!$B:$B,'Data Repository Table'!$B$183,'Data Repository Table'!$C:$C,'Expenses Analysis'!$A15,'Data Repository Table'!$G:$G,'Expenses Analysis'!$C15,'Data Repository Table'!$H:$H,'Expenses Analysis'!$D15)</f>
        <v>1024534.78359375</v>
      </c>
      <c r="Q15" s="110">
        <f>SUMIFS('Data Repository Table'!$J:$J,'Data Repository Table'!$D:$D,'Expenses Analysis'!Q$12,'Data Repository Table'!$A:$A,'Data Repository Table'!$A$183,'Data Repository Table'!$B:$B,'Data Repository Table'!$B$183,'Data Repository Table'!$C:$C,'Expenses Analysis'!$A15,'Data Repository Table'!$G:$G,'Expenses Analysis'!$C15,'Data Repository Table'!$H:$H,'Expenses Analysis'!$D15)</f>
        <v>1168045.22566875</v>
      </c>
      <c r="R15" s="110">
        <f>SUM(F15:Q15)</f>
        <v>10125517.983652497</v>
      </c>
      <c r="S15" s="177"/>
      <c r="T15" s="177"/>
      <c r="U15" s="177"/>
      <c r="V15" s="177"/>
      <c r="W15" s="177"/>
    </row>
    <row r="16" spans="1:23">
      <c r="A16" s="93" t="s">
        <v>63</v>
      </c>
      <c r="B16" s="93" t="s">
        <v>68</v>
      </c>
      <c r="C16" s="93" t="s">
        <v>49</v>
      </c>
      <c r="D16" s="93" t="s">
        <v>51</v>
      </c>
      <c r="E16" s="120"/>
      <c r="F16" s="110">
        <f>SUMIFS('Data Repository Table'!$J:$J,'Data Repository Table'!$D:$D,'Expenses Analysis'!F$12,'Data Repository Table'!$A:$A,'Data Repository Table'!$A$183,'Data Repository Table'!$B:$B,'Data Repository Table'!$B$183,'Data Repository Table'!$C:$C,'Expenses Analysis'!$A16,'Data Repository Table'!$G:$G,'Expenses Analysis'!$C16,'Data Repository Table'!$H:$H,'Expenses Analysis'!$D16)</f>
        <v>276807.38497499918</v>
      </c>
      <c r="G16" s="110">
        <f>SUMIFS('Data Repository Table'!$J:$J,'Data Repository Table'!$D:$D,'Expenses Analysis'!G$12,'Data Repository Table'!$A:$A,'Data Repository Table'!$A$183,'Data Repository Table'!$B:$B,'Data Repository Table'!$B$183,'Data Repository Table'!$C:$C,'Expenses Analysis'!$A16,'Data Repository Table'!$G:$G,'Expenses Analysis'!$C16,'Data Repository Table'!$H:$H,'Expenses Analysis'!$D16)</f>
        <v>382467.614925</v>
      </c>
      <c r="H16" s="110">
        <f>SUMIFS('Data Repository Table'!$J:$J,'Data Repository Table'!$D:$D,'Expenses Analysis'!H$12,'Data Repository Table'!$A:$A,'Data Repository Table'!$A$183,'Data Repository Table'!$B:$B,'Data Repository Table'!$B$183,'Data Repository Table'!$C:$C,'Expenses Analysis'!$A16,'Data Repository Table'!$G:$G,'Expenses Analysis'!$C16,'Data Repository Table'!$H:$H,'Expenses Analysis'!$D16)</f>
        <v>299436.63502499921</v>
      </c>
      <c r="I16" s="110">
        <f>SUMIFS('Data Repository Table'!$J:$J,'Data Repository Table'!$D:$D,'Expenses Analysis'!I$12,'Data Repository Table'!$A:$A,'Data Repository Table'!$A$183,'Data Repository Table'!$B:$B,'Data Repository Table'!$B$183,'Data Repository Table'!$C:$C,'Expenses Analysis'!$A16,'Data Repository Table'!$G:$G,'Expenses Analysis'!$C16,'Data Repository Table'!$H:$H,'Expenses Analysis'!$D16)</f>
        <v>284214.43957499997</v>
      </c>
      <c r="J16" s="110">
        <f>SUMIFS('Data Repository Table'!$J:$J,'Data Repository Table'!$D:$D,'Expenses Analysis'!J$12,'Data Repository Table'!$A:$A,'Data Repository Table'!$A$183,'Data Repository Table'!$B:$B,'Data Repository Table'!$B$183,'Data Repository Table'!$C:$C,'Expenses Analysis'!$A16,'Data Repository Table'!$G:$G,'Expenses Analysis'!$C16,'Data Repository Table'!$H:$H,'Expenses Analysis'!$D16)</f>
        <v>291875.60325000004</v>
      </c>
      <c r="K16" s="110">
        <f>SUMIFS('Data Repository Table'!$J:$J,'Data Repository Table'!$D:$D,'Expenses Analysis'!K$12,'Data Repository Table'!$A:$A,'Data Repository Table'!$A$183,'Data Repository Table'!$B:$B,'Data Repository Table'!$B$183,'Data Repository Table'!$C:$C,'Expenses Analysis'!$A16,'Data Repository Table'!$G:$G,'Expenses Analysis'!$C16,'Data Repository Table'!$H:$H,'Expenses Analysis'!$D16)</f>
        <v>280724.18550000002</v>
      </c>
      <c r="L16" s="110">
        <f>SUMIFS('Data Repository Table'!$J:$J,'Data Repository Table'!$D:$D,'Expenses Analysis'!L$12,'Data Repository Table'!$A:$A,'Data Repository Table'!$A$183,'Data Repository Table'!$B:$B,'Data Repository Table'!$B$183,'Data Repository Table'!$C:$C,'Expenses Analysis'!$A16,'Data Repository Table'!$G:$G,'Expenses Analysis'!$C16,'Data Repository Table'!$H:$H,'Expenses Analysis'!$D16)</f>
        <v>534332.85999999987</v>
      </c>
      <c r="M16" s="110">
        <f>SUMIFS('Data Repository Table'!$J:$J,'Data Repository Table'!$D:$D,'Expenses Analysis'!M$12,'Data Repository Table'!$A:$A,'Data Repository Table'!$A$183,'Data Repository Table'!$B:$B,'Data Repository Table'!$B$183,'Data Repository Table'!$C:$C,'Expenses Analysis'!$A16,'Data Repository Table'!$G:$G,'Expenses Analysis'!$C16,'Data Repository Table'!$H:$H,'Expenses Analysis'!$D16)</f>
        <v>449851.67249999999</v>
      </c>
      <c r="N16" s="110">
        <f>SUMIFS('Data Repository Table'!$J:$J,'Data Repository Table'!$D:$D,'Expenses Analysis'!N$12,'Data Repository Table'!$A:$A,'Data Repository Table'!$A$183,'Data Repository Table'!$B:$B,'Data Repository Table'!$B$183,'Data Repository Table'!$C:$C,'Expenses Analysis'!$A16,'Data Repository Table'!$G:$G,'Expenses Analysis'!$C16,'Data Repository Table'!$H:$H,'Expenses Analysis'!$D16)</f>
        <v>448827.02</v>
      </c>
      <c r="O16" s="110">
        <f>SUMIFS('Data Repository Table'!$J:$J,'Data Repository Table'!$D:$D,'Expenses Analysis'!O$12,'Data Repository Table'!$A:$A,'Data Repository Table'!$A$183,'Data Repository Table'!$B:$B,'Data Repository Table'!$B$183,'Data Repository Table'!$C:$C,'Expenses Analysis'!$A16,'Data Repository Table'!$G:$G,'Expenses Analysis'!$C16,'Data Repository Table'!$H:$H,'Expenses Analysis'!$D16)</f>
        <v>449801.96625</v>
      </c>
      <c r="P16" s="110">
        <f>SUMIFS('Data Repository Table'!$J:$J,'Data Repository Table'!$D:$D,'Expenses Analysis'!P$12,'Data Repository Table'!$A:$A,'Data Repository Table'!$A$183,'Data Repository Table'!$B:$B,'Data Repository Table'!$B$183,'Data Repository Table'!$C:$C,'Expenses Analysis'!$A16,'Data Repository Table'!$G:$G,'Expenses Analysis'!$C16,'Data Repository Table'!$H:$H,'Expenses Analysis'!$D16)</f>
        <v>477638.59375</v>
      </c>
      <c r="Q16" s="110">
        <f>SUMIFS('Data Repository Table'!$J:$J,'Data Repository Table'!$D:$D,'Expenses Analysis'!Q$12,'Data Repository Table'!$A:$A,'Data Repository Table'!$A$183,'Data Repository Table'!$B:$B,'Data Repository Table'!$B$183,'Data Repository Table'!$C:$C,'Expenses Analysis'!$A16,'Data Repository Table'!$G:$G,'Expenses Analysis'!$C16,'Data Repository Table'!$H:$H,'Expenses Analysis'!$D16)</f>
        <v>544543.22875000001</v>
      </c>
      <c r="R16" s="110">
        <f t="shared" ref="R16:R22" si="0">SUM(F16:Q16)</f>
        <v>4720521.2044999981</v>
      </c>
      <c r="S16" s="177"/>
      <c r="T16" s="177"/>
      <c r="U16" s="177"/>
      <c r="V16" s="177"/>
      <c r="W16" s="177"/>
    </row>
    <row r="17" spans="1:23">
      <c r="A17" s="93" t="s">
        <v>63</v>
      </c>
      <c r="B17" s="93" t="s">
        <v>68</v>
      </c>
      <c r="C17" s="93" t="s">
        <v>49</v>
      </c>
      <c r="D17" s="93" t="s">
        <v>50</v>
      </c>
      <c r="E17" s="120"/>
      <c r="F17" s="110">
        <f>SUMIFS('Data Repository Table'!$J:$J,'Data Repository Table'!$D:$D,'Expenses Analysis'!F$12,'Data Repository Table'!$A:$A,'Data Repository Table'!$A$183,'Data Repository Table'!$B:$B,'Data Repository Table'!$B$183,'Data Repository Table'!$C:$C,'Expenses Analysis'!$A17,'Data Repository Table'!$G:$G,'Expenses Analysis'!$C17,'Data Repository Table'!$H:$H,'Expenses Analysis'!$D17)</f>
        <v>415211.07746249868</v>
      </c>
      <c r="G17" s="110">
        <f>SUMIFS('Data Repository Table'!$J:$J,'Data Repository Table'!$D:$D,'Expenses Analysis'!G$12,'Data Repository Table'!$A:$A,'Data Repository Table'!$A$183,'Data Repository Table'!$B:$B,'Data Repository Table'!$B$183,'Data Repository Table'!$C:$C,'Expenses Analysis'!$A17,'Data Repository Table'!$G:$G,'Expenses Analysis'!$C17,'Data Repository Table'!$H:$H,'Expenses Analysis'!$D17)</f>
        <v>573701.42238750006</v>
      </c>
      <c r="H17" s="110">
        <f>SUMIFS('Data Repository Table'!$J:$J,'Data Repository Table'!$D:$D,'Expenses Analysis'!H$12,'Data Repository Table'!$A:$A,'Data Repository Table'!$A$183,'Data Repository Table'!$B:$B,'Data Repository Table'!$B$183,'Data Repository Table'!$C:$C,'Expenses Analysis'!$A17,'Data Repository Table'!$G:$G,'Expenses Analysis'!$C17,'Data Repository Table'!$H:$H,'Expenses Analysis'!$D17)</f>
        <v>449154.95253749873</v>
      </c>
      <c r="I17" s="110">
        <f>SUMIFS('Data Repository Table'!$J:$J,'Data Repository Table'!$D:$D,'Expenses Analysis'!I$12,'Data Repository Table'!$A:$A,'Data Repository Table'!$A$183,'Data Repository Table'!$B:$B,'Data Repository Table'!$B$183,'Data Repository Table'!$C:$C,'Expenses Analysis'!$A17,'Data Repository Table'!$G:$G,'Expenses Analysis'!$C17,'Data Repository Table'!$H:$H,'Expenses Analysis'!$D17)</f>
        <v>426321.65936249989</v>
      </c>
      <c r="J17" s="110">
        <f>SUMIFS('Data Repository Table'!$J:$J,'Data Repository Table'!$D:$D,'Expenses Analysis'!J$12,'Data Repository Table'!$A:$A,'Data Repository Table'!$A$183,'Data Repository Table'!$B:$B,'Data Repository Table'!$B$183,'Data Repository Table'!$C:$C,'Expenses Analysis'!$A17,'Data Repository Table'!$G:$G,'Expenses Analysis'!$C17,'Data Repository Table'!$H:$H,'Expenses Analysis'!$D17)</f>
        <v>437813.40487499995</v>
      </c>
      <c r="K17" s="110">
        <f>SUMIFS('Data Repository Table'!$J:$J,'Data Repository Table'!$D:$D,'Expenses Analysis'!K$12,'Data Repository Table'!$A:$A,'Data Repository Table'!$A$183,'Data Repository Table'!$B:$B,'Data Repository Table'!$B$183,'Data Repository Table'!$C:$C,'Expenses Analysis'!$A17,'Data Repository Table'!$G:$G,'Expenses Analysis'!$C17,'Data Repository Table'!$H:$H,'Expenses Analysis'!$D17)</f>
        <v>421086.27824999997</v>
      </c>
      <c r="L17" s="110">
        <f>SUMIFS('Data Repository Table'!$J:$J,'Data Repository Table'!$D:$D,'Expenses Analysis'!L$12,'Data Repository Table'!$A:$A,'Data Repository Table'!$A$183,'Data Repository Table'!$B:$B,'Data Repository Table'!$B$183,'Data Repository Table'!$C:$C,'Expenses Analysis'!$A17,'Data Repository Table'!$G:$G,'Expenses Analysis'!$C17,'Data Repository Table'!$H:$H,'Expenses Analysis'!$D17)</f>
        <v>801499.2899999998</v>
      </c>
      <c r="M17" s="110">
        <f>SUMIFS('Data Repository Table'!$J:$J,'Data Repository Table'!$D:$D,'Expenses Analysis'!M$12,'Data Repository Table'!$A:$A,'Data Repository Table'!$A$183,'Data Repository Table'!$B:$B,'Data Repository Table'!$B$183,'Data Repository Table'!$C:$C,'Expenses Analysis'!$A17,'Data Repository Table'!$G:$G,'Expenses Analysis'!$C17,'Data Repository Table'!$H:$H,'Expenses Analysis'!$D17)</f>
        <v>674777.50874999992</v>
      </c>
      <c r="N17" s="110">
        <f>SUMIFS('Data Repository Table'!$J:$J,'Data Repository Table'!$D:$D,'Expenses Analysis'!N$12,'Data Repository Table'!$A:$A,'Data Repository Table'!$A$183,'Data Repository Table'!$B:$B,'Data Repository Table'!$B$183,'Data Repository Table'!$C:$C,'Expenses Analysis'!$A17,'Data Repository Table'!$G:$G,'Expenses Analysis'!$C17,'Data Repository Table'!$H:$H,'Expenses Analysis'!$D17)</f>
        <v>673240.53</v>
      </c>
      <c r="O17" s="110">
        <f>SUMIFS('Data Repository Table'!$J:$J,'Data Repository Table'!$D:$D,'Expenses Analysis'!O$12,'Data Repository Table'!$A:$A,'Data Repository Table'!$A$183,'Data Repository Table'!$B:$B,'Data Repository Table'!$B$183,'Data Repository Table'!$C:$C,'Expenses Analysis'!$A17,'Data Repository Table'!$G:$G,'Expenses Analysis'!$C17,'Data Repository Table'!$H:$H,'Expenses Analysis'!$D17)</f>
        <v>674702.94937499997</v>
      </c>
      <c r="P17" s="110">
        <f>SUMIFS('Data Repository Table'!$J:$J,'Data Repository Table'!$D:$D,'Expenses Analysis'!P$12,'Data Repository Table'!$A:$A,'Data Repository Table'!$A$183,'Data Repository Table'!$B:$B,'Data Repository Table'!$B$183,'Data Repository Table'!$C:$C,'Expenses Analysis'!$A17,'Data Repository Table'!$G:$G,'Expenses Analysis'!$C17,'Data Repository Table'!$H:$H,'Expenses Analysis'!$D17)</f>
        <v>716457.890625</v>
      </c>
      <c r="Q17" s="110">
        <f>SUMIFS('Data Repository Table'!$J:$J,'Data Repository Table'!$D:$D,'Expenses Analysis'!Q$12,'Data Repository Table'!$A:$A,'Data Repository Table'!$A$183,'Data Repository Table'!$B:$B,'Data Repository Table'!$B$183,'Data Repository Table'!$C:$C,'Expenses Analysis'!$A17,'Data Repository Table'!$G:$G,'Expenses Analysis'!$C17,'Data Repository Table'!$H:$H,'Expenses Analysis'!$D17)</f>
        <v>816814.8431249999</v>
      </c>
      <c r="R17" s="110">
        <f t="shared" si="0"/>
        <v>7080781.8067499967</v>
      </c>
      <c r="S17" s="177"/>
      <c r="T17" s="177"/>
      <c r="U17" s="177"/>
      <c r="V17" s="177"/>
      <c r="W17" s="177"/>
    </row>
    <row r="18" spans="1:23">
      <c r="A18" s="93" t="s">
        <v>63</v>
      </c>
      <c r="B18" s="93" t="s">
        <v>68</v>
      </c>
      <c r="C18" s="93" t="s">
        <v>55</v>
      </c>
      <c r="D18" s="93" t="s">
        <v>57</v>
      </c>
      <c r="E18" s="120"/>
      <c r="F18" s="110">
        <f>SUMIFS('Data Repository Table'!$J:$J,'Data Repository Table'!$D:$D,'Expenses Analysis'!F$12,'Data Repository Table'!$A:$A,'Data Repository Table'!$A$183,'Data Repository Table'!$B:$B,'Data Repository Table'!$B$183,'Data Repository Table'!$C:$C,'Expenses Analysis'!$A18,'Data Repository Table'!$G:$G,'Expenses Analysis'!$C18,'Data Repository Table'!$H:$H,'Expenses Analysis'!$D18)</f>
        <v>360688.41072499886</v>
      </c>
      <c r="G18" s="110">
        <f>SUMIFS('Data Repository Table'!$J:$J,'Data Repository Table'!$D:$D,'Expenses Analysis'!G$12,'Data Repository Table'!$A:$A,'Data Repository Table'!$A$183,'Data Repository Table'!$B:$B,'Data Repository Table'!$B$183,'Data Repository Table'!$C:$C,'Expenses Analysis'!$A18,'Data Repository Table'!$G:$G,'Expenses Analysis'!$C18,'Data Repository Table'!$H:$H,'Expenses Analysis'!$D18)</f>
        <v>498366.89217499993</v>
      </c>
      <c r="H18" s="110">
        <f>SUMIFS('Data Repository Table'!$J:$J,'Data Repository Table'!$D:$D,'Expenses Analysis'!H$12,'Data Repository Table'!$A:$A,'Data Repository Table'!$A$183,'Data Repository Table'!$B:$B,'Data Repository Table'!$B$183,'Data Repository Table'!$C:$C,'Expenses Analysis'!$A18,'Data Repository Table'!$G:$G,'Expenses Analysis'!$C18,'Data Repository Table'!$H:$H,'Expenses Analysis'!$D18)</f>
        <v>390175.00927499885</v>
      </c>
      <c r="I18" s="110">
        <f>SUMIFS('Data Repository Table'!$J:$J,'Data Repository Table'!$D:$D,'Expenses Analysis'!I$12,'Data Repository Table'!$A:$A,'Data Repository Table'!$A$183,'Data Repository Table'!$B:$B,'Data Repository Table'!$B$183,'Data Repository Table'!$C:$C,'Expenses Analysis'!$A18,'Data Repository Table'!$G:$G,'Expenses Analysis'!$C18,'Data Repository Table'!$H:$H,'Expenses Analysis'!$D18)</f>
        <v>370340.02732499992</v>
      </c>
      <c r="J18" s="110">
        <f>SUMIFS('Data Repository Table'!$J:$J,'Data Repository Table'!$D:$D,'Expenses Analysis'!J$12,'Data Repository Table'!$A:$A,'Data Repository Table'!$A$183,'Data Repository Table'!$B:$B,'Data Repository Table'!$B$183,'Data Repository Table'!$C:$C,'Expenses Analysis'!$A18,'Data Repository Table'!$G:$G,'Expenses Analysis'!$C18,'Data Repository Table'!$H:$H,'Expenses Analysis'!$D18)</f>
        <v>380322.75574999995</v>
      </c>
      <c r="K18" s="110">
        <f>SUMIFS('Data Repository Table'!$J:$J,'Data Repository Table'!$D:$D,'Expenses Analysis'!K$12,'Data Repository Table'!$A:$A,'Data Repository Table'!$A$183,'Data Repository Table'!$B:$B,'Data Repository Table'!$B$183,'Data Repository Table'!$C:$C,'Expenses Analysis'!$A18,'Data Repository Table'!$G:$G,'Expenses Analysis'!$C18,'Data Repository Table'!$H:$H,'Expenses Analysis'!$D18)</f>
        <v>365792.12049999996</v>
      </c>
      <c r="L18" s="110">
        <f>SUMIFS('Data Repository Table'!$J:$J,'Data Repository Table'!$D:$D,'Expenses Analysis'!L$12,'Data Repository Table'!$A:$A,'Data Repository Table'!$A$183,'Data Repository Table'!$B:$B,'Data Repository Table'!$B$183,'Data Repository Table'!$C:$C,'Expenses Analysis'!$A18,'Data Repository Table'!$G:$G,'Expenses Analysis'!$C18,'Data Repository Table'!$H:$H,'Expenses Analysis'!$D18)</f>
        <v>459526.25959999987</v>
      </c>
      <c r="M18" s="110">
        <f>SUMIFS('Data Repository Table'!$J:$J,'Data Repository Table'!$D:$D,'Expenses Analysis'!M$12,'Data Repository Table'!$A:$A,'Data Repository Table'!$A$183,'Data Repository Table'!$B:$B,'Data Repository Table'!$B$183,'Data Repository Table'!$C:$C,'Expenses Analysis'!$A18,'Data Repository Table'!$G:$G,'Expenses Analysis'!$C18,'Data Repository Table'!$H:$H,'Expenses Analysis'!$D18)</f>
        <v>386872.43834999995</v>
      </c>
      <c r="N18" s="110">
        <f>SUMIFS('Data Repository Table'!$J:$J,'Data Repository Table'!$D:$D,'Expenses Analysis'!N$12,'Data Repository Table'!$A:$A,'Data Repository Table'!$A$183,'Data Repository Table'!$B:$B,'Data Repository Table'!$B$183,'Data Repository Table'!$C:$C,'Expenses Analysis'!$A18,'Data Repository Table'!$G:$G,'Expenses Analysis'!$C18,'Data Repository Table'!$H:$H,'Expenses Analysis'!$D18)</f>
        <v>385991.23719999997</v>
      </c>
      <c r="O18" s="110">
        <f>SUMIFS('Data Repository Table'!$J:$J,'Data Repository Table'!$D:$D,'Expenses Analysis'!O$12,'Data Repository Table'!$A:$A,'Data Repository Table'!$A$183,'Data Repository Table'!$B:$B,'Data Repository Table'!$B$183,'Data Repository Table'!$C:$C,'Expenses Analysis'!$A18,'Data Repository Table'!$G:$G,'Expenses Analysis'!$C18,'Data Repository Table'!$H:$H,'Expenses Analysis'!$D18)</f>
        <v>386829.69097499992</v>
      </c>
      <c r="P18" s="110">
        <f>SUMIFS('Data Repository Table'!$J:$J,'Data Repository Table'!$D:$D,'Expenses Analysis'!P$12,'Data Repository Table'!$A:$A,'Data Repository Table'!$A$183,'Data Repository Table'!$B:$B,'Data Repository Table'!$B$183,'Data Repository Table'!$C:$C,'Expenses Analysis'!$A18,'Data Repository Table'!$G:$G,'Expenses Analysis'!$C18,'Data Repository Table'!$H:$H,'Expenses Analysis'!$D18)</f>
        <v>410769.19062499999</v>
      </c>
      <c r="Q18" s="110">
        <f>SUMIFS('Data Repository Table'!$J:$J,'Data Repository Table'!$D:$D,'Expenses Analysis'!Q$12,'Data Repository Table'!$A:$A,'Data Repository Table'!$A$183,'Data Repository Table'!$B:$B,'Data Repository Table'!$B$183,'Data Repository Table'!$C:$C,'Expenses Analysis'!$A18,'Data Repository Table'!$G:$G,'Expenses Analysis'!$C18,'Data Repository Table'!$H:$H,'Expenses Analysis'!$D18)</f>
        <v>468307.17672499991</v>
      </c>
      <c r="R18" s="110">
        <f t="shared" si="0"/>
        <v>4863981.2092249971</v>
      </c>
      <c r="S18" s="177"/>
      <c r="T18" s="177"/>
      <c r="U18" s="177"/>
      <c r="V18" s="177"/>
      <c r="W18" s="177"/>
    </row>
    <row r="19" spans="1:23">
      <c r="A19" s="93" t="s">
        <v>63</v>
      </c>
      <c r="B19" s="93" t="s">
        <v>68</v>
      </c>
      <c r="C19" s="93" t="s">
        <v>55</v>
      </c>
      <c r="D19" s="93" t="s">
        <v>59</v>
      </c>
      <c r="E19" s="120"/>
      <c r="F19" s="110">
        <f>SUMIFS('Data Repository Table'!$J:$J,'Data Repository Table'!$D:$D,'Expenses Analysis'!F$12,'Data Repository Table'!$A:$A,'Data Repository Table'!$A$183,'Data Repository Table'!$B:$B,'Data Repository Table'!$B$183,'Data Repository Table'!$C:$C,'Expenses Analysis'!$A19,'Data Repository Table'!$G:$G,'Expenses Analysis'!$C19,'Data Repository Table'!$H:$H,'Expenses Analysis'!$D19)</f>
        <v>226478.76952499934</v>
      </c>
      <c r="G19" s="110">
        <f>SUMIFS('Data Repository Table'!$J:$J,'Data Repository Table'!$D:$D,'Expenses Analysis'!G$12,'Data Repository Table'!$A:$A,'Data Repository Table'!$A$183,'Data Repository Table'!$B:$B,'Data Repository Table'!$B$183,'Data Repository Table'!$C:$C,'Expenses Analysis'!$A19,'Data Repository Table'!$G:$G,'Expenses Analysis'!$C19,'Data Repository Table'!$H:$H,'Expenses Analysis'!$D19)</f>
        <v>312928.04857500002</v>
      </c>
      <c r="H19" s="110">
        <f>SUMIFS('Data Repository Table'!$J:$J,'Data Repository Table'!$D:$D,'Expenses Analysis'!H$12,'Data Repository Table'!$A:$A,'Data Repository Table'!$A$183,'Data Repository Table'!$B:$B,'Data Repository Table'!$B$183,'Data Repository Table'!$C:$C,'Expenses Analysis'!$A19,'Data Repository Table'!$G:$G,'Expenses Analysis'!$C19,'Data Repository Table'!$H:$H,'Expenses Analysis'!$D19)</f>
        <v>244993.61047499935</v>
      </c>
      <c r="I19" s="110">
        <f>SUMIFS('Data Repository Table'!$J:$J,'Data Repository Table'!$D:$D,'Expenses Analysis'!I$12,'Data Repository Table'!$A:$A,'Data Repository Table'!$A$183,'Data Repository Table'!$B:$B,'Data Repository Table'!$B$183,'Data Repository Table'!$C:$C,'Expenses Analysis'!$A19,'Data Repository Table'!$G:$G,'Expenses Analysis'!$C19,'Data Repository Table'!$H:$H,'Expenses Analysis'!$D19)</f>
        <v>232539.08692499998</v>
      </c>
      <c r="J19" s="110">
        <f>SUMIFS('Data Repository Table'!$J:$J,'Data Repository Table'!$D:$D,'Expenses Analysis'!J$12,'Data Repository Table'!$A:$A,'Data Repository Table'!$A$183,'Data Repository Table'!$B:$B,'Data Repository Table'!$B$183,'Data Repository Table'!$C:$C,'Expenses Analysis'!$A19,'Data Repository Table'!$G:$G,'Expenses Analysis'!$C19,'Data Repository Table'!$H:$H,'Expenses Analysis'!$D19)</f>
        <v>238807.31175000002</v>
      </c>
      <c r="K19" s="110">
        <f>SUMIFS('Data Repository Table'!$J:$J,'Data Repository Table'!$D:$D,'Expenses Analysis'!K$12,'Data Repository Table'!$A:$A,'Data Repository Table'!$A$183,'Data Repository Table'!$B:$B,'Data Repository Table'!$B$183,'Data Repository Table'!$C:$C,'Expenses Analysis'!$A19,'Data Repository Table'!$G:$G,'Expenses Analysis'!$C19,'Data Repository Table'!$H:$H,'Expenses Analysis'!$D19)</f>
        <v>229683.42450000002</v>
      </c>
      <c r="L19" s="110">
        <f>SUMIFS('Data Repository Table'!$J:$J,'Data Repository Table'!$D:$D,'Expenses Analysis'!L$12,'Data Repository Table'!$A:$A,'Data Repository Table'!$A$183,'Data Repository Table'!$B:$B,'Data Repository Table'!$B$183,'Data Repository Table'!$C:$C,'Expenses Analysis'!$A19,'Data Repository Table'!$G:$G,'Expenses Analysis'!$C19,'Data Repository Table'!$H:$H,'Expenses Analysis'!$D19)</f>
        <v>288539.74439999997</v>
      </c>
      <c r="M19" s="110">
        <f>SUMIFS('Data Repository Table'!$J:$J,'Data Repository Table'!$D:$D,'Expenses Analysis'!M$12,'Data Repository Table'!$A:$A,'Data Repository Table'!$A$183,'Data Repository Table'!$B:$B,'Data Repository Table'!$B$183,'Data Repository Table'!$C:$C,'Expenses Analysis'!$A19,'Data Repository Table'!$G:$G,'Expenses Analysis'!$C19,'Data Repository Table'!$H:$H,'Expenses Analysis'!$D19)</f>
        <v>242919.90315</v>
      </c>
      <c r="N19" s="110">
        <f>SUMIFS('Data Repository Table'!$J:$J,'Data Repository Table'!$D:$D,'Expenses Analysis'!N$12,'Data Repository Table'!$A:$A,'Data Repository Table'!$A$183,'Data Repository Table'!$B:$B,'Data Repository Table'!$B$183,'Data Repository Table'!$C:$C,'Expenses Analysis'!$A19,'Data Repository Table'!$G:$G,'Expenses Analysis'!$C19,'Data Repository Table'!$H:$H,'Expenses Analysis'!$D19)</f>
        <v>242366.59080000003</v>
      </c>
      <c r="O19" s="110">
        <f>SUMIFS('Data Repository Table'!$J:$J,'Data Repository Table'!$D:$D,'Expenses Analysis'!O$12,'Data Repository Table'!$A:$A,'Data Repository Table'!$A$183,'Data Repository Table'!$B:$B,'Data Repository Table'!$B$183,'Data Repository Table'!$C:$C,'Expenses Analysis'!$A19,'Data Repository Table'!$G:$G,'Expenses Analysis'!$C19,'Data Repository Table'!$H:$H,'Expenses Analysis'!$D19)</f>
        <v>242893.06177500001</v>
      </c>
      <c r="P19" s="110">
        <f>SUMIFS('Data Repository Table'!$J:$J,'Data Repository Table'!$D:$D,'Expenses Analysis'!P$12,'Data Repository Table'!$A:$A,'Data Repository Table'!$A$183,'Data Repository Table'!$B:$B,'Data Repository Table'!$B$183,'Data Repository Table'!$C:$C,'Expenses Analysis'!$A19,'Data Repository Table'!$G:$G,'Expenses Analysis'!$C19,'Data Repository Table'!$H:$H,'Expenses Analysis'!$D19)</f>
        <v>257924.84062500004</v>
      </c>
      <c r="Q19" s="110">
        <f>SUMIFS('Data Repository Table'!$J:$J,'Data Repository Table'!$D:$D,'Expenses Analysis'!Q$12,'Data Repository Table'!$A:$A,'Data Repository Table'!$A$183,'Data Repository Table'!$B:$B,'Data Repository Table'!$B$183,'Data Repository Table'!$C:$C,'Expenses Analysis'!$A19,'Data Repository Table'!$G:$G,'Expenses Analysis'!$C19,'Data Repository Table'!$H:$H,'Expenses Analysis'!$D19)</f>
        <v>294053.34352500003</v>
      </c>
      <c r="R19" s="110">
        <f t="shared" si="0"/>
        <v>3054127.7360249986</v>
      </c>
      <c r="S19" s="177"/>
      <c r="T19" s="177"/>
      <c r="U19" s="177"/>
      <c r="V19" s="177"/>
      <c r="W19" s="177"/>
    </row>
    <row r="20" spans="1:23" s="107" customFormat="1">
      <c r="A20" s="93" t="s">
        <v>63</v>
      </c>
      <c r="B20" s="93" t="s">
        <v>68</v>
      </c>
      <c r="C20" s="93" t="s">
        <v>55</v>
      </c>
      <c r="D20" s="93" t="s">
        <v>58</v>
      </c>
      <c r="E20" s="120"/>
      <c r="F20" s="110">
        <f>SUMIFS('Data Repository Table'!$J:$J,'Data Repository Table'!$D:$D,'Expenses Analysis'!F$12,'Data Repository Table'!$A:$A,'Data Repository Table'!$A$183,'Data Repository Table'!$B:$B,'Data Repository Table'!$B$183,'Data Repository Table'!$C:$C,'Expenses Analysis'!$A20,'Data Repository Table'!$G:$G,'Expenses Analysis'!$C20,'Data Repository Table'!$H:$H,'Expenses Analysis'!$D20)</f>
        <v>255837.1285374992</v>
      </c>
      <c r="G20" s="110">
        <f>SUMIFS('Data Repository Table'!$J:$J,'Data Repository Table'!$D:$D,'Expenses Analysis'!G$12,'Data Repository Table'!$A:$A,'Data Repository Table'!$A$183,'Data Repository Table'!$B:$B,'Data Repository Table'!$B$183,'Data Repository Table'!$C:$C,'Expenses Analysis'!$A20,'Data Repository Table'!$G:$G,'Expenses Analysis'!$C20,'Data Repository Table'!$H:$H,'Expenses Analysis'!$D20)</f>
        <v>353492.79561249999</v>
      </c>
      <c r="H20" s="110">
        <f>SUMIFS('Data Repository Table'!$J:$J,'Data Repository Table'!$D:$D,'Expenses Analysis'!H$12,'Data Repository Table'!$A:$A,'Data Repository Table'!$A$183,'Data Repository Table'!$B:$B,'Data Repository Table'!$B$183,'Data Repository Table'!$C:$C,'Expenses Analysis'!$A20,'Data Repository Table'!$G:$G,'Expenses Analysis'!$C20,'Data Repository Table'!$H:$H,'Expenses Analysis'!$D20)</f>
        <v>276752.04146249924</v>
      </c>
      <c r="I20" s="110">
        <f>SUMIFS('Data Repository Table'!$J:$J,'Data Repository Table'!$D:$D,'Expenses Analysis'!I$12,'Data Repository Table'!$A:$A,'Data Repository Table'!$A$183,'Data Repository Table'!$B:$B,'Data Repository Table'!$B$183,'Data Repository Table'!$C:$C,'Expenses Analysis'!$A20,'Data Repository Table'!$G:$G,'Expenses Analysis'!$C20,'Data Repository Table'!$H:$H,'Expenses Analysis'!$D20)</f>
        <v>262683.04263749992</v>
      </c>
      <c r="J20" s="110">
        <f>SUMIFS('Data Repository Table'!$J:$J,'Data Repository Table'!$D:$D,'Expenses Analysis'!J$12,'Data Repository Table'!$A:$A,'Data Repository Table'!$A$183,'Data Repository Table'!$B:$B,'Data Repository Table'!$B$183,'Data Repository Table'!$C:$C,'Expenses Analysis'!$A20,'Data Repository Table'!$G:$G,'Expenses Analysis'!$C20,'Data Repository Table'!$H:$H,'Expenses Analysis'!$D20)</f>
        <v>269763.81512500002</v>
      </c>
      <c r="K20" s="110">
        <f>SUMIFS('Data Repository Table'!$J:$J,'Data Repository Table'!$D:$D,'Expenses Analysis'!K$12,'Data Repository Table'!$A:$A,'Data Repository Table'!$A$183,'Data Repository Table'!$B:$B,'Data Repository Table'!$B$183,'Data Repository Table'!$C:$C,'Expenses Analysis'!$A20,'Data Repository Table'!$G:$G,'Expenses Analysis'!$C20,'Data Repository Table'!$H:$H,'Expenses Analysis'!$D20)</f>
        <v>259457.20175000001</v>
      </c>
      <c r="L20" s="110">
        <f>SUMIFS('Data Repository Table'!$J:$J,'Data Repository Table'!$D:$D,'Expenses Analysis'!L$12,'Data Repository Table'!$A:$A,'Data Repository Table'!$A$183,'Data Repository Table'!$B:$B,'Data Repository Table'!$B$183,'Data Repository Table'!$C:$C,'Expenses Analysis'!$A20,'Data Repository Table'!$G:$G,'Expenses Analysis'!$C20,'Data Repository Table'!$H:$H,'Expenses Analysis'!$D20)</f>
        <v>325943.04459999991</v>
      </c>
      <c r="M20" s="110">
        <f>SUMIFS('Data Repository Table'!$J:$J,'Data Repository Table'!$D:$D,'Expenses Analysis'!M$12,'Data Repository Table'!$A:$A,'Data Repository Table'!$A$183,'Data Repository Table'!$B:$B,'Data Repository Table'!$B$183,'Data Repository Table'!$C:$C,'Expenses Analysis'!$A20,'Data Repository Table'!$G:$G,'Expenses Analysis'!$C20,'Data Repository Table'!$H:$H,'Expenses Analysis'!$D20)</f>
        <v>274409.52022499999</v>
      </c>
      <c r="N20" s="110">
        <f>SUMIFS('Data Repository Table'!$J:$J,'Data Repository Table'!$D:$D,'Expenses Analysis'!N$12,'Data Repository Table'!$A:$A,'Data Repository Table'!$A$183,'Data Repository Table'!$B:$B,'Data Repository Table'!$B$183,'Data Repository Table'!$C:$C,'Expenses Analysis'!$A20,'Data Repository Table'!$G:$G,'Expenses Analysis'!$C20,'Data Repository Table'!$H:$H,'Expenses Analysis'!$D20)</f>
        <v>273784.48220000003</v>
      </c>
      <c r="O20" s="110">
        <f>SUMIFS('Data Repository Table'!$J:$J,'Data Repository Table'!$D:$D,'Expenses Analysis'!O$12,'Data Repository Table'!$A:$A,'Data Repository Table'!$A$183,'Data Repository Table'!$B:$B,'Data Repository Table'!$B$183,'Data Repository Table'!$C:$C,'Expenses Analysis'!$A20,'Data Repository Table'!$G:$G,'Expenses Analysis'!$C20,'Data Repository Table'!$H:$H,'Expenses Analysis'!$D20)</f>
        <v>274379.19941249996</v>
      </c>
      <c r="P20" s="110">
        <f>SUMIFS('Data Repository Table'!$J:$J,'Data Repository Table'!$D:$D,'Expenses Analysis'!P$12,'Data Repository Table'!$A:$A,'Data Repository Table'!$A$183,'Data Repository Table'!$B:$B,'Data Repository Table'!$B$183,'Data Repository Table'!$C:$C,'Expenses Analysis'!$A20,'Data Repository Table'!$G:$G,'Expenses Analysis'!$C20,'Data Repository Table'!$H:$H,'Expenses Analysis'!$D20)</f>
        <v>291359.54218749999</v>
      </c>
      <c r="Q20" s="110">
        <f>SUMIFS('Data Repository Table'!$J:$J,'Data Repository Table'!$D:$D,'Expenses Analysis'!Q$12,'Data Repository Table'!$A:$A,'Data Repository Table'!$A$183,'Data Repository Table'!$B:$B,'Data Repository Table'!$B$183,'Data Repository Table'!$C:$C,'Expenses Analysis'!$A20,'Data Repository Table'!$G:$G,'Expenses Analysis'!$C20,'Data Repository Table'!$H:$H,'Expenses Analysis'!$D20)</f>
        <v>332171.36953749997</v>
      </c>
      <c r="R20" s="110">
        <f t="shared" si="0"/>
        <v>3450033.1832874976</v>
      </c>
      <c r="S20" s="177"/>
      <c r="T20" s="177"/>
      <c r="U20" s="177"/>
      <c r="V20" s="177"/>
      <c r="W20" s="177"/>
    </row>
    <row r="21" spans="1:23" s="107" customFormat="1">
      <c r="A21" s="93" t="s">
        <v>63</v>
      </c>
      <c r="B21" s="93" t="s">
        <v>68</v>
      </c>
      <c r="C21" s="93" t="s">
        <v>55</v>
      </c>
      <c r="D21" s="93" t="s">
        <v>56</v>
      </c>
      <c r="E21" s="120"/>
      <c r="F21" s="110">
        <f>SUMIFS('Data Repository Table'!$J:$J,'Data Repository Table'!$D:$D,'Expenses Analysis'!F$12,'Data Repository Table'!$A:$A,'Data Repository Table'!$A$183,'Data Repository Table'!$B:$B,'Data Repository Table'!$B$183,'Data Repository Table'!$C:$C,'Expenses Analysis'!$A21,'Data Repository Table'!$G:$G,'Expenses Analysis'!$C21,'Data Repository Table'!$H:$H,'Expenses Analysis'!$D21)</f>
        <v>176150.15407499947</v>
      </c>
      <c r="G21" s="110">
        <f>SUMIFS('Data Repository Table'!$J:$J,'Data Repository Table'!$D:$D,'Expenses Analysis'!G$12,'Data Repository Table'!$A:$A,'Data Repository Table'!$A$183,'Data Repository Table'!$B:$B,'Data Repository Table'!$B$183,'Data Repository Table'!$C:$C,'Expenses Analysis'!$A21,'Data Repository Table'!$G:$G,'Expenses Analysis'!$C21,'Data Repository Table'!$H:$H,'Expenses Analysis'!$D21)</f>
        <v>243388.48222500001</v>
      </c>
      <c r="H21" s="110">
        <f>SUMIFS('Data Repository Table'!$J:$J,'Data Repository Table'!$D:$D,'Expenses Analysis'!H$12,'Data Repository Table'!$A:$A,'Data Repository Table'!$A$183,'Data Repository Table'!$B:$B,'Data Repository Table'!$B$183,'Data Repository Table'!$C:$C,'Expenses Analysis'!$A21,'Data Repository Table'!$G:$G,'Expenses Analysis'!$C21,'Data Repository Table'!$H:$H,'Expenses Analysis'!$D21)</f>
        <v>190550.58592499947</v>
      </c>
      <c r="I21" s="110">
        <f>SUMIFS('Data Repository Table'!$J:$J,'Data Repository Table'!$D:$D,'Expenses Analysis'!I$12,'Data Repository Table'!$A:$A,'Data Repository Table'!$A$183,'Data Repository Table'!$B:$B,'Data Repository Table'!$B$183,'Data Repository Table'!$C:$C,'Expenses Analysis'!$A21,'Data Repository Table'!$G:$G,'Expenses Analysis'!$C21,'Data Repository Table'!$H:$H,'Expenses Analysis'!$D21)</f>
        <v>180863.73427499997</v>
      </c>
      <c r="J21" s="110">
        <f>SUMIFS('Data Repository Table'!$J:$J,'Data Repository Table'!$D:$D,'Expenses Analysis'!J$12,'Data Repository Table'!$A:$A,'Data Repository Table'!$A$183,'Data Repository Table'!$B:$B,'Data Repository Table'!$B$183,'Data Repository Table'!$C:$C,'Expenses Analysis'!$A21,'Data Repository Table'!$G:$G,'Expenses Analysis'!$C21,'Data Repository Table'!$H:$H,'Expenses Analysis'!$D21)</f>
        <v>185739.02025</v>
      </c>
      <c r="K21" s="110">
        <f>SUMIFS('Data Repository Table'!$J:$J,'Data Repository Table'!$D:$D,'Expenses Analysis'!K$12,'Data Repository Table'!$A:$A,'Data Repository Table'!$A$183,'Data Repository Table'!$B:$B,'Data Repository Table'!$B$183,'Data Repository Table'!$C:$C,'Expenses Analysis'!$A21,'Data Repository Table'!$G:$G,'Expenses Analysis'!$C21,'Data Repository Table'!$H:$H,'Expenses Analysis'!$D21)</f>
        <v>178642.66350000002</v>
      </c>
      <c r="L21" s="110">
        <f>SUMIFS('Data Repository Table'!$J:$J,'Data Repository Table'!$D:$D,'Expenses Analysis'!L$12,'Data Repository Table'!$A:$A,'Data Repository Table'!$A$183,'Data Repository Table'!$B:$B,'Data Repository Table'!$B$183,'Data Repository Table'!$C:$C,'Expenses Analysis'!$A21,'Data Repository Table'!$G:$G,'Expenses Analysis'!$C21,'Data Repository Table'!$H:$H,'Expenses Analysis'!$D21)</f>
        <v>224419.80119999996</v>
      </c>
      <c r="M21" s="110">
        <f>SUMIFS('Data Repository Table'!$J:$J,'Data Repository Table'!$D:$D,'Expenses Analysis'!M$12,'Data Repository Table'!$A:$A,'Data Repository Table'!$A$183,'Data Repository Table'!$B:$B,'Data Repository Table'!$B$183,'Data Repository Table'!$C:$C,'Expenses Analysis'!$A21,'Data Repository Table'!$G:$G,'Expenses Analysis'!$C21,'Data Repository Table'!$H:$H,'Expenses Analysis'!$D21)</f>
        <v>188937.70244999998</v>
      </c>
      <c r="N21" s="110">
        <f>SUMIFS('Data Repository Table'!$J:$J,'Data Repository Table'!$D:$D,'Expenses Analysis'!N$12,'Data Repository Table'!$A:$A,'Data Repository Table'!$A$183,'Data Repository Table'!$B:$B,'Data Repository Table'!$B$183,'Data Repository Table'!$C:$C,'Expenses Analysis'!$A21,'Data Repository Table'!$G:$G,'Expenses Analysis'!$C21,'Data Repository Table'!$H:$H,'Expenses Analysis'!$D21)</f>
        <v>188507.34840000002</v>
      </c>
      <c r="O21" s="110">
        <f>SUMIFS('Data Repository Table'!$J:$J,'Data Repository Table'!$D:$D,'Expenses Analysis'!O$12,'Data Repository Table'!$A:$A,'Data Repository Table'!$A$183,'Data Repository Table'!$B:$B,'Data Repository Table'!$B$183,'Data Repository Table'!$C:$C,'Expenses Analysis'!$A21,'Data Repository Table'!$G:$G,'Expenses Analysis'!$C21,'Data Repository Table'!$H:$H,'Expenses Analysis'!$D21)</f>
        <v>188916.82582500001</v>
      </c>
      <c r="P21" s="110">
        <f>SUMIFS('Data Repository Table'!$J:$J,'Data Repository Table'!$D:$D,'Expenses Analysis'!P$12,'Data Repository Table'!$A:$A,'Data Repository Table'!$A$183,'Data Repository Table'!$B:$B,'Data Repository Table'!$B$183,'Data Repository Table'!$C:$C,'Expenses Analysis'!$A21,'Data Repository Table'!$G:$G,'Expenses Analysis'!$C21,'Data Repository Table'!$H:$H,'Expenses Analysis'!$D21)</f>
        <v>200608.20937500001</v>
      </c>
      <c r="Q21" s="110">
        <f>SUMIFS('Data Repository Table'!$J:$J,'Data Repository Table'!$D:$D,'Expenses Analysis'!Q$12,'Data Repository Table'!$A:$A,'Data Repository Table'!$A$183,'Data Repository Table'!$B:$B,'Data Repository Table'!$B$183,'Data Repository Table'!$C:$C,'Expenses Analysis'!$A21,'Data Repository Table'!$G:$G,'Expenses Analysis'!$C21,'Data Repository Table'!$H:$H,'Expenses Analysis'!$D21)</f>
        <v>228708.15607500001</v>
      </c>
      <c r="R21" s="110">
        <f t="shared" si="0"/>
        <v>2375432.6835749988</v>
      </c>
      <c r="S21" s="177"/>
      <c r="T21" s="177"/>
      <c r="U21" s="177"/>
      <c r="V21" s="177"/>
      <c r="W21" s="177"/>
    </row>
    <row r="22" spans="1:23" s="107" customFormat="1" ht="16" thickBot="1">
      <c r="A22" s="93" t="s">
        <v>63</v>
      </c>
      <c r="B22" s="93" t="s">
        <v>68</v>
      </c>
      <c r="C22" s="93" t="s">
        <v>52</v>
      </c>
      <c r="D22" s="93" t="s">
        <v>53</v>
      </c>
      <c r="E22" s="121"/>
      <c r="F22" s="110">
        <f>SUMIFS('Data Repository Table'!$J:$J,'Data Repository Table'!$D:$D,'Expenses Analysis'!F$12,'Data Repository Table'!$A:$A,'Data Repository Table'!$A$183,'Data Repository Table'!$B:$B,'Data Repository Table'!$B$183,'Data Repository Table'!$C:$C,'Expenses Analysis'!$A22,'Data Repository Table'!$G:$G,'Expenses Analysis'!$C22,'Data Repository Table'!$H:$H,'Expenses Analysis'!$D22)</f>
        <v>1153364.1040624965</v>
      </c>
      <c r="G22" s="110">
        <f>SUMIFS('Data Repository Table'!$J:$J,'Data Repository Table'!$D:$D,'Expenses Analysis'!G$12,'Data Repository Table'!$A:$A,'Data Repository Table'!$A$183,'Data Repository Table'!$B:$B,'Data Repository Table'!$B$183,'Data Repository Table'!$C:$C,'Expenses Analysis'!$A22,'Data Repository Table'!$G:$G,'Expenses Analysis'!$C22,'Data Repository Table'!$H:$H,'Expenses Analysis'!$D22)</f>
        <v>1593615.0621875001</v>
      </c>
      <c r="H22" s="110">
        <f>SUMIFS('Data Repository Table'!$J:$J,'Data Repository Table'!$D:$D,'Expenses Analysis'!H$12,'Data Repository Table'!$A:$A,'Data Repository Table'!$A$183,'Data Repository Table'!$B:$B,'Data Repository Table'!$B$183,'Data Repository Table'!$C:$C,'Expenses Analysis'!$A22,'Data Repository Table'!$G:$G,'Expenses Analysis'!$C22,'Data Repository Table'!$H:$H,'Expenses Analysis'!$D22)</f>
        <v>1247652.6459374966</v>
      </c>
      <c r="I22" s="110">
        <f>SUMIFS('Data Repository Table'!$J:$J,'Data Repository Table'!$D:$D,'Expenses Analysis'!I$12,'Data Repository Table'!$A:$A,'Data Repository Table'!$A$183,'Data Repository Table'!$B:$B,'Data Repository Table'!$B$183,'Data Repository Table'!$C:$C,'Expenses Analysis'!$A22,'Data Repository Table'!$G:$G,'Expenses Analysis'!$C22,'Data Repository Table'!$H:$H,'Expenses Analysis'!$D22)</f>
        <v>1184226.8315625</v>
      </c>
      <c r="J22" s="110">
        <f>SUMIFS('Data Repository Table'!$J:$J,'Data Repository Table'!$D:$D,'Expenses Analysis'!J$12,'Data Repository Table'!$A:$A,'Data Repository Table'!$A$183,'Data Repository Table'!$B:$B,'Data Repository Table'!$B$183,'Data Repository Table'!$C:$C,'Expenses Analysis'!$A22,'Data Repository Table'!$G:$G,'Expenses Analysis'!$C22,'Data Repository Table'!$H:$H,'Expenses Analysis'!$D22)</f>
        <v>1216148.346875</v>
      </c>
      <c r="K22" s="110">
        <f>SUMIFS('Data Repository Table'!$J:$J,'Data Repository Table'!$D:$D,'Expenses Analysis'!K$12,'Data Repository Table'!$A:$A,'Data Repository Table'!$A$183,'Data Repository Table'!$B:$B,'Data Repository Table'!$B$183,'Data Repository Table'!$C:$C,'Expenses Analysis'!$A22,'Data Repository Table'!$G:$G,'Expenses Analysis'!$C22,'Data Repository Table'!$H:$H,'Expenses Analysis'!$D22)</f>
        <v>1169684.1062500002</v>
      </c>
      <c r="L22" s="110">
        <f>SUMIFS('Data Repository Table'!$J:$J,'Data Repository Table'!$D:$D,'Expenses Analysis'!L$12,'Data Repository Table'!$A:$A,'Data Repository Table'!$A$183,'Data Repository Table'!$B:$B,'Data Repository Table'!$B$183,'Data Repository Table'!$C:$C,'Expenses Analysis'!$A22,'Data Repository Table'!$G:$G,'Expenses Analysis'!$C22,'Data Repository Table'!$H:$H,'Expenses Analysis'!$D22)</f>
        <v>1469415.3649999998</v>
      </c>
      <c r="M22" s="110">
        <f>SUMIFS('Data Repository Table'!$J:$J,'Data Repository Table'!$D:$D,'Expenses Analysis'!M$12,'Data Repository Table'!$A:$A,'Data Repository Table'!$A$183,'Data Repository Table'!$B:$B,'Data Repository Table'!$B$183,'Data Repository Table'!$C:$C,'Expenses Analysis'!$A22,'Data Repository Table'!$G:$G,'Expenses Analysis'!$C22,'Data Repository Table'!$H:$H,'Expenses Analysis'!$D22)</f>
        <v>1237092.099375</v>
      </c>
      <c r="N22" s="110">
        <f>SUMIFS('Data Repository Table'!$J:$J,'Data Repository Table'!$D:$D,'Expenses Analysis'!N$12,'Data Repository Table'!$A:$A,'Data Repository Table'!$A$183,'Data Repository Table'!$B:$B,'Data Repository Table'!$B$183,'Data Repository Table'!$C:$C,'Expenses Analysis'!$A22,'Data Repository Table'!$G:$G,'Expenses Analysis'!$C22,'Data Repository Table'!$H:$H,'Expenses Analysis'!$D22)</f>
        <v>1234274.3050000002</v>
      </c>
      <c r="O22" s="110">
        <f>SUMIFS('Data Repository Table'!$J:$J,'Data Repository Table'!$D:$D,'Expenses Analysis'!O$12,'Data Repository Table'!$A:$A,'Data Repository Table'!$A$183,'Data Repository Table'!$B:$B,'Data Repository Table'!$B$183,'Data Repository Table'!$C:$C,'Expenses Analysis'!$A22,'Data Repository Table'!$G:$G,'Expenses Analysis'!$C22,'Data Repository Table'!$H:$H,'Expenses Analysis'!$D22)</f>
        <v>1236955.4071875</v>
      </c>
      <c r="P22" s="110">
        <f>SUMIFS('Data Repository Table'!$J:$J,'Data Repository Table'!$D:$D,'Expenses Analysis'!P$12,'Data Repository Table'!$A:$A,'Data Repository Table'!$A$183,'Data Repository Table'!$B:$B,'Data Repository Table'!$B$183,'Data Repository Table'!$C:$C,'Expenses Analysis'!$A22,'Data Repository Table'!$G:$G,'Expenses Analysis'!$C22,'Data Repository Table'!$H:$H,'Expenses Analysis'!$D22)</f>
        <v>1313506.1328125</v>
      </c>
      <c r="Q22" s="110">
        <f>SUMIFS('Data Repository Table'!$J:$J,'Data Repository Table'!$D:$D,'Expenses Analysis'!Q$12,'Data Repository Table'!$A:$A,'Data Repository Table'!$A$183,'Data Repository Table'!$B:$B,'Data Repository Table'!$B$183,'Data Repository Table'!$C:$C,'Expenses Analysis'!$A22,'Data Repository Table'!$G:$G,'Expenses Analysis'!$C22,'Data Repository Table'!$H:$H,'Expenses Analysis'!$D22)</f>
        <v>1497493.8790625001</v>
      </c>
      <c r="R22" s="110">
        <f t="shared" si="0"/>
        <v>15553428.285312492</v>
      </c>
      <c r="S22" s="177"/>
      <c r="T22" s="177"/>
      <c r="U22" s="177"/>
      <c r="V22" s="177"/>
      <c r="W22" s="177"/>
    </row>
    <row r="23" spans="1:23" s="157" customFormat="1" ht="17" thickTop="1" thickBot="1">
      <c r="A23" s="155" t="s">
        <v>85</v>
      </c>
      <c r="B23" s="155"/>
      <c r="C23" s="155"/>
      <c r="D23" s="159" t="s">
        <v>85</v>
      </c>
      <c r="E23" s="155"/>
      <c r="F23" s="182">
        <f>SUM(F15:F22)</f>
        <v>3458288.8701338647</v>
      </c>
      <c r="G23" s="182">
        <f t="shared" ref="G23:Q23" si="1">SUM(G15:G22)</f>
        <v>4778353.3521016249</v>
      </c>
      <c r="H23" s="182">
        <f t="shared" si="1"/>
        <v>3741007.0627661142</v>
      </c>
      <c r="I23" s="182">
        <f t="shared" si="1"/>
        <v>3550828.7945508747</v>
      </c>
      <c r="J23" s="182">
        <f t="shared" si="1"/>
        <v>3646543.42684625</v>
      </c>
      <c r="K23" s="182">
        <f t="shared" si="1"/>
        <v>3507223.3581475001</v>
      </c>
      <c r="L23" s="182">
        <f t="shared" si="1"/>
        <v>5249820.3494999986</v>
      </c>
      <c r="M23" s="182">
        <f t="shared" si="1"/>
        <v>4419792.6823125007</v>
      </c>
      <c r="N23" s="182">
        <f t="shared" si="1"/>
        <v>4409725.4715</v>
      </c>
      <c r="O23" s="182">
        <f t="shared" si="1"/>
        <v>4419304.3184062503</v>
      </c>
      <c r="P23" s="182">
        <f t="shared" si="1"/>
        <v>4692799.18359375</v>
      </c>
      <c r="Q23" s="182">
        <f t="shared" si="1"/>
        <v>5350137.2224687496</v>
      </c>
      <c r="R23" s="158">
        <f>SUM(R15:R22)</f>
        <v>51223824.092327476</v>
      </c>
      <c r="S23" s="156"/>
      <c r="T23" s="156"/>
      <c r="U23" s="156"/>
      <c r="V23" s="156"/>
      <c r="W23" s="156"/>
    </row>
    <row r="24" spans="1:23" s="107" customFormat="1" ht="16" thickTop="1">
      <c r="A24" s="100"/>
      <c r="B24" s="100"/>
      <c r="C24" s="100"/>
      <c r="D24" s="100"/>
      <c r="E24" s="100"/>
      <c r="F24" s="100"/>
      <c r="G24" s="100"/>
      <c r="H24" s="100"/>
      <c r="I24" s="100"/>
      <c r="J24" s="100"/>
      <c r="K24" s="100"/>
      <c r="L24" s="100"/>
      <c r="M24" s="100"/>
      <c r="N24" s="100"/>
      <c r="O24" s="100"/>
      <c r="P24" s="100"/>
      <c r="Q24" s="100"/>
      <c r="R24" s="118"/>
      <c r="S24" s="97"/>
      <c r="T24" s="97"/>
      <c r="U24" s="97"/>
      <c r="V24" s="97"/>
      <c r="W24" s="97"/>
    </row>
    <row r="25" spans="1:23">
      <c r="A25" s="93" t="s">
        <v>66</v>
      </c>
      <c r="B25" s="93" t="s">
        <v>68</v>
      </c>
      <c r="C25" s="93" t="s">
        <v>47</v>
      </c>
      <c r="D25" s="93" t="s">
        <v>48</v>
      </c>
      <c r="E25" s="120"/>
      <c r="F25" s="110">
        <f>SUMIFS('Data Repository Table'!$J:$J,'Data Repository Table'!$D:$D,'Expenses Analysis'!F$12,'Data Repository Table'!$A:$A,'Data Repository Table'!$A$183,'Data Repository Table'!$B:$B,'Data Repository Table'!$B$183,'Data Repository Table'!$C:$C,'Expenses Analysis'!$A25,'Data Repository Table'!$G:$G,'Expenses Analysis'!$C25,'Data Repository Table'!$H:$H,'Expenses Analysis'!$D25)</f>
        <v>2533034.5131168002</v>
      </c>
      <c r="G25" s="110">
        <f>SUMIFS('Data Repository Table'!$J:$J,'Data Repository Table'!$D:$D,'Expenses Analysis'!G$12,'Data Repository Table'!$A:$A,'Data Repository Table'!$A$183,'Data Repository Table'!$B:$B,'Data Repository Table'!$B$183,'Data Repository Table'!$C:$C,'Expenses Analysis'!$A25,'Data Repository Table'!$G:$G,'Expenses Analysis'!$C25,'Data Repository Table'!$H:$H,'Expenses Analysis'!$D25)</f>
        <v>3051574.1625600001</v>
      </c>
      <c r="H25" s="110">
        <f>SUMIFS('Data Repository Table'!$J:$J,'Data Repository Table'!$D:$D,'Expenses Analysis'!H$12,'Data Repository Table'!$A:$A,'Data Repository Table'!$A$183,'Data Repository Table'!$B:$B,'Data Repository Table'!$B$183,'Data Repository Table'!$C:$C,'Expenses Analysis'!$A25,'Data Repository Table'!$G:$G,'Expenses Analysis'!$C25,'Data Repository Table'!$H:$H,'Expenses Analysis'!$D25)</f>
        <v>3084202.7580672004</v>
      </c>
      <c r="I25" s="110">
        <f>SUMIFS('Data Repository Table'!$J:$J,'Data Repository Table'!$D:$D,'Expenses Analysis'!I$12,'Data Repository Table'!$A:$A,'Data Repository Table'!$A$183,'Data Repository Table'!$B:$B,'Data Repository Table'!$B$183,'Data Repository Table'!$C:$C,'Expenses Analysis'!$A25,'Data Repository Table'!$G:$G,'Expenses Analysis'!$C25,'Data Repository Table'!$H:$H,'Expenses Analysis'!$D25)</f>
        <v>4135202.765971201</v>
      </c>
      <c r="J25" s="110">
        <f>SUMIFS('Data Repository Table'!$J:$J,'Data Repository Table'!$D:$D,'Expenses Analysis'!J$12,'Data Repository Table'!$A:$A,'Data Repository Table'!$A$183,'Data Repository Table'!$B:$B,'Data Repository Table'!$B$183,'Data Repository Table'!$C:$C,'Expenses Analysis'!$A25,'Data Repository Table'!$G:$G,'Expenses Analysis'!$C25,'Data Repository Table'!$H:$H,'Expenses Analysis'!$D25)</f>
        <v>4473275.8948415993</v>
      </c>
      <c r="K25" s="110">
        <f>SUMIFS('Data Repository Table'!$J:$J,'Data Repository Table'!$D:$D,'Expenses Analysis'!K$12,'Data Repository Table'!$A:$A,'Data Repository Table'!$A$183,'Data Repository Table'!$B:$B,'Data Repository Table'!$B$183,'Data Repository Table'!$C:$C,'Expenses Analysis'!$A25,'Data Repository Table'!$G:$G,'Expenses Analysis'!$C25,'Data Repository Table'!$H:$H,'Expenses Analysis'!$D25)</f>
        <v>3464957.9260800011</v>
      </c>
      <c r="L25" s="110">
        <f>SUMIFS('Data Repository Table'!$J:$J,'Data Repository Table'!$D:$D,'Expenses Analysis'!L$12,'Data Repository Table'!$A:$A,'Data Repository Table'!$A$183,'Data Repository Table'!$B:$B,'Data Repository Table'!$B$183,'Data Repository Table'!$C:$C,'Expenses Analysis'!$A25,'Data Repository Table'!$G:$G,'Expenses Analysis'!$C25,'Data Repository Table'!$H:$H,'Expenses Analysis'!$D25)</f>
        <v>4049642.8266000003</v>
      </c>
      <c r="M25" s="110">
        <f>SUMIFS('Data Repository Table'!$J:$J,'Data Repository Table'!$D:$D,'Expenses Analysis'!M$12,'Data Repository Table'!$A:$A,'Data Repository Table'!$A$183,'Data Repository Table'!$B:$B,'Data Repository Table'!$B$183,'Data Repository Table'!$C:$C,'Expenses Analysis'!$A25,'Data Repository Table'!$G:$G,'Expenses Analysis'!$C25,'Data Repository Table'!$H:$H,'Expenses Analysis'!$D25)</f>
        <v>4767948.2214000002</v>
      </c>
      <c r="N25" s="110">
        <f>SUMIFS('Data Repository Table'!$J:$J,'Data Repository Table'!$D:$D,'Expenses Analysis'!N$12,'Data Repository Table'!$A:$A,'Data Repository Table'!$A$183,'Data Repository Table'!$B:$B,'Data Repository Table'!$B$183,'Data Repository Table'!$C:$C,'Expenses Analysis'!$A25,'Data Repository Table'!$G:$G,'Expenses Analysis'!$C25,'Data Repository Table'!$H:$H,'Expenses Analysis'!$D25)</f>
        <v>4346722.8083999995</v>
      </c>
      <c r="O25" s="110">
        <f>SUMIFS('Data Repository Table'!$J:$J,'Data Repository Table'!$D:$D,'Expenses Analysis'!O$12,'Data Repository Table'!$A:$A,'Data Repository Table'!$A$183,'Data Repository Table'!$B:$B,'Data Repository Table'!$B$183,'Data Repository Table'!$C:$C,'Expenses Analysis'!$A25,'Data Repository Table'!$G:$G,'Expenses Analysis'!$C25,'Data Repository Table'!$H:$H,'Expenses Analysis'!$D25)</f>
        <v>4671541.1274000006</v>
      </c>
      <c r="P25" s="110">
        <f>SUMIFS('Data Repository Table'!$J:$J,'Data Repository Table'!$D:$D,'Expenses Analysis'!P$12,'Data Repository Table'!$A:$A,'Data Repository Table'!$A$183,'Data Repository Table'!$B:$B,'Data Repository Table'!$B$183,'Data Repository Table'!$C:$C,'Expenses Analysis'!$A25,'Data Repository Table'!$G:$G,'Expenses Analysis'!$C25,'Data Repository Table'!$H:$H,'Expenses Analysis'!$D25)</f>
        <v>5478104.6040000012</v>
      </c>
      <c r="Q25" s="110">
        <f>SUMIFS('Data Repository Table'!$J:$J,'Data Repository Table'!$D:$D,'Expenses Analysis'!Q$12,'Data Repository Table'!$A:$A,'Data Repository Table'!$A$183,'Data Repository Table'!$B:$B,'Data Repository Table'!$B$183,'Data Repository Table'!$C:$C,'Expenses Analysis'!$A25,'Data Repository Table'!$G:$G,'Expenses Analysis'!$C25,'Data Repository Table'!$H:$H,'Expenses Analysis'!$D25)</f>
        <v>2269805.1667200001</v>
      </c>
      <c r="R25" s="110">
        <f>SUM(F25:Q25)</f>
        <v>46326012.775156811</v>
      </c>
      <c r="S25" s="177"/>
      <c r="T25" s="177"/>
      <c r="U25" s="177"/>
      <c r="V25" s="177"/>
      <c r="W25" s="177"/>
    </row>
    <row r="26" spans="1:23">
      <c r="A26" s="93" t="s">
        <v>66</v>
      </c>
      <c r="B26" s="93" t="s">
        <v>68</v>
      </c>
      <c r="C26" s="93" t="s">
        <v>49</v>
      </c>
      <c r="D26" s="93" t="s">
        <v>51</v>
      </c>
      <c r="E26" s="120"/>
      <c r="F26" s="110">
        <f>SUMIFS('Data Repository Table'!$J:$J,'Data Repository Table'!$D:$D,'Expenses Analysis'!F$12,'Data Repository Table'!$A:$A,'Data Repository Table'!$A$183,'Data Repository Table'!$B:$B,'Data Repository Table'!$B$183,'Data Repository Table'!$C:$C,'Expenses Analysis'!$A26,'Data Repository Table'!$G:$G,'Expenses Analysis'!$C26,'Data Repository Table'!$H:$H,'Expenses Analysis'!$D26)</f>
        <v>1266517.2565584001</v>
      </c>
      <c r="G26" s="110">
        <f>SUMIFS('Data Repository Table'!$J:$J,'Data Repository Table'!$D:$D,'Expenses Analysis'!G$12,'Data Repository Table'!$A:$A,'Data Repository Table'!$A$183,'Data Repository Table'!$B:$B,'Data Repository Table'!$B$183,'Data Repository Table'!$C:$C,'Expenses Analysis'!$A26,'Data Repository Table'!$G:$G,'Expenses Analysis'!$C26,'Data Repository Table'!$H:$H,'Expenses Analysis'!$D26)</f>
        <v>1525787.08128</v>
      </c>
      <c r="H26" s="110">
        <f>SUMIFS('Data Repository Table'!$J:$J,'Data Repository Table'!$D:$D,'Expenses Analysis'!H$12,'Data Repository Table'!$A:$A,'Data Repository Table'!$A$183,'Data Repository Table'!$B:$B,'Data Repository Table'!$B$183,'Data Repository Table'!$C:$C,'Expenses Analysis'!$A26,'Data Repository Table'!$G:$G,'Expenses Analysis'!$C26,'Data Repository Table'!$H:$H,'Expenses Analysis'!$D26)</f>
        <v>1542101.3790336002</v>
      </c>
      <c r="I26" s="110">
        <f>SUMIFS('Data Repository Table'!$J:$J,'Data Repository Table'!$D:$D,'Expenses Analysis'!I$12,'Data Repository Table'!$A:$A,'Data Repository Table'!$A$183,'Data Repository Table'!$B:$B,'Data Repository Table'!$B$183,'Data Repository Table'!$C:$C,'Expenses Analysis'!$A26,'Data Repository Table'!$G:$G,'Expenses Analysis'!$C26,'Data Repository Table'!$H:$H,'Expenses Analysis'!$D26)</f>
        <v>2067601.3829856005</v>
      </c>
      <c r="J26" s="110">
        <f>SUMIFS('Data Repository Table'!$J:$J,'Data Repository Table'!$D:$D,'Expenses Analysis'!J$12,'Data Repository Table'!$A:$A,'Data Repository Table'!$A$183,'Data Repository Table'!$B:$B,'Data Repository Table'!$B$183,'Data Repository Table'!$C:$C,'Expenses Analysis'!$A26,'Data Repository Table'!$G:$G,'Expenses Analysis'!$C26,'Data Repository Table'!$H:$H,'Expenses Analysis'!$D26)</f>
        <v>2236637.9474207996</v>
      </c>
      <c r="K26" s="110">
        <f>SUMIFS('Data Repository Table'!$J:$J,'Data Repository Table'!$D:$D,'Expenses Analysis'!K$12,'Data Repository Table'!$A:$A,'Data Repository Table'!$A$183,'Data Repository Table'!$B:$B,'Data Repository Table'!$B$183,'Data Repository Table'!$C:$C,'Expenses Analysis'!$A26,'Data Repository Table'!$G:$G,'Expenses Analysis'!$C26,'Data Repository Table'!$H:$H,'Expenses Analysis'!$D26)</f>
        <v>1732478.9630400005</v>
      </c>
      <c r="L26" s="110">
        <f>SUMIFS('Data Repository Table'!$J:$J,'Data Repository Table'!$D:$D,'Expenses Analysis'!L$12,'Data Repository Table'!$A:$A,'Data Repository Table'!$A$183,'Data Repository Table'!$B:$B,'Data Repository Table'!$B$183,'Data Repository Table'!$C:$C,'Expenses Analysis'!$A26,'Data Repository Table'!$G:$G,'Expenses Analysis'!$C26,'Data Repository Table'!$H:$H,'Expenses Analysis'!$D26)</f>
        <v>2024821.4133000001</v>
      </c>
      <c r="M26" s="110">
        <f>SUMIFS('Data Repository Table'!$J:$J,'Data Repository Table'!$D:$D,'Expenses Analysis'!M$12,'Data Repository Table'!$A:$A,'Data Repository Table'!$A$183,'Data Repository Table'!$B:$B,'Data Repository Table'!$B$183,'Data Repository Table'!$C:$C,'Expenses Analysis'!$A26,'Data Repository Table'!$G:$G,'Expenses Analysis'!$C26,'Data Repository Table'!$H:$H,'Expenses Analysis'!$D26)</f>
        <v>2383974.1107000001</v>
      </c>
      <c r="N26" s="110">
        <f>SUMIFS('Data Repository Table'!$J:$J,'Data Repository Table'!$D:$D,'Expenses Analysis'!N$12,'Data Repository Table'!$A:$A,'Data Repository Table'!$A$183,'Data Repository Table'!$B:$B,'Data Repository Table'!$B$183,'Data Repository Table'!$C:$C,'Expenses Analysis'!$A26,'Data Repository Table'!$G:$G,'Expenses Analysis'!$C26,'Data Repository Table'!$H:$H,'Expenses Analysis'!$D26)</f>
        <v>2173361.4041999998</v>
      </c>
      <c r="O26" s="110">
        <f>SUMIFS('Data Repository Table'!$J:$J,'Data Repository Table'!$D:$D,'Expenses Analysis'!O$12,'Data Repository Table'!$A:$A,'Data Repository Table'!$A$183,'Data Repository Table'!$B:$B,'Data Repository Table'!$B$183,'Data Repository Table'!$C:$C,'Expenses Analysis'!$A26,'Data Repository Table'!$G:$G,'Expenses Analysis'!$C26,'Data Repository Table'!$H:$H,'Expenses Analysis'!$D26)</f>
        <v>2335770.5637000003</v>
      </c>
      <c r="P26" s="110">
        <f>SUMIFS('Data Repository Table'!$J:$J,'Data Repository Table'!$D:$D,'Expenses Analysis'!P$12,'Data Repository Table'!$A:$A,'Data Repository Table'!$A$183,'Data Repository Table'!$B:$B,'Data Repository Table'!$B$183,'Data Repository Table'!$C:$C,'Expenses Analysis'!$A26,'Data Repository Table'!$G:$G,'Expenses Analysis'!$C26,'Data Repository Table'!$H:$H,'Expenses Analysis'!$D26)</f>
        <v>2739052.3020000006</v>
      </c>
      <c r="Q26" s="110">
        <f>SUMIFS('Data Repository Table'!$J:$J,'Data Repository Table'!$D:$D,'Expenses Analysis'!Q$12,'Data Repository Table'!$A:$A,'Data Repository Table'!$A$183,'Data Repository Table'!$B:$B,'Data Repository Table'!$B$183,'Data Repository Table'!$C:$C,'Expenses Analysis'!$A26,'Data Repository Table'!$G:$G,'Expenses Analysis'!$C26,'Data Repository Table'!$H:$H,'Expenses Analysis'!$D26)</f>
        <v>1134902.58336</v>
      </c>
      <c r="R26" s="110">
        <f t="shared" ref="R26:R32" si="2">SUM(F26:Q26)</f>
        <v>23163006.387578405</v>
      </c>
      <c r="S26" s="177"/>
      <c r="T26" s="177"/>
      <c r="U26" s="177"/>
      <c r="V26" s="177"/>
      <c r="W26" s="177"/>
    </row>
    <row r="27" spans="1:23">
      <c r="A27" s="93" t="s">
        <v>66</v>
      </c>
      <c r="B27" s="93" t="s">
        <v>68</v>
      </c>
      <c r="C27" s="93" t="s">
        <v>49</v>
      </c>
      <c r="D27" s="93" t="s">
        <v>50</v>
      </c>
      <c r="E27" s="120"/>
      <c r="F27" s="110">
        <f>SUMIFS('Data Repository Table'!$J:$J,'Data Repository Table'!$D:$D,'Expenses Analysis'!F$12,'Data Repository Table'!$A:$A,'Data Repository Table'!$A$183,'Data Repository Table'!$B:$B,'Data Repository Table'!$B$183,'Data Repository Table'!$C:$C,'Expenses Analysis'!$A27,'Data Repository Table'!$G:$G,'Expenses Analysis'!$C27,'Data Repository Table'!$H:$H,'Expenses Analysis'!$D27)</f>
        <v>1055431.0471320001</v>
      </c>
      <c r="G27" s="110">
        <f>SUMIFS('Data Repository Table'!$J:$J,'Data Repository Table'!$D:$D,'Expenses Analysis'!G$12,'Data Repository Table'!$A:$A,'Data Repository Table'!$A$183,'Data Repository Table'!$B:$B,'Data Repository Table'!$B$183,'Data Repository Table'!$C:$C,'Expenses Analysis'!$A27,'Data Repository Table'!$G:$G,'Expenses Analysis'!$C27,'Data Repository Table'!$H:$H,'Expenses Analysis'!$D27)</f>
        <v>1271489.2344000002</v>
      </c>
      <c r="H27" s="110">
        <f>SUMIFS('Data Repository Table'!$J:$J,'Data Repository Table'!$D:$D,'Expenses Analysis'!H$12,'Data Repository Table'!$A:$A,'Data Repository Table'!$A$183,'Data Repository Table'!$B:$B,'Data Repository Table'!$B$183,'Data Repository Table'!$C:$C,'Expenses Analysis'!$A27,'Data Repository Table'!$G:$G,'Expenses Analysis'!$C27,'Data Repository Table'!$H:$H,'Expenses Analysis'!$D27)</f>
        <v>1285084.4825280001</v>
      </c>
      <c r="I27" s="110">
        <f>SUMIFS('Data Repository Table'!$J:$J,'Data Repository Table'!$D:$D,'Expenses Analysis'!I$12,'Data Repository Table'!$A:$A,'Data Repository Table'!$A$183,'Data Repository Table'!$B:$B,'Data Repository Table'!$B$183,'Data Repository Table'!$C:$C,'Expenses Analysis'!$A27,'Data Repository Table'!$G:$G,'Expenses Analysis'!$C27,'Data Repository Table'!$H:$H,'Expenses Analysis'!$D27)</f>
        <v>1723001.1524880002</v>
      </c>
      <c r="J27" s="110">
        <f>SUMIFS('Data Repository Table'!$J:$J,'Data Repository Table'!$D:$D,'Expenses Analysis'!J$12,'Data Repository Table'!$A:$A,'Data Repository Table'!$A$183,'Data Repository Table'!$B:$B,'Data Repository Table'!$B$183,'Data Repository Table'!$C:$C,'Expenses Analysis'!$A27,'Data Repository Table'!$G:$G,'Expenses Analysis'!$C27,'Data Repository Table'!$H:$H,'Expenses Analysis'!$D27)</f>
        <v>1863864.9561839998</v>
      </c>
      <c r="K27" s="110">
        <f>SUMIFS('Data Repository Table'!$J:$J,'Data Repository Table'!$D:$D,'Expenses Analysis'!K$12,'Data Repository Table'!$A:$A,'Data Repository Table'!$A$183,'Data Repository Table'!$B:$B,'Data Repository Table'!$B$183,'Data Repository Table'!$C:$C,'Expenses Analysis'!$A27,'Data Repository Table'!$G:$G,'Expenses Analysis'!$C27,'Data Repository Table'!$H:$H,'Expenses Analysis'!$D27)</f>
        <v>1443732.4692000004</v>
      </c>
      <c r="L27" s="110">
        <f>SUMIFS('Data Repository Table'!$J:$J,'Data Repository Table'!$D:$D,'Expenses Analysis'!L$12,'Data Repository Table'!$A:$A,'Data Repository Table'!$A$183,'Data Repository Table'!$B:$B,'Data Repository Table'!$B$183,'Data Repository Table'!$C:$C,'Expenses Analysis'!$A27,'Data Repository Table'!$G:$G,'Expenses Analysis'!$C27,'Data Repository Table'!$H:$H,'Expenses Analysis'!$D27)</f>
        <v>1687351.1777500003</v>
      </c>
      <c r="M27" s="110">
        <f>SUMIFS('Data Repository Table'!$J:$J,'Data Repository Table'!$D:$D,'Expenses Analysis'!M$12,'Data Repository Table'!$A:$A,'Data Repository Table'!$A$183,'Data Repository Table'!$B:$B,'Data Repository Table'!$B$183,'Data Repository Table'!$C:$C,'Expenses Analysis'!$A27,'Data Repository Table'!$G:$G,'Expenses Analysis'!$C27,'Data Repository Table'!$H:$H,'Expenses Analysis'!$D27)</f>
        <v>1986645.0922500002</v>
      </c>
      <c r="N27" s="110">
        <f>SUMIFS('Data Repository Table'!$J:$J,'Data Repository Table'!$D:$D,'Expenses Analysis'!N$12,'Data Repository Table'!$A:$A,'Data Repository Table'!$A$183,'Data Repository Table'!$B:$B,'Data Repository Table'!$B$183,'Data Repository Table'!$C:$C,'Expenses Analysis'!$A27,'Data Repository Table'!$G:$G,'Expenses Analysis'!$C27,'Data Repository Table'!$H:$H,'Expenses Analysis'!$D27)</f>
        <v>1811134.5035000001</v>
      </c>
      <c r="O27" s="110">
        <f>SUMIFS('Data Repository Table'!$J:$J,'Data Repository Table'!$D:$D,'Expenses Analysis'!O$12,'Data Repository Table'!$A:$A,'Data Repository Table'!$A$183,'Data Repository Table'!$B:$B,'Data Repository Table'!$B$183,'Data Repository Table'!$C:$C,'Expenses Analysis'!$A27,'Data Repository Table'!$G:$G,'Expenses Analysis'!$C27,'Data Repository Table'!$H:$H,'Expenses Analysis'!$D27)</f>
        <v>1946475.4697500004</v>
      </c>
      <c r="P27" s="110">
        <f>SUMIFS('Data Repository Table'!$J:$J,'Data Repository Table'!$D:$D,'Expenses Analysis'!P$12,'Data Repository Table'!$A:$A,'Data Repository Table'!$A$183,'Data Repository Table'!$B:$B,'Data Repository Table'!$B$183,'Data Repository Table'!$C:$C,'Expenses Analysis'!$A27,'Data Repository Table'!$G:$G,'Expenses Analysis'!$C27,'Data Repository Table'!$H:$H,'Expenses Analysis'!$D27)</f>
        <v>2282543.5850000004</v>
      </c>
      <c r="Q27" s="110">
        <f>SUMIFS('Data Repository Table'!$J:$J,'Data Repository Table'!$D:$D,'Expenses Analysis'!Q$12,'Data Repository Table'!$A:$A,'Data Repository Table'!$A$183,'Data Repository Table'!$B:$B,'Data Repository Table'!$B$183,'Data Repository Table'!$C:$C,'Expenses Analysis'!$A27,'Data Repository Table'!$G:$G,'Expenses Analysis'!$C27,'Data Repository Table'!$H:$H,'Expenses Analysis'!$D27)</f>
        <v>945752.15280000004</v>
      </c>
      <c r="R27" s="110">
        <f t="shared" si="2"/>
        <v>19302505.322982002</v>
      </c>
      <c r="S27" s="177"/>
      <c r="T27" s="177"/>
      <c r="U27" s="177"/>
      <c r="V27" s="177"/>
      <c r="W27" s="177"/>
    </row>
    <row r="28" spans="1:23">
      <c r="A28" s="93" t="s">
        <v>66</v>
      </c>
      <c r="B28" s="93" t="s">
        <v>68</v>
      </c>
      <c r="C28" s="93" t="s">
        <v>55</v>
      </c>
      <c r="D28" s="93" t="s">
        <v>57</v>
      </c>
      <c r="E28" s="120"/>
      <c r="F28" s="110">
        <f>SUMIFS('Data Repository Table'!$J:$J,'Data Repository Table'!$D:$D,'Expenses Analysis'!F$12,'Data Repository Table'!$A:$A,'Data Repository Table'!$A$183,'Data Repository Table'!$B:$B,'Data Repository Table'!$B$183,'Data Repository Table'!$C:$C,'Expenses Analysis'!$A28,'Data Repository Table'!$G:$G,'Expenses Analysis'!$C28,'Data Repository Table'!$H:$H,'Expenses Analysis'!$D28)</f>
        <v>996326.908492608</v>
      </c>
      <c r="G28" s="110">
        <f>SUMIFS('Data Repository Table'!$J:$J,'Data Repository Table'!$D:$D,'Expenses Analysis'!G$12,'Data Repository Table'!$A:$A,'Data Repository Table'!$A$183,'Data Repository Table'!$B:$B,'Data Repository Table'!$B$183,'Data Repository Table'!$C:$C,'Expenses Analysis'!$A28,'Data Repository Table'!$G:$G,'Expenses Analysis'!$C28,'Data Repository Table'!$H:$H,'Expenses Analysis'!$D28)</f>
        <v>1200285.8372736</v>
      </c>
      <c r="H28" s="110">
        <f>SUMIFS('Data Repository Table'!$J:$J,'Data Repository Table'!$D:$D,'Expenses Analysis'!H$12,'Data Repository Table'!$A:$A,'Data Repository Table'!$A$183,'Data Repository Table'!$B:$B,'Data Repository Table'!$B$183,'Data Repository Table'!$C:$C,'Expenses Analysis'!$A28,'Data Repository Table'!$G:$G,'Expenses Analysis'!$C28,'Data Repository Table'!$H:$H,'Expenses Analysis'!$D28)</f>
        <v>1213119.7515064322</v>
      </c>
      <c r="I28" s="110">
        <f>SUMIFS('Data Repository Table'!$J:$J,'Data Repository Table'!$D:$D,'Expenses Analysis'!I$12,'Data Repository Table'!$A:$A,'Data Repository Table'!$A$183,'Data Repository Table'!$B:$B,'Data Repository Table'!$B$183,'Data Repository Table'!$C:$C,'Expenses Analysis'!$A28,'Data Repository Table'!$G:$G,'Expenses Analysis'!$C28,'Data Repository Table'!$H:$H,'Expenses Analysis'!$D28)</f>
        <v>1626513.0879486722</v>
      </c>
      <c r="J28" s="110">
        <f>SUMIFS('Data Repository Table'!$J:$J,'Data Repository Table'!$D:$D,'Expenses Analysis'!J$12,'Data Repository Table'!$A:$A,'Data Repository Table'!$A$183,'Data Repository Table'!$B:$B,'Data Repository Table'!$B$183,'Data Repository Table'!$C:$C,'Expenses Analysis'!$A28,'Data Repository Table'!$G:$G,'Expenses Analysis'!$C28,'Data Repository Table'!$H:$H,'Expenses Analysis'!$D28)</f>
        <v>1759488.5186376958</v>
      </c>
      <c r="K28" s="110">
        <f>SUMIFS('Data Repository Table'!$J:$J,'Data Repository Table'!$D:$D,'Expenses Analysis'!K$12,'Data Repository Table'!$A:$A,'Data Repository Table'!$A$183,'Data Repository Table'!$B:$B,'Data Repository Table'!$B$183,'Data Repository Table'!$C:$C,'Expenses Analysis'!$A28,'Data Repository Table'!$G:$G,'Expenses Analysis'!$C28,'Data Repository Table'!$H:$H,'Expenses Analysis'!$D28)</f>
        <v>1362883.4509248002</v>
      </c>
      <c r="L28" s="110">
        <f>SUMIFS('Data Repository Table'!$J:$J,'Data Repository Table'!$D:$D,'Expenses Analysis'!L$12,'Data Repository Table'!$A:$A,'Data Repository Table'!$A$183,'Data Repository Table'!$B:$B,'Data Repository Table'!$B$183,'Data Repository Table'!$C:$C,'Expenses Analysis'!$A28,'Data Repository Table'!$G:$G,'Expenses Analysis'!$C28,'Data Repository Table'!$H:$H,'Expenses Analysis'!$D28)</f>
        <v>1592859.5117959999</v>
      </c>
      <c r="M28" s="110">
        <f>SUMIFS('Data Repository Table'!$J:$J,'Data Repository Table'!$D:$D,'Expenses Analysis'!M$12,'Data Repository Table'!$A:$A,'Data Repository Table'!$A$183,'Data Repository Table'!$B:$B,'Data Repository Table'!$B$183,'Data Repository Table'!$C:$C,'Expenses Analysis'!$A28,'Data Repository Table'!$G:$G,'Expenses Analysis'!$C28,'Data Repository Table'!$H:$H,'Expenses Analysis'!$D28)</f>
        <v>1875392.9670840001</v>
      </c>
      <c r="N28" s="110">
        <f>SUMIFS('Data Repository Table'!$J:$J,'Data Repository Table'!$D:$D,'Expenses Analysis'!N$12,'Data Repository Table'!$A:$A,'Data Repository Table'!$A$183,'Data Repository Table'!$B:$B,'Data Repository Table'!$B$183,'Data Repository Table'!$C:$C,'Expenses Analysis'!$A28,'Data Repository Table'!$G:$G,'Expenses Analysis'!$C28,'Data Repository Table'!$H:$H,'Expenses Analysis'!$D28)</f>
        <v>1709710.9713039999</v>
      </c>
      <c r="O28" s="110">
        <f>SUMIFS('Data Repository Table'!$J:$J,'Data Repository Table'!$D:$D,'Expenses Analysis'!O$12,'Data Repository Table'!$A:$A,'Data Repository Table'!$A$183,'Data Repository Table'!$B:$B,'Data Repository Table'!$B$183,'Data Repository Table'!$C:$C,'Expenses Analysis'!$A28,'Data Repository Table'!$G:$G,'Expenses Analysis'!$C28,'Data Repository Table'!$H:$H,'Expenses Analysis'!$D28)</f>
        <v>1837472.8434440002</v>
      </c>
      <c r="P28" s="110">
        <f>SUMIFS('Data Repository Table'!$J:$J,'Data Repository Table'!$D:$D,'Expenses Analysis'!P$12,'Data Repository Table'!$A:$A,'Data Repository Table'!$A$183,'Data Repository Table'!$B:$B,'Data Repository Table'!$B$183,'Data Repository Table'!$C:$C,'Expenses Analysis'!$A28,'Data Repository Table'!$G:$G,'Expenses Analysis'!$C28,'Data Repository Table'!$H:$H,'Expenses Analysis'!$D28)</f>
        <v>2154721.1442400003</v>
      </c>
      <c r="Q28" s="110">
        <f>SUMIFS('Data Repository Table'!$J:$J,'Data Repository Table'!$D:$D,'Expenses Analysis'!Q$12,'Data Repository Table'!$A:$A,'Data Repository Table'!$A$183,'Data Repository Table'!$B:$B,'Data Repository Table'!$B$183,'Data Repository Table'!$C:$C,'Expenses Analysis'!$A28,'Data Repository Table'!$G:$G,'Expenses Analysis'!$C28,'Data Repository Table'!$H:$H,'Expenses Analysis'!$D28)</f>
        <v>892790.0322432</v>
      </c>
      <c r="R28" s="110">
        <f t="shared" si="2"/>
        <v>18221565.024895009</v>
      </c>
      <c r="S28" s="177"/>
      <c r="T28" s="177"/>
      <c r="U28" s="177"/>
      <c r="V28" s="177"/>
      <c r="W28" s="177"/>
    </row>
    <row r="29" spans="1:23">
      <c r="A29" s="93" t="s">
        <v>66</v>
      </c>
      <c r="B29" s="93" t="s">
        <v>68</v>
      </c>
      <c r="C29" s="93" t="s">
        <v>55</v>
      </c>
      <c r="D29" s="93" t="s">
        <v>59</v>
      </c>
      <c r="E29" s="120"/>
      <c r="F29" s="110">
        <f>SUMIFS('Data Repository Table'!$J:$J,'Data Repository Table'!$D:$D,'Expenses Analysis'!F$12,'Data Repository Table'!$A:$A,'Data Repository Table'!$A$183,'Data Repository Table'!$B:$B,'Data Repository Table'!$B$183,'Data Repository Table'!$C:$C,'Expenses Analysis'!$A29,'Data Repository Table'!$G:$G,'Expenses Analysis'!$C29,'Data Repository Table'!$H:$H,'Expenses Analysis'!$D29)</f>
        <v>869931.04490880016</v>
      </c>
      <c r="G29" s="110">
        <f>SUMIFS('Data Repository Table'!$J:$J,'Data Repository Table'!$D:$D,'Expenses Analysis'!G$12,'Data Repository Table'!$A:$A,'Data Repository Table'!$A$183,'Data Repository Table'!$B:$B,'Data Repository Table'!$B$183,'Data Repository Table'!$C:$C,'Expenses Analysis'!$A29,'Data Repository Table'!$G:$G,'Expenses Analysis'!$C29,'Data Repository Table'!$H:$H,'Expenses Analysis'!$D29)</f>
        <v>1048015.3689600001</v>
      </c>
      <c r="H29" s="110">
        <f>SUMIFS('Data Repository Table'!$J:$J,'Data Repository Table'!$D:$D,'Expenses Analysis'!H$12,'Data Repository Table'!$A:$A,'Data Repository Table'!$A$183,'Data Repository Table'!$B:$B,'Data Repository Table'!$B$183,'Data Repository Table'!$C:$C,'Expenses Analysis'!$A29,'Data Repository Table'!$G:$G,'Expenses Analysis'!$C29,'Data Repository Table'!$H:$H,'Expenses Analysis'!$D29)</f>
        <v>1059221.1492352001</v>
      </c>
      <c r="I29" s="110">
        <f>SUMIFS('Data Repository Table'!$J:$J,'Data Repository Table'!$D:$D,'Expenses Analysis'!I$12,'Data Repository Table'!$A:$A,'Data Repository Table'!$A$183,'Data Repository Table'!$B:$B,'Data Repository Table'!$B$183,'Data Repository Table'!$C:$C,'Expenses Analysis'!$A29,'Data Repository Table'!$G:$G,'Expenses Analysis'!$C29,'Data Repository Table'!$H:$H,'Expenses Analysis'!$D29)</f>
        <v>1420170.6468992003</v>
      </c>
      <c r="J29" s="110">
        <f>SUMIFS('Data Repository Table'!$J:$J,'Data Repository Table'!$D:$D,'Expenses Analysis'!J$12,'Data Repository Table'!$A:$A,'Data Repository Table'!$A$183,'Data Repository Table'!$B:$B,'Data Repository Table'!$B$183,'Data Repository Table'!$C:$C,'Expenses Analysis'!$A29,'Data Repository Table'!$G:$G,'Expenses Analysis'!$C29,'Data Repository Table'!$H:$H,'Expenses Analysis'!$D29)</f>
        <v>1536276.5699455999</v>
      </c>
      <c r="K29" s="110">
        <f>SUMIFS('Data Repository Table'!$J:$J,'Data Repository Table'!$D:$D,'Expenses Analysis'!K$12,'Data Repository Table'!$A:$A,'Data Repository Table'!$A$183,'Data Repository Table'!$B:$B,'Data Repository Table'!$B$183,'Data Repository Table'!$C:$C,'Expenses Analysis'!$A29,'Data Repository Table'!$G:$G,'Expenses Analysis'!$C29,'Data Repository Table'!$H:$H,'Expenses Analysis'!$D29)</f>
        <v>785390.46324480022</v>
      </c>
      <c r="L29" s="110">
        <f>SUMIFS('Data Repository Table'!$J:$J,'Data Repository Table'!$D:$D,'Expenses Analysis'!L$12,'Data Repository Table'!$A:$A,'Data Repository Table'!$A$183,'Data Repository Table'!$B:$B,'Data Repository Table'!$B$183,'Data Repository Table'!$C:$C,'Expenses Analysis'!$A29,'Data Repository Table'!$G:$G,'Expenses Analysis'!$C29,'Data Repository Table'!$H:$H,'Expenses Analysis'!$D29)</f>
        <v>734335.23255680013</v>
      </c>
      <c r="M29" s="110">
        <f>SUMIFS('Data Repository Table'!$J:$J,'Data Repository Table'!$D:$D,'Expenses Analysis'!M$12,'Data Repository Table'!$A:$A,'Data Repository Table'!$A$183,'Data Repository Table'!$B:$B,'Data Repository Table'!$B$183,'Data Repository Table'!$C:$C,'Expenses Analysis'!$A29,'Data Repository Table'!$G:$G,'Expenses Analysis'!$C29,'Data Repository Table'!$H:$H,'Expenses Analysis'!$D29)</f>
        <v>864587.94414720009</v>
      </c>
      <c r="N29" s="110">
        <f>SUMIFS('Data Repository Table'!$J:$J,'Data Repository Table'!$D:$D,'Expenses Analysis'!N$12,'Data Repository Table'!$A:$A,'Data Repository Table'!$A$183,'Data Repository Table'!$B:$B,'Data Repository Table'!$B$183,'Data Repository Table'!$C:$C,'Expenses Analysis'!$A29,'Data Repository Table'!$G:$G,'Expenses Analysis'!$C29,'Data Repository Table'!$H:$H,'Expenses Analysis'!$D29)</f>
        <v>788205.73592320003</v>
      </c>
      <c r="O29" s="110">
        <f>SUMIFS('Data Repository Table'!$J:$J,'Data Repository Table'!$D:$D,'Expenses Analysis'!O$12,'Data Repository Table'!$A:$A,'Data Repository Table'!$A$183,'Data Repository Table'!$B:$B,'Data Repository Table'!$B$183,'Data Repository Table'!$C:$C,'Expenses Analysis'!$A29,'Data Repository Table'!$G:$G,'Expenses Analysis'!$C29,'Data Repository Table'!$H:$H,'Expenses Analysis'!$D29)</f>
        <v>847106.12443520024</v>
      </c>
      <c r="P29" s="110">
        <f>SUMIFS('Data Repository Table'!$J:$J,'Data Repository Table'!$D:$D,'Expenses Analysis'!P$12,'Data Repository Table'!$A:$A,'Data Repository Table'!$A$183,'Data Repository Table'!$B:$B,'Data Repository Table'!$B$183,'Data Repository Table'!$C:$C,'Expenses Analysis'!$A29,'Data Repository Table'!$G:$G,'Expenses Analysis'!$C29,'Data Repository Table'!$H:$H,'Expenses Analysis'!$D29)</f>
        <v>993362.96819200017</v>
      </c>
      <c r="Q29" s="110">
        <f>SUMIFS('Data Repository Table'!$J:$J,'Data Repository Table'!$D:$D,'Expenses Analysis'!Q$12,'Data Repository Table'!$A:$A,'Data Repository Table'!$A$183,'Data Repository Table'!$B:$B,'Data Repository Table'!$B$183,'Data Repository Table'!$C:$C,'Expenses Analysis'!$A29,'Data Repository Table'!$G:$G,'Expenses Analysis'!$C29,'Data Repository Table'!$H:$H,'Expenses Analysis'!$D29)</f>
        <v>514489.17112320004</v>
      </c>
      <c r="R29" s="110">
        <f t="shared" si="2"/>
        <v>11461092.4195712</v>
      </c>
      <c r="S29" s="177"/>
      <c r="T29" s="177"/>
      <c r="U29" s="177"/>
      <c r="V29" s="177"/>
      <c r="W29" s="177"/>
    </row>
    <row r="30" spans="1:23" s="107" customFormat="1">
      <c r="A30" s="93" t="s">
        <v>66</v>
      </c>
      <c r="B30" s="93" t="s">
        <v>68</v>
      </c>
      <c r="C30" s="93" t="s">
        <v>55</v>
      </c>
      <c r="D30" s="93" t="s">
        <v>58</v>
      </c>
      <c r="E30" s="120"/>
      <c r="F30" s="110">
        <f>SUMIFS('Data Repository Table'!$J:$J,'Data Repository Table'!$D:$D,'Expenses Analysis'!F$12,'Data Repository Table'!$A:$A,'Data Repository Table'!$A$183,'Data Repository Table'!$B:$B,'Data Repository Table'!$B$183,'Data Repository Table'!$C:$C,'Expenses Analysis'!$A30,'Data Repository Table'!$G:$G,'Expenses Analysis'!$C30,'Data Repository Table'!$H:$H,'Expenses Analysis'!$D30)</f>
        <v>921103.45931519999</v>
      </c>
      <c r="G30" s="110">
        <f>SUMIFS('Data Repository Table'!$J:$J,'Data Repository Table'!$D:$D,'Expenses Analysis'!G$12,'Data Repository Table'!$A:$A,'Data Repository Table'!$A$183,'Data Repository Table'!$B:$B,'Data Repository Table'!$B$183,'Data Repository Table'!$C:$C,'Expenses Analysis'!$A30,'Data Repository Table'!$G:$G,'Expenses Analysis'!$C30,'Data Repository Table'!$H:$H,'Expenses Analysis'!$D30)</f>
        <v>1109663.3318399999</v>
      </c>
      <c r="H30" s="110">
        <f>SUMIFS('Data Repository Table'!$J:$J,'Data Repository Table'!$D:$D,'Expenses Analysis'!H$12,'Data Repository Table'!$A:$A,'Data Repository Table'!$A$183,'Data Repository Table'!$B:$B,'Data Repository Table'!$B$183,'Data Repository Table'!$C:$C,'Expenses Analysis'!$A30,'Data Repository Table'!$G:$G,'Expenses Analysis'!$C30,'Data Repository Table'!$H:$H,'Expenses Analysis'!$D30)</f>
        <v>1121528.2756608</v>
      </c>
      <c r="I30" s="110">
        <f>SUMIFS('Data Repository Table'!$J:$J,'Data Repository Table'!$D:$D,'Expenses Analysis'!I$12,'Data Repository Table'!$A:$A,'Data Repository Table'!$A$183,'Data Repository Table'!$B:$B,'Data Repository Table'!$B$183,'Data Repository Table'!$C:$C,'Expenses Analysis'!$A30,'Data Repository Table'!$G:$G,'Expenses Analysis'!$C30,'Data Repository Table'!$H:$H,'Expenses Analysis'!$D30)</f>
        <v>1503710.0967168</v>
      </c>
      <c r="J30" s="110">
        <f>SUMIFS('Data Repository Table'!$J:$J,'Data Repository Table'!$D:$D,'Expenses Analysis'!J$12,'Data Repository Table'!$A:$A,'Data Repository Table'!$A$183,'Data Repository Table'!$B:$B,'Data Repository Table'!$B$183,'Data Repository Table'!$C:$C,'Expenses Analysis'!$A30,'Data Repository Table'!$G:$G,'Expenses Analysis'!$C30,'Data Repository Table'!$H:$H,'Expenses Analysis'!$D30)</f>
        <v>1626645.7799423998</v>
      </c>
      <c r="K30" s="110">
        <f>SUMIFS('Data Repository Table'!$J:$J,'Data Repository Table'!$D:$D,'Expenses Analysis'!K$12,'Data Repository Table'!$A:$A,'Data Repository Table'!$A$183,'Data Repository Table'!$B:$B,'Data Repository Table'!$B$183,'Data Repository Table'!$C:$C,'Expenses Analysis'!$A30,'Data Repository Table'!$G:$G,'Expenses Analysis'!$C30,'Data Repository Table'!$H:$H,'Expenses Analysis'!$D30)</f>
        <v>831589.90225920011</v>
      </c>
      <c r="L30" s="110">
        <f>SUMIFS('Data Repository Table'!$J:$J,'Data Repository Table'!$D:$D,'Expenses Analysis'!L$12,'Data Repository Table'!$A:$A,'Data Repository Table'!$A$183,'Data Repository Table'!$B:$B,'Data Repository Table'!$B$183,'Data Repository Table'!$C:$C,'Expenses Analysis'!$A30,'Data Repository Table'!$G:$G,'Expenses Analysis'!$C30,'Data Repository Table'!$H:$H,'Expenses Analysis'!$D30)</f>
        <v>777531.42270720005</v>
      </c>
      <c r="M30" s="110">
        <f>SUMIFS('Data Repository Table'!$J:$J,'Data Repository Table'!$D:$D,'Expenses Analysis'!M$12,'Data Repository Table'!$A:$A,'Data Repository Table'!$A$183,'Data Repository Table'!$B:$B,'Data Repository Table'!$B$183,'Data Repository Table'!$C:$C,'Expenses Analysis'!$A30,'Data Repository Table'!$G:$G,'Expenses Analysis'!$C30,'Data Repository Table'!$H:$H,'Expenses Analysis'!$D30)</f>
        <v>915446.05850879999</v>
      </c>
      <c r="N30" s="110">
        <f>SUMIFS('Data Repository Table'!$J:$J,'Data Repository Table'!$D:$D,'Expenses Analysis'!N$12,'Data Repository Table'!$A:$A,'Data Repository Table'!$A$183,'Data Repository Table'!$B:$B,'Data Repository Table'!$B$183,'Data Repository Table'!$C:$C,'Expenses Analysis'!$A30,'Data Repository Table'!$G:$G,'Expenses Analysis'!$C30,'Data Repository Table'!$H:$H,'Expenses Analysis'!$D30)</f>
        <v>834570.77921279997</v>
      </c>
      <c r="O30" s="110">
        <f>SUMIFS('Data Repository Table'!$J:$J,'Data Repository Table'!$D:$D,'Expenses Analysis'!O$12,'Data Repository Table'!$A:$A,'Data Repository Table'!$A$183,'Data Repository Table'!$B:$B,'Data Repository Table'!$B$183,'Data Repository Table'!$C:$C,'Expenses Analysis'!$A30,'Data Repository Table'!$G:$G,'Expenses Analysis'!$C30,'Data Repository Table'!$H:$H,'Expenses Analysis'!$D30)</f>
        <v>896935.89646080008</v>
      </c>
      <c r="P30" s="110">
        <f>SUMIFS('Data Repository Table'!$J:$J,'Data Repository Table'!$D:$D,'Expenses Analysis'!P$12,'Data Repository Table'!$A:$A,'Data Repository Table'!$A$183,'Data Repository Table'!$B:$B,'Data Repository Table'!$B$183,'Data Repository Table'!$C:$C,'Expenses Analysis'!$A30,'Data Repository Table'!$G:$G,'Expenses Analysis'!$C30,'Data Repository Table'!$H:$H,'Expenses Analysis'!$D30)</f>
        <v>1051796.083968</v>
      </c>
      <c r="Q30" s="110">
        <f>SUMIFS('Data Repository Table'!$J:$J,'Data Repository Table'!$D:$D,'Expenses Analysis'!Q$12,'Data Repository Table'!$A:$A,'Data Repository Table'!$A$183,'Data Repository Table'!$B:$B,'Data Repository Table'!$B$183,'Data Repository Table'!$C:$C,'Expenses Analysis'!$A30,'Data Repository Table'!$G:$G,'Expenses Analysis'!$C30,'Data Repository Table'!$H:$H,'Expenses Analysis'!$D30)</f>
        <v>544753.24001279997</v>
      </c>
      <c r="R30" s="110">
        <f t="shared" si="2"/>
        <v>12135274.3266048</v>
      </c>
      <c r="S30" s="177"/>
      <c r="T30" s="177"/>
      <c r="U30" s="177"/>
      <c r="V30" s="177"/>
      <c r="W30" s="177"/>
    </row>
    <row r="31" spans="1:23" s="107" customFormat="1">
      <c r="A31" s="93" t="s">
        <v>66</v>
      </c>
      <c r="B31" s="93" t="s">
        <v>68</v>
      </c>
      <c r="C31" s="93" t="s">
        <v>55</v>
      </c>
      <c r="D31" s="93" t="s">
        <v>56</v>
      </c>
      <c r="E31" s="120"/>
      <c r="F31" s="110">
        <f>SUMIFS('Data Repository Table'!$J:$J,'Data Repository Table'!$D:$D,'Expenses Analysis'!F$12,'Data Repository Table'!$A:$A,'Data Repository Table'!$A$183,'Data Repository Table'!$B:$B,'Data Repository Table'!$B$183,'Data Repository Table'!$C:$C,'Expenses Analysis'!$A31,'Data Repository Table'!$G:$G,'Expenses Analysis'!$C31,'Data Repository Table'!$H:$H,'Expenses Analysis'!$D31)</f>
        <v>498931.04046240001</v>
      </c>
      <c r="G31" s="110">
        <f>SUMIFS('Data Repository Table'!$J:$J,'Data Repository Table'!$D:$D,'Expenses Analysis'!G$12,'Data Repository Table'!$A:$A,'Data Repository Table'!$A$183,'Data Repository Table'!$B:$B,'Data Repository Table'!$B$183,'Data Repository Table'!$C:$C,'Expenses Analysis'!$A31,'Data Repository Table'!$G:$G,'Expenses Analysis'!$C31,'Data Repository Table'!$H:$H,'Expenses Analysis'!$D31)</f>
        <v>601067.63808000006</v>
      </c>
      <c r="H31" s="110">
        <f>SUMIFS('Data Repository Table'!$J:$J,'Data Repository Table'!$D:$D,'Expenses Analysis'!H$12,'Data Repository Table'!$A:$A,'Data Repository Table'!$A$183,'Data Repository Table'!$B:$B,'Data Repository Table'!$B$183,'Data Repository Table'!$C:$C,'Expenses Analysis'!$A31,'Data Repository Table'!$G:$G,'Expenses Analysis'!$C31,'Data Repository Table'!$H:$H,'Expenses Analysis'!$D31)</f>
        <v>607494.48264960002</v>
      </c>
      <c r="I31" s="110">
        <f>SUMIFS('Data Repository Table'!$J:$J,'Data Repository Table'!$D:$D,'Expenses Analysis'!I$12,'Data Repository Table'!$A:$A,'Data Repository Table'!$A$183,'Data Repository Table'!$B:$B,'Data Repository Table'!$B$183,'Data Repository Table'!$C:$C,'Expenses Analysis'!$A31,'Data Repository Table'!$G:$G,'Expenses Analysis'!$C31,'Data Repository Table'!$H:$H,'Expenses Analysis'!$D31)</f>
        <v>814509.63572160015</v>
      </c>
      <c r="J31" s="110">
        <f>SUMIFS('Data Repository Table'!$J:$J,'Data Repository Table'!$D:$D,'Expenses Analysis'!J$12,'Data Repository Table'!$A:$A,'Data Repository Table'!$A$183,'Data Repository Table'!$B:$B,'Data Repository Table'!$B$183,'Data Repository Table'!$C:$C,'Expenses Analysis'!$A31,'Data Repository Table'!$G:$G,'Expenses Analysis'!$C31,'Data Repository Table'!$H:$H,'Expenses Analysis'!$D31)</f>
        <v>881099.79746879986</v>
      </c>
      <c r="K31" s="110">
        <f>SUMIFS('Data Repository Table'!$J:$J,'Data Repository Table'!$D:$D,'Expenses Analysis'!K$12,'Data Repository Table'!$A:$A,'Data Repository Table'!$A$183,'Data Repository Table'!$B:$B,'Data Repository Table'!$B$183,'Data Repository Table'!$C:$C,'Expenses Analysis'!$A31,'Data Repository Table'!$G:$G,'Expenses Analysis'!$C31,'Data Repository Table'!$H:$H,'Expenses Analysis'!$D31)</f>
        <v>450444.53039040015</v>
      </c>
      <c r="L31" s="110">
        <f>SUMIFS('Data Repository Table'!$J:$J,'Data Repository Table'!$D:$D,'Expenses Analysis'!L$12,'Data Repository Table'!$A:$A,'Data Repository Table'!$A$183,'Data Repository Table'!$B:$B,'Data Repository Table'!$B$183,'Data Repository Table'!$C:$C,'Expenses Analysis'!$A31,'Data Repository Table'!$G:$G,'Expenses Analysis'!$C31,'Data Repository Table'!$H:$H,'Expenses Analysis'!$D31)</f>
        <v>421162.85396640003</v>
      </c>
      <c r="M31" s="110">
        <f>SUMIFS('Data Repository Table'!$J:$J,'Data Repository Table'!$D:$D,'Expenses Analysis'!M$12,'Data Repository Table'!$A:$A,'Data Repository Table'!$A$183,'Data Repository Table'!$B:$B,'Data Repository Table'!$B$183,'Data Repository Table'!$C:$C,'Expenses Analysis'!$A31,'Data Repository Table'!$G:$G,'Expenses Analysis'!$C31,'Data Repository Table'!$H:$H,'Expenses Analysis'!$D31)</f>
        <v>495866.61502560001</v>
      </c>
      <c r="N31" s="110">
        <f>SUMIFS('Data Repository Table'!$J:$J,'Data Repository Table'!$D:$D,'Expenses Analysis'!N$12,'Data Repository Table'!$A:$A,'Data Repository Table'!$A$183,'Data Repository Table'!$B:$B,'Data Repository Table'!$B$183,'Data Repository Table'!$C:$C,'Expenses Analysis'!$A31,'Data Repository Table'!$G:$G,'Expenses Analysis'!$C31,'Data Repository Table'!$H:$H,'Expenses Analysis'!$D31)</f>
        <v>452059.1720736</v>
      </c>
      <c r="O31" s="110">
        <f>SUMIFS('Data Repository Table'!$J:$J,'Data Repository Table'!$D:$D,'Expenses Analysis'!O$12,'Data Repository Table'!$A:$A,'Data Repository Table'!$A$183,'Data Repository Table'!$B:$B,'Data Repository Table'!$B$183,'Data Repository Table'!$C:$C,'Expenses Analysis'!$A31,'Data Repository Table'!$G:$G,'Expenses Analysis'!$C31,'Data Repository Table'!$H:$H,'Expenses Analysis'!$D31)</f>
        <v>485840.2772496001</v>
      </c>
      <c r="P31" s="110">
        <f>SUMIFS('Data Repository Table'!$J:$J,'Data Repository Table'!$D:$D,'Expenses Analysis'!P$12,'Data Repository Table'!$A:$A,'Data Repository Table'!$A$183,'Data Repository Table'!$B:$B,'Data Repository Table'!$B$183,'Data Repository Table'!$C:$C,'Expenses Analysis'!$A31,'Data Repository Table'!$G:$G,'Expenses Analysis'!$C31,'Data Repository Table'!$H:$H,'Expenses Analysis'!$D31)</f>
        <v>569722.87881600007</v>
      </c>
      <c r="Q31" s="110">
        <f>SUMIFS('Data Repository Table'!$J:$J,'Data Repository Table'!$D:$D,'Expenses Analysis'!Q$12,'Data Repository Table'!$A:$A,'Data Repository Table'!$A$183,'Data Repository Table'!$B:$B,'Data Repository Table'!$B$183,'Data Repository Table'!$C:$C,'Expenses Analysis'!$A31,'Data Repository Table'!$G:$G,'Expenses Analysis'!$C31,'Data Repository Table'!$H:$H,'Expenses Analysis'!$D31)</f>
        <v>295074.67167360004</v>
      </c>
      <c r="R31" s="110">
        <f t="shared" si="2"/>
        <v>6573273.5935776001</v>
      </c>
      <c r="S31" s="177"/>
      <c r="T31" s="177"/>
      <c r="U31" s="177"/>
      <c r="V31" s="177"/>
      <c r="W31" s="177"/>
    </row>
    <row r="32" spans="1:23" s="107" customFormat="1" ht="16" thickBot="1">
      <c r="A32" s="93" t="s">
        <v>66</v>
      </c>
      <c r="B32" s="93" t="s">
        <v>68</v>
      </c>
      <c r="C32" s="93" t="s">
        <v>52</v>
      </c>
      <c r="D32" s="93" t="s">
        <v>53</v>
      </c>
      <c r="E32" s="121"/>
      <c r="F32" s="110">
        <f>SUMIFS('Data Repository Table'!$J:$J,'Data Repository Table'!$D:$D,'Expenses Analysis'!F$12,'Data Repository Table'!$A:$A,'Data Repository Table'!$A$183,'Data Repository Table'!$B:$B,'Data Repository Table'!$B$183,'Data Repository Table'!$C:$C,'Expenses Analysis'!$A32,'Data Repository Table'!$G:$G,'Expenses Analysis'!$C32,'Data Repository Table'!$H:$H,'Expenses Analysis'!$D32)</f>
        <v>3198275.9004000002</v>
      </c>
      <c r="G32" s="110">
        <f>SUMIFS('Data Repository Table'!$J:$J,'Data Repository Table'!$D:$D,'Expenses Analysis'!G$12,'Data Repository Table'!$A:$A,'Data Repository Table'!$A$183,'Data Repository Table'!$B:$B,'Data Repository Table'!$B$183,'Data Repository Table'!$C:$C,'Expenses Analysis'!$A32,'Data Repository Table'!$G:$G,'Expenses Analysis'!$C32,'Data Repository Table'!$H:$H,'Expenses Analysis'!$D32)</f>
        <v>3852997.68</v>
      </c>
      <c r="H32" s="110">
        <f>SUMIFS('Data Repository Table'!$J:$J,'Data Repository Table'!$D:$D,'Expenses Analysis'!H$12,'Data Repository Table'!$A:$A,'Data Repository Table'!$A$183,'Data Repository Table'!$B:$B,'Data Repository Table'!$B$183,'Data Repository Table'!$C:$C,'Expenses Analysis'!$A32,'Data Repository Table'!$G:$G,'Expenses Analysis'!$C32,'Data Repository Table'!$H:$H,'Expenses Analysis'!$D32)</f>
        <v>3894195.4016000004</v>
      </c>
      <c r="I32" s="110">
        <f>SUMIFS('Data Repository Table'!$J:$J,'Data Repository Table'!$D:$D,'Expenses Analysis'!I$12,'Data Repository Table'!$A:$A,'Data Repository Table'!$A$183,'Data Repository Table'!$B:$B,'Data Repository Table'!$B$183,'Data Repository Table'!$C:$C,'Expenses Analysis'!$A32,'Data Repository Table'!$G:$G,'Expenses Analysis'!$C32,'Data Repository Table'!$H:$H,'Expenses Analysis'!$D32)</f>
        <v>5221215.6136000007</v>
      </c>
      <c r="J32" s="110">
        <f>SUMIFS('Data Repository Table'!$J:$J,'Data Repository Table'!$D:$D,'Expenses Analysis'!J$12,'Data Repository Table'!$A:$A,'Data Repository Table'!$A$183,'Data Repository Table'!$B:$B,'Data Repository Table'!$B$183,'Data Repository Table'!$C:$C,'Expenses Analysis'!$A32,'Data Repository Table'!$G:$G,'Expenses Analysis'!$C32,'Data Repository Table'!$H:$H,'Expenses Analysis'!$D32)</f>
        <v>5648075.6247999994</v>
      </c>
      <c r="K32" s="110">
        <f>SUMIFS('Data Repository Table'!$J:$J,'Data Repository Table'!$D:$D,'Expenses Analysis'!K$12,'Data Repository Table'!$A:$A,'Data Repository Table'!$A$183,'Data Repository Table'!$B:$B,'Data Repository Table'!$B$183,'Data Repository Table'!$C:$C,'Expenses Analysis'!$A32,'Data Repository Table'!$G:$G,'Expenses Analysis'!$C32,'Data Repository Table'!$H:$H,'Expenses Analysis'!$D32)</f>
        <v>2887464.9384000008</v>
      </c>
      <c r="L32" s="110">
        <f>SUMIFS('Data Repository Table'!$J:$J,'Data Repository Table'!$D:$D,'Expenses Analysis'!L$12,'Data Repository Table'!$A:$A,'Data Repository Table'!$A$183,'Data Repository Table'!$B:$B,'Data Repository Table'!$B$183,'Data Repository Table'!$C:$C,'Expenses Analysis'!$A32,'Data Repository Table'!$G:$G,'Expenses Analysis'!$C32,'Data Repository Table'!$H:$H,'Expenses Analysis'!$D32)</f>
        <v>2699761.8844000003</v>
      </c>
      <c r="M32" s="110">
        <f>SUMIFS('Data Repository Table'!$J:$J,'Data Repository Table'!$D:$D,'Expenses Analysis'!M$12,'Data Repository Table'!$A:$A,'Data Repository Table'!$A$183,'Data Repository Table'!$B:$B,'Data Repository Table'!$B$183,'Data Repository Table'!$C:$C,'Expenses Analysis'!$A32,'Data Repository Table'!$G:$G,'Expenses Analysis'!$C32,'Data Repository Table'!$H:$H,'Expenses Analysis'!$D32)</f>
        <v>3178632.1476000003</v>
      </c>
      <c r="N32" s="110">
        <f>SUMIFS('Data Repository Table'!$J:$J,'Data Repository Table'!$D:$D,'Expenses Analysis'!N$12,'Data Repository Table'!$A:$A,'Data Repository Table'!$A$183,'Data Repository Table'!$B:$B,'Data Repository Table'!$B$183,'Data Repository Table'!$C:$C,'Expenses Analysis'!$A32,'Data Repository Table'!$G:$G,'Expenses Analysis'!$C32,'Data Repository Table'!$H:$H,'Expenses Analysis'!$D32)</f>
        <v>2897815.2056</v>
      </c>
      <c r="O32" s="110">
        <f>SUMIFS('Data Repository Table'!$J:$J,'Data Repository Table'!$D:$D,'Expenses Analysis'!O$12,'Data Repository Table'!$A:$A,'Data Repository Table'!$A$183,'Data Repository Table'!$B:$B,'Data Repository Table'!$B$183,'Data Repository Table'!$C:$C,'Expenses Analysis'!$A32,'Data Repository Table'!$G:$G,'Expenses Analysis'!$C32,'Data Repository Table'!$H:$H,'Expenses Analysis'!$D32)</f>
        <v>3114360.7516000005</v>
      </c>
      <c r="P32" s="110">
        <f>SUMIFS('Data Repository Table'!$J:$J,'Data Repository Table'!$D:$D,'Expenses Analysis'!P$12,'Data Repository Table'!$A:$A,'Data Repository Table'!$A$183,'Data Repository Table'!$B:$B,'Data Repository Table'!$B$183,'Data Repository Table'!$C:$C,'Expenses Analysis'!$A32,'Data Repository Table'!$G:$G,'Expenses Analysis'!$C32,'Data Repository Table'!$H:$H,'Expenses Analysis'!$D32)</f>
        <v>3652069.7360000005</v>
      </c>
      <c r="Q32" s="110">
        <f>SUMIFS('Data Repository Table'!$J:$J,'Data Repository Table'!$D:$D,'Expenses Analysis'!Q$12,'Data Repository Table'!$A:$A,'Data Repository Table'!$A$183,'Data Repository Table'!$B:$B,'Data Repository Table'!$B$183,'Data Repository Table'!$C:$C,'Expenses Analysis'!$A32,'Data Repository Table'!$G:$G,'Expenses Analysis'!$C32,'Data Repository Table'!$H:$H,'Expenses Analysis'!$D32)</f>
        <v>1891504.3056000001</v>
      </c>
      <c r="R32" s="110">
        <f t="shared" si="2"/>
        <v>42136369.189600006</v>
      </c>
      <c r="S32" s="177"/>
      <c r="T32" s="177"/>
      <c r="U32" s="177"/>
      <c r="V32" s="177"/>
      <c r="W32" s="177"/>
    </row>
    <row r="33" spans="1:23" s="157" customFormat="1" ht="17" thickTop="1" thickBot="1">
      <c r="A33" s="155"/>
      <c r="B33" s="155"/>
      <c r="C33" s="155"/>
      <c r="D33" s="159" t="s">
        <v>85</v>
      </c>
      <c r="E33" s="155"/>
      <c r="F33" s="182">
        <f>SUM(F25:F32)</f>
        <v>11339551.170386208</v>
      </c>
      <c r="G33" s="182">
        <f t="shared" ref="G33:Q33" si="3">SUM(G25:G32)</f>
        <v>13660880.3343936</v>
      </c>
      <c r="H33" s="182">
        <f t="shared" si="3"/>
        <v>13806947.680280834</v>
      </c>
      <c r="I33" s="182">
        <f t="shared" si="3"/>
        <v>18511924.382331077</v>
      </c>
      <c r="J33" s="182">
        <f t="shared" si="3"/>
        <v>20025365.089240894</v>
      </c>
      <c r="K33" s="182">
        <f t="shared" si="3"/>
        <v>12958942.643539203</v>
      </c>
      <c r="L33" s="182">
        <f t="shared" si="3"/>
        <v>13987466.323076401</v>
      </c>
      <c r="M33" s="182">
        <f t="shared" si="3"/>
        <v>16468493.156715602</v>
      </c>
      <c r="N33" s="182">
        <f t="shared" si="3"/>
        <v>15013580.580213603</v>
      </c>
      <c r="O33" s="182">
        <f t="shared" si="3"/>
        <v>16135503.054039603</v>
      </c>
      <c r="P33" s="182">
        <f t="shared" si="3"/>
        <v>18921373.302216005</v>
      </c>
      <c r="Q33" s="182">
        <f t="shared" si="3"/>
        <v>8489071.3235327993</v>
      </c>
      <c r="R33" s="158">
        <f>SUM(R25:R32)</f>
        <v>179319099.03996587</v>
      </c>
      <c r="S33" s="156"/>
      <c r="T33" s="156"/>
      <c r="U33" s="156"/>
      <c r="V33" s="156"/>
      <c r="W33" s="156"/>
    </row>
    <row r="34" spans="1:23" s="107" customFormat="1" ht="16" thickTop="1">
      <c r="A34" s="100"/>
      <c r="B34" s="100"/>
      <c r="C34" s="100"/>
      <c r="D34" s="100"/>
      <c r="E34" s="100"/>
      <c r="F34" s="100"/>
      <c r="G34" s="100"/>
      <c r="H34" s="100"/>
      <c r="I34" s="100"/>
      <c r="J34" s="100"/>
      <c r="K34" s="100"/>
      <c r="L34" s="100"/>
      <c r="M34" s="100"/>
      <c r="N34" s="100"/>
      <c r="O34" s="100"/>
      <c r="P34" s="100"/>
      <c r="Q34" s="100"/>
      <c r="R34" s="118" t="s">
        <v>85</v>
      </c>
      <c r="S34" s="97"/>
      <c r="T34" s="97"/>
      <c r="U34" s="97"/>
      <c r="V34" s="97"/>
      <c r="W34" s="97"/>
    </row>
    <row r="35" spans="1:23">
      <c r="A35" s="93" t="s">
        <v>67</v>
      </c>
      <c r="B35" s="93" t="s">
        <v>68</v>
      </c>
      <c r="C35" s="93" t="s">
        <v>47</v>
      </c>
      <c r="D35" s="93" t="s">
        <v>48</v>
      </c>
      <c r="E35" s="120"/>
      <c r="F35" s="110">
        <f>SUMIFS('Data Repository Table'!$J:$J,'Data Repository Table'!$D:$D,'Expenses Analysis'!F$12,'Data Repository Table'!$A:$A,'Data Repository Table'!$A$183,'Data Repository Table'!$B:$B,'Data Repository Table'!$B$183,'Data Repository Table'!$C:$C,'Expenses Analysis'!$A35,'Data Repository Table'!$G:$G,'Expenses Analysis'!$C35,'Data Repository Table'!$H:$H,'Expenses Analysis'!$D35)</f>
        <v>1625596.3356633</v>
      </c>
      <c r="G35" s="110">
        <f>SUMIFS('Data Repository Table'!$J:$J,'Data Repository Table'!$D:$D,'Expenses Analysis'!G$12,'Data Repository Table'!$A:$A,'Data Repository Table'!$A$183,'Data Repository Table'!$B:$B,'Data Repository Table'!$B$183,'Data Repository Table'!$C:$C,'Expenses Analysis'!$A35,'Data Repository Table'!$G:$G,'Expenses Analysis'!$C35,'Data Repository Table'!$H:$H,'Expenses Analysis'!$D35)</f>
        <v>1295067.8472731998</v>
      </c>
      <c r="H35" s="110">
        <f>SUMIFS('Data Repository Table'!$J:$J,'Data Repository Table'!$D:$D,'Expenses Analysis'!H$12,'Data Repository Table'!$A:$A,'Data Repository Table'!$A$183,'Data Repository Table'!$B:$B,'Data Repository Table'!$B$183,'Data Repository Table'!$C:$C,'Expenses Analysis'!$A35,'Data Repository Table'!$G:$G,'Expenses Analysis'!$C35,'Data Repository Table'!$H:$H,'Expenses Analysis'!$D35)</f>
        <v>1750624.8818057997</v>
      </c>
      <c r="I35" s="110">
        <f>SUMIFS('Data Repository Table'!$J:$J,'Data Repository Table'!$D:$D,'Expenses Analysis'!I$12,'Data Repository Table'!$A:$A,'Data Repository Table'!$A$183,'Data Repository Table'!$B:$B,'Data Repository Table'!$B$183,'Data Repository Table'!$C:$C,'Expenses Analysis'!$A35,'Data Repository Table'!$G:$G,'Expenses Analysis'!$C35,'Data Repository Table'!$H:$H,'Expenses Analysis'!$D35)</f>
        <v>1472529.3869285996</v>
      </c>
      <c r="J35" s="110">
        <f>SUMIFS('Data Repository Table'!$J:$J,'Data Repository Table'!$D:$D,'Expenses Analysis'!J$12,'Data Repository Table'!$A:$A,'Data Repository Table'!$A$183,'Data Repository Table'!$B:$B,'Data Repository Table'!$B$183,'Data Repository Table'!$C:$C,'Expenses Analysis'!$A35,'Data Repository Table'!$G:$G,'Expenses Analysis'!$C35,'Data Repository Table'!$H:$H,'Expenses Analysis'!$D35)</f>
        <v>1252200.4923928501</v>
      </c>
      <c r="K35" s="110">
        <f>SUMIFS('Data Repository Table'!$J:$J,'Data Repository Table'!$D:$D,'Expenses Analysis'!K$12,'Data Repository Table'!$A:$A,'Data Repository Table'!$A$183,'Data Repository Table'!$B:$B,'Data Repository Table'!$B$183,'Data Repository Table'!$C:$C,'Expenses Analysis'!$A35,'Data Repository Table'!$G:$G,'Expenses Analysis'!$C35,'Data Repository Table'!$H:$H,'Expenses Analysis'!$D35)</f>
        <v>1406782.6738875001</v>
      </c>
      <c r="L35" s="110">
        <f>SUMIFS('Data Repository Table'!$J:$J,'Data Repository Table'!$D:$D,'Expenses Analysis'!L$12,'Data Repository Table'!$A:$A,'Data Repository Table'!$A$183,'Data Repository Table'!$B:$B,'Data Repository Table'!$B$183,'Data Repository Table'!$C:$C,'Expenses Analysis'!$A35,'Data Repository Table'!$G:$G,'Expenses Analysis'!$C35,'Data Repository Table'!$H:$H,'Expenses Analysis'!$D35)</f>
        <v>1877449.5046125001</v>
      </c>
      <c r="M35" s="110">
        <f>SUMIFS('Data Repository Table'!$J:$J,'Data Repository Table'!$D:$D,'Expenses Analysis'!M$12,'Data Repository Table'!$A:$A,'Data Repository Table'!$A$183,'Data Repository Table'!$B:$B,'Data Repository Table'!$B$183,'Data Repository Table'!$C:$C,'Expenses Analysis'!$A35,'Data Repository Table'!$G:$G,'Expenses Analysis'!$C35,'Data Repository Table'!$H:$H,'Expenses Analysis'!$D35)</f>
        <v>1912219.1750437501</v>
      </c>
      <c r="N35" s="110">
        <f>SUMIFS('Data Repository Table'!$J:$J,'Data Repository Table'!$D:$D,'Expenses Analysis'!N$12,'Data Repository Table'!$A:$A,'Data Repository Table'!$A$183,'Data Repository Table'!$B:$B,'Data Repository Table'!$B$183,'Data Repository Table'!$C:$C,'Expenses Analysis'!$A35,'Data Repository Table'!$G:$G,'Expenses Analysis'!$C35,'Data Repository Table'!$H:$H,'Expenses Analysis'!$D35)</f>
        <v>2266625.1980531253</v>
      </c>
      <c r="O35" s="110">
        <f>SUMIFS('Data Repository Table'!$J:$J,'Data Repository Table'!$D:$D,'Expenses Analysis'!O$12,'Data Repository Table'!$A:$A,'Data Repository Table'!$A$183,'Data Repository Table'!$B:$B,'Data Repository Table'!$B$183,'Data Repository Table'!$C:$C,'Expenses Analysis'!$A35,'Data Repository Table'!$G:$G,'Expenses Analysis'!$C35,'Data Repository Table'!$H:$H,'Expenses Analysis'!$D35)</f>
        <v>2234200.5744250002</v>
      </c>
      <c r="P35" s="110">
        <f>SUMIFS('Data Repository Table'!$J:$J,'Data Repository Table'!$D:$D,'Expenses Analysis'!P$12,'Data Repository Table'!$A:$A,'Data Repository Table'!$A$183,'Data Repository Table'!$B:$B,'Data Repository Table'!$B$183,'Data Repository Table'!$C:$C,'Expenses Analysis'!$A35,'Data Repository Table'!$G:$G,'Expenses Analysis'!$C35,'Data Repository Table'!$H:$H,'Expenses Analysis'!$D35)</f>
        <v>2593715.6428375002</v>
      </c>
      <c r="Q35" s="110">
        <f>SUMIFS('Data Repository Table'!$J:$J,'Data Repository Table'!$D:$D,'Expenses Analysis'!Q$12,'Data Repository Table'!$A:$A,'Data Repository Table'!$A$183,'Data Repository Table'!$B:$B,'Data Repository Table'!$B$183,'Data Repository Table'!$C:$C,'Expenses Analysis'!$A35,'Data Repository Table'!$G:$G,'Expenses Analysis'!$C35,'Data Repository Table'!$H:$H,'Expenses Analysis'!$D35)</f>
        <v>2274807.7859325004</v>
      </c>
      <c r="R35" s="110">
        <f>SUM(F35:Q35)</f>
        <v>21961819.498855624</v>
      </c>
      <c r="S35" s="177"/>
      <c r="T35" s="177"/>
      <c r="U35" s="177"/>
      <c r="V35" s="177"/>
      <c r="W35" s="177"/>
    </row>
    <row r="36" spans="1:23">
      <c r="A36" s="93" t="s">
        <v>67</v>
      </c>
      <c r="B36" s="93" t="s">
        <v>68</v>
      </c>
      <c r="C36" s="93" t="s">
        <v>49</v>
      </c>
      <c r="D36" s="93" t="s">
        <v>51</v>
      </c>
      <c r="E36" s="120"/>
      <c r="F36" s="110">
        <f>SUMIFS('Data Repository Table'!$J:$J,'Data Repository Table'!$D:$D,'Expenses Analysis'!F$12,'Data Repository Table'!$A:$A,'Data Repository Table'!$A$183,'Data Repository Table'!$B:$B,'Data Repository Table'!$B$183,'Data Repository Table'!$C:$C,'Expenses Analysis'!$A36,'Data Repository Table'!$G:$G,'Expenses Analysis'!$C36,'Data Repository Table'!$H:$H,'Expenses Analysis'!$D36)</f>
        <v>895736.75638589996</v>
      </c>
      <c r="G36" s="110">
        <f>SUMIFS('Data Repository Table'!$J:$J,'Data Repository Table'!$D:$D,'Expenses Analysis'!G$12,'Data Repository Table'!$A:$A,'Data Repository Table'!$A$183,'Data Repository Table'!$B:$B,'Data Repository Table'!$B$183,'Data Repository Table'!$C:$C,'Expenses Analysis'!$A36,'Data Repository Table'!$G:$G,'Expenses Analysis'!$C36,'Data Repository Table'!$H:$H,'Expenses Analysis'!$D36)</f>
        <v>713608.81380359991</v>
      </c>
      <c r="H36" s="110">
        <f>SUMIFS('Data Repository Table'!$J:$J,'Data Repository Table'!$D:$D,'Expenses Analysis'!H$12,'Data Repository Table'!$A:$A,'Data Repository Table'!$A$183,'Data Repository Table'!$B:$B,'Data Repository Table'!$B$183,'Data Repository Table'!$C:$C,'Expenses Analysis'!$A36,'Data Repository Table'!$G:$G,'Expenses Analysis'!$C36,'Data Repository Table'!$H:$H,'Expenses Analysis'!$D36)</f>
        <v>964630.03691340005</v>
      </c>
      <c r="I36" s="110">
        <f>SUMIFS('Data Repository Table'!$J:$J,'Data Repository Table'!$D:$D,'Expenses Analysis'!I$12,'Data Repository Table'!$A:$A,'Data Repository Table'!$A$183,'Data Repository Table'!$B:$B,'Data Repository Table'!$B$183,'Data Repository Table'!$C:$C,'Expenses Analysis'!$A36,'Data Repository Table'!$G:$G,'Expenses Analysis'!$C36,'Data Repository Table'!$H:$H,'Expenses Analysis'!$D36)</f>
        <v>811393.74381779996</v>
      </c>
      <c r="J36" s="110">
        <f>SUMIFS('Data Repository Table'!$J:$J,'Data Repository Table'!$D:$D,'Expenses Analysis'!J$12,'Data Repository Table'!$A:$A,'Data Repository Table'!$A$183,'Data Repository Table'!$B:$B,'Data Repository Table'!$B$183,'Data Repository Table'!$C:$C,'Expenses Analysis'!$A36,'Data Repository Table'!$G:$G,'Expenses Analysis'!$C36,'Data Repository Table'!$H:$H,'Expenses Analysis'!$D36)</f>
        <v>689988.02642055007</v>
      </c>
      <c r="K36" s="110">
        <f>SUMIFS('Data Repository Table'!$J:$J,'Data Repository Table'!$D:$D,'Expenses Analysis'!K$12,'Data Repository Table'!$A:$A,'Data Repository Table'!$A$183,'Data Repository Table'!$B:$B,'Data Repository Table'!$B$183,'Data Repository Table'!$C:$C,'Expenses Analysis'!$A36,'Data Repository Table'!$G:$G,'Expenses Analysis'!$C36,'Data Repository Table'!$H:$H,'Expenses Analysis'!$D36)</f>
        <v>775165.96316250006</v>
      </c>
      <c r="L36" s="110">
        <f>SUMIFS('Data Repository Table'!$J:$J,'Data Repository Table'!$D:$D,'Expenses Analysis'!L$12,'Data Repository Table'!$A:$A,'Data Repository Table'!$A$183,'Data Repository Table'!$B:$B,'Data Repository Table'!$B$183,'Data Repository Table'!$C:$C,'Expenses Analysis'!$A36,'Data Repository Table'!$G:$G,'Expenses Analysis'!$C36,'Data Repository Table'!$H:$H,'Expenses Analysis'!$D36)</f>
        <v>1034512.9923375</v>
      </c>
      <c r="M36" s="110">
        <f>SUMIFS('Data Repository Table'!$J:$J,'Data Repository Table'!$D:$D,'Expenses Analysis'!M$12,'Data Repository Table'!$A:$A,'Data Repository Table'!$A$183,'Data Repository Table'!$B:$B,'Data Repository Table'!$B$183,'Data Repository Table'!$C:$C,'Expenses Analysis'!$A36,'Data Repository Table'!$G:$G,'Expenses Analysis'!$C36,'Data Repository Table'!$H:$H,'Expenses Analysis'!$D36)</f>
        <v>888365.66788124992</v>
      </c>
      <c r="N36" s="110">
        <f>SUMIFS('Data Repository Table'!$J:$J,'Data Repository Table'!$D:$D,'Expenses Analysis'!N$12,'Data Repository Table'!$A:$A,'Data Repository Table'!$A$183,'Data Repository Table'!$B:$B,'Data Repository Table'!$B$183,'Data Repository Table'!$C:$C,'Expenses Analysis'!$A36,'Data Repository Table'!$G:$G,'Expenses Analysis'!$C36,'Data Repository Table'!$H:$H,'Expenses Analysis'!$D36)</f>
        <v>1248956.7417843752</v>
      </c>
      <c r="O36" s="110">
        <f>SUMIFS('Data Repository Table'!$J:$J,'Data Repository Table'!$D:$D,'Expenses Analysis'!O$12,'Data Repository Table'!$A:$A,'Data Repository Table'!$A$183,'Data Repository Table'!$B:$B,'Data Repository Table'!$B$183,'Data Repository Table'!$C:$C,'Expenses Analysis'!$A36,'Data Repository Table'!$G:$G,'Expenses Analysis'!$C36,'Data Repository Table'!$H:$H,'Expenses Analysis'!$D36)</f>
        <v>680069.70427499991</v>
      </c>
      <c r="P36" s="110">
        <f>SUMIFS('Data Repository Table'!$J:$J,'Data Repository Table'!$D:$D,'Expenses Analysis'!P$12,'Data Repository Table'!$A:$A,'Data Repository Table'!$A$183,'Data Repository Table'!$B:$B,'Data Repository Table'!$B$183,'Data Repository Table'!$C:$C,'Expenses Analysis'!$A36,'Data Repository Table'!$G:$G,'Expenses Analysis'!$C36,'Data Repository Table'!$H:$H,'Expenses Analysis'!$D36)</f>
        <v>878169.84401249979</v>
      </c>
      <c r="Q36" s="110">
        <f>SUMIFS('Data Repository Table'!$J:$J,'Data Repository Table'!$D:$D,'Expenses Analysis'!Q$12,'Data Repository Table'!$A:$A,'Data Repository Table'!$A$183,'Data Repository Table'!$B:$B,'Data Repository Table'!$B$183,'Data Repository Table'!$C:$C,'Expenses Analysis'!$A36,'Data Repository Table'!$G:$G,'Expenses Analysis'!$C36,'Data Repository Table'!$H:$H,'Expenses Analysis'!$D36)</f>
        <v>1253465.5146975003</v>
      </c>
      <c r="R36" s="110">
        <f t="shared" ref="R36:R42" si="4">SUM(F36:Q36)</f>
        <v>10834063.805491872</v>
      </c>
      <c r="S36" s="177"/>
      <c r="T36" s="177"/>
      <c r="U36" s="177"/>
      <c r="V36" s="177"/>
      <c r="W36" s="177"/>
    </row>
    <row r="37" spans="1:23">
      <c r="A37" s="93" t="s">
        <v>67</v>
      </c>
      <c r="B37" s="93" t="s">
        <v>68</v>
      </c>
      <c r="C37" s="93" t="s">
        <v>49</v>
      </c>
      <c r="D37" s="93" t="s">
        <v>50</v>
      </c>
      <c r="E37" s="120"/>
      <c r="F37" s="110">
        <f>SUMIFS('Data Repository Table'!$J:$J,'Data Repository Table'!$D:$D,'Expenses Analysis'!F$12,'Data Repository Table'!$A:$A,'Data Repository Table'!$A$183,'Data Repository Table'!$B:$B,'Data Repository Table'!$B$183,'Data Repository Table'!$C:$C,'Expenses Analysis'!$A37,'Data Repository Table'!$G:$G,'Expenses Analysis'!$C37,'Data Repository Table'!$H:$H,'Expenses Analysis'!$D37)</f>
        <v>829385.88554250007</v>
      </c>
      <c r="G37" s="110">
        <f>SUMIFS('Data Repository Table'!$J:$J,'Data Repository Table'!$D:$D,'Expenses Analysis'!G$12,'Data Repository Table'!$A:$A,'Data Repository Table'!$A$183,'Data Repository Table'!$B:$B,'Data Repository Table'!$B$183,'Data Repository Table'!$C:$C,'Expenses Analysis'!$A37,'Data Repository Table'!$G:$G,'Expenses Analysis'!$C37,'Data Repository Table'!$H:$H,'Expenses Analysis'!$D37)</f>
        <v>660748.90166999993</v>
      </c>
      <c r="H37" s="110">
        <f>SUMIFS('Data Repository Table'!$J:$J,'Data Repository Table'!$D:$D,'Expenses Analysis'!H$12,'Data Repository Table'!$A:$A,'Data Repository Table'!$A$183,'Data Repository Table'!$B:$B,'Data Repository Table'!$B$183,'Data Repository Table'!$C:$C,'Expenses Analysis'!$A37,'Data Repository Table'!$G:$G,'Expenses Analysis'!$C37,'Data Repository Table'!$H:$H,'Expenses Analysis'!$D37)</f>
        <v>893175.96010499995</v>
      </c>
      <c r="I37" s="110">
        <f>SUMIFS('Data Repository Table'!$J:$J,'Data Repository Table'!$D:$D,'Expenses Analysis'!I$12,'Data Repository Table'!$A:$A,'Data Repository Table'!$A$183,'Data Repository Table'!$B:$B,'Data Repository Table'!$B$183,'Data Repository Table'!$C:$C,'Expenses Analysis'!$A37,'Data Repository Table'!$G:$G,'Expenses Analysis'!$C37,'Data Repository Table'!$H:$H,'Expenses Analysis'!$D37)</f>
        <v>751290.50353499991</v>
      </c>
      <c r="J37" s="110">
        <f>SUMIFS('Data Repository Table'!$J:$J,'Data Repository Table'!$D:$D,'Expenses Analysis'!J$12,'Data Repository Table'!$A:$A,'Data Repository Table'!$A$183,'Data Repository Table'!$B:$B,'Data Repository Table'!$B$183,'Data Repository Table'!$C:$C,'Expenses Analysis'!$A37,'Data Repository Table'!$G:$G,'Expenses Analysis'!$C37,'Data Repository Table'!$H:$H,'Expenses Analysis'!$D37)</f>
        <v>638877.80224125006</v>
      </c>
      <c r="K37" s="110">
        <f>SUMIFS('Data Repository Table'!$J:$J,'Data Repository Table'!$D:$D,'Expenses Analysis'!K$12,'Data Repository Table'!$A:$A,'Data Repository Table'!$A$183,'Data Repository Table'!$B:$B,'Data Repository Table'!$B$183,'Data Repository Table'!$C:$C,'Expenses Analysis'!$A37,'Data Repository Table'!$G:$G,'Expenses Analysis'!$C37,'Data Repository Table'!$H:$H,'Expenses Analysis'!$D37)</f>
        <v>717746.26218750002</v>
      </c>
      <c r="L37" s="110">
        <f>SUMIFS('Data Repository Table'!$J:$J,'Data Repository Table'!$D:$D,'Expenses Analysis'!L$12,'Data Repository Table'!$A:$A,'Data Repository Table'!$A$183,'Data Repository Table'!$B:$B,'Data Repository Table'!$B$183,'Data Repository Table'!$C:$C,'Expenses Analysis'!$A37,'Data Repository Table'!$G:$G,'Expenses Analysis'!$C37,'Data Repository Table'!$H:$H,'Expenses Analysis'!$D37)</f>
        <v>957882.40031249996</v>
      </c>
      <c r="M37" s="110">
        <f>SUMIFS('Data Repository Table'!$J:$J,'Data Repository Table'!$D:$D,'Expenses Analysis'!M$12,'Data Repository Table'!$A:$A,'Data Repository Table'!$A$183,'Data Repository Table'!$B:$B,'Data Repository Table'!$B$183,'Data Repository Table'!$C:$C,'Expenses Analysis'!$A37,'Data Repository Table'!$G:$G,'Expenses Analysis'!$C37,'Data Repository Table'!$H:$H,'Expenses Analysis'!$D37)</f>
        <v>822560.80359374988</v>
      </c>
      <c r="N37" s="110">
        <f>SUMIFS('Data Repository Table'!$J:$J,'Data Repository Table'!$D:$D,'Expenses Analysis'!N$12,'Data Repository Table'!$A:$A,'Data Repository Table'!$A$183,'Data Repository Table'!$B:$B,'Data Repository Table'!$B$183,'Data Repository Table'!$C:$C,'Expenses Analysis'!$A37,'Data Repository Table'!$G:$G,'Expenses Analysis'!$C37,'Data Repository Table'!$H:$H,'Expenses Analysis'!$D37)</f>
        <v>1156441.4275781249</v>
      </c>
      <c r="O37" s="110">
        <f>SUMIFS('Data Repository Table'!$J:$J,'Data Repository Table'!$D:$D,'Expenses Analysis'!O$12,'Data Repository Table'!$A:$A,'Data Repository Table'!$A$183,'Data Repository Table'!$B:$B,'Data Repository Table'!$B$183,'Data Repository Table'!$C:$C,'Expenses Analysis'!$A37,'Data Repository Table'!$G:$G,'Expenses Analysis'!$C37,'Data Repository Table'!$H:$H,'Expenses Analysis'!$D37)</f>
        <v>629694.17062500003</v>
      </c>
      <c r="P37" s="110">
        <f>SUMIFS('Data Repository Table'!$J:$J,'Data Repository Table'!$D:$D,'Expenses Analysis'!P$12,'Data Repository Table'!$A:$A,'Data Repository Table'!$A$183,'Data Repository Table'!$B:$B,'Data Repository Table'!$B$183,'Data Repository Table'!$C:$C,'Expenses Analysis'!$A37,'Data Repository Table'!$G:$G,'Expenses Analysis'!$C37,'Data Repository Table'!$H:$H,'Expenses Analysis'!$D37)</f>
        <v>813120.22593749978</v>
      </c>
      <c r="Q37" s="110">
        <f>SUMIFS('Data Repository Table'!$J:$J,'Data Repository Table'!$D:$D,'Expenses Analysis'!Q$12,'Data Repository Table'!$A:$A,'Data Repository Table'!$A$183,'Data Repository Table'!$B:$B,'Data Repository Table'!$B$183,'Data Repository Table'!$C:$C,'Expenses Analysis'!$A37,'Data Repository Table'!$G:$G,'Expenses Analysis'!$C37,'Data Repository Table'!$H:$H,'Expenses Analysis'!$D37)</f>
        <v>1160616.2173125001</v>
      </c>
      <c r="R37" s="110">
        <f t="shared" si="4"/>
        <v>10031540.560640626</v>
      </c>
      <c r="S37" s="177"/>
      <c r="T37" s="177"/>
      <c r="U37" s="177"/>
      <c r="V37" s="177"/>
      <c r="W37" s="177"/>
    </row>
    <row r="38" spans="1:23">
      <c r="A38" s="93" t="s">
        <v>67</v>
      </c>
      <c r="B38" s="93" t="s">
        <v>68</v>
      </c>
      <c r="C38" s="93" t="s">
        <v>55</v>
      </c>
      <c r="D38" s="93" t="s">
        <v>57</v>
      </c>
      <c r="E38" s="120"/>
      <c r="F38" s="110">
        <f>SUMIFS('Data Repository Table'!$J:$J,'Data Repository Table'!$D:$D,'Expenses Analysis'!F$12,'Data Repository Table'!$A:$A,'Data Repository Table'!$A$183,'Data Repository Table'!$B:$B,'Data Repository Table'!$B$183,'Data Repository Table'!$C:$C,'Expenses Analysis'!$A38,'Data Repository Table'!$G:$G,'Expenses Analysis'!$C38,'Data Repository Table'!$H:$H,'Expenses Analysis'!$D38)</f>
        <v>716589.40510871995</v>
      </c>
      <c r="G38" s="110">
        <f>SUMIFS('Data Repository Table'!$J:$J,'Data Repository Table'!$D:$D,'Expenses Analysis'!G$12,'Data Repository Table'!$A:$A,'Data Repository Table'!$A$183,'Data Repository Table'!$B:$B,'Data Repository Table'!$B$183,'Data Repository Table'!$C:$C,'Expenses Analysis'!$A38,'Data Repository Table'!$G:$G,'Expenses Analysis'!$C38,'Data Repository Table'!$H:$H,'Expenses Analysis'!$D38)</f>
        <v>570887.05104287993</v>
      </c>
      <c r="H38" s="110">
        <f>SUMIFS('Data Repository Table'!$J:$J,'Data Repository Table'!$D:$D,'Expenses Analysis'!H$12,'Data Repository Table'!$A:$A,'Data Repository Table'!$A$183,'Data Repository Table'!$B:$B,'Data Repository Table'!$B$183,'Data Repository Table'!$C:$C,'Expenses Analysis'!$A38,'Data Repository Table'!$G:$G,'Expenses Analysis'!$C38,'Data Repository Table'!$H:$H,'Expenses Analysis'!$D38)</f>
        <v>771704.02953071985</v>
      </c>
      <c r="I38" s="110">
        <f>SUMIFS('Data Repository Table'!$J:$J,'Data Repository Table'!$D:$D,'Expenses Analysis'!I$12,'Data Repository Table'!$A:$A,'Data Repository Table'!$A$183,'Data Repository Table'!$B:$B,'Data Repository Table'!$B$183,'Data Repository Table'!$C:$C,'Expenses Analysis'!$A38,'Data Repository Table'!$G:$G,'Expenses Analysis'!$C38,'Data Repository Table'!$H:$H,'Expenses Analysis'!$D38)</f>
        <v>649114.99505423987</v>
      </c>
      <c r="J38" s="110">
        <f>SUMIFS('Data Repository Table'!$J:$J,'Data Repository Table'!$D:$D,'Expenses Analysis'!J$12,'Data Repository Table'!$A:$A,'Data Repository Table'!$A$183,'Data Repository Table'!$B:$B,'Data Repository Table'!$B$183,'Data Repository Table'!$C:$C,'Expenses Analysis'!$A38,'Data Repository Table'!$G:$G,'Expenses Analysis'!$C38,'Data Repository Table'!$H:$H,'Expenses Analysis'!$D38)</f>
        <v>551990.42113644001</v>
      </c>
      <c r="K38" s="110">
        <f>SUMIFS('Data Repository Table'!$J:$J,'Data Repository Table'!$D:$D,'Expenses Analysis'!K$12,'Data Repository Table'!$A:$A,'Data Repository Table'!$A$183,'Data Repository Table'!$B:$B,'Data Repository Table'!$B$183,'Data Repository Table'!$C:$C,'Expenses Analysis'!$A38,'Data Repository Table'!$G:$G,'Expenses Analysis'!$C38,'Data Repository Table'!$H:$H,'Expenses Analysis'!$D38)</f>
        <v>620132.77052999998</v>
      </c>
      <c r="L38" s="110">
        <f>SUMIFS('Data Repository Table'!$J:$J,'Data Repository Table'!$D:$D,'Expenses Analysis'!L$12,'Data Repository Table'!$A:$A,'Data Repository Table'!$A$183,'Data Repository Table'!$B:$B,'Data Repository Table'!$B$183,'Data Repository Table'!$C:$C,'Expenses Analysis'!$A38,'Data Repository Table'!$G:$G,'Expenses Analysis'!$C38,'Data Repository Table'!$H:$H,'Expenses Analysis'!$D38)</f>
        <v>827610.39387000003</v>
      </c>
      <c r="M38" s="110">
        <f>SUMIFS('Data Repository Table'!$J:$J,'Data Repository Table'!$D:$D,'Expenses Analysis'!M$12,'Data Repository Table'!$A:$A,'Data Repository Table'!$A$183,'Data Repository Table'!$B:$B,'Data Repository Table'!$B$183,'Data Repository Table'!$C:$C,'Expenses Analysis'!$A38,'Data Repository Table'!$G:$G,'Expenses Analysis'!$C38,'Data Repository Table'!$H:$H,'Expenses Analysis'!$D38)</f>
        <v>710692.53430499986</v>
      </c>
      <c r="N38" s="110">
        <f>SUMIFS('Data Repository Table'!$J:$J,'Data Repository Table'!$D:$D,'Expenses Analysis'!N$12,'Data Repository Table'!$A:$A,'Data Repository Table'!$A$183,'Data Repository Table'!$B:$B,'Data Repository Table'!$B$183,'Data Repository Table'!$C:$C,'Expenses Analysis'!$A38,'Data Repository Table'!$G:$G,'Expenses Analysis'!$C38,'Data Repository Table'!$H:$H,'Expenses Analysis'!$D38)</f>
        <v>999165.39342749992</v>
      </c>
      <c r="O38" s="110">
        <f>SUMIFS('Data Repository Table'!$J:$J,'Data Repository Table'!$D:$D,'Expenses Analysis'!O$12,'Data Repository Table'!$A:$A,'Data Repository Table'!$A$183,'Data Repository Table'!$B:$B,'Data Repository Table'!$B$183,'Data Repository Table'!$C:$C,'Expenses Analysis'!$A38,'Data Repository Table'!$G:$G,'Expenses Analysis'!$C38,'Data Repository Table'!$H:$H,'Expenses Analysis'!$D38)</f>
        <v>544055.76341999997</v>
      </c>
      <c r="P38" s="110">
        <f>SUMIFS('Data Repository Table'!$J:$J,'Data Repository Table'!$D:$D,'Expenses Analysis'!P$12,'Data Repository Table'!$A:$A,'Data Repository Table'!$A$183,'Data Repository Table'!$B:$B,'Data Repository Table'!$B$183,'Data Repository Table'!$C:$C,'Expenses Analysis'!$A38,'Data Repository Table'!$G:$G,'Expenses Analysis'!$C38,'Data Repository Table'!$H:$H,'Expenses Analysis'!$D38)</f>
        <v>702535.87520999974</v>
      </c>
      <c r="Q38" s="110">
        <f>SUMIFS('Data Repository Table'!$J:$J,'Data Repository Table'!$D:$D,'Expenses Analysis'!Q$12,'Data Repository Table'!$A:$A,'Data Repository Table'!$A$183,'Data Repository Table'!$B:$B,'Data Repository Table'!$B$183,'Data Repository Table'!$C:$C,'Expenses Analysis'!$A38,'Data Repository Table'!$G:$G,'Expenses Analysis'!$C38,'Data Repository Table'!$H:$H,'Expenses Analysis'!$D38)</f>
        <v>1002772.411758</v>
      </c>
      <c r="R38" s="110">
        <f t="shared" si="4"/>
        <v>8667251.0443934985</v>
      </c>
      <c r="S38" s="177"/>
      <c r="T38" s="177"/>
      <c r="U38" s="177"/>
      <c r="V38" s="177"/>
      <c r="W38" s="177"/>
    </row>
    <row r="39" spans="1:23">
      <c r="A39" s="93" t="s">
        <v>67</v>
      </c>
      <c r="B39" s="93" t="s">
        <v>68</v>
      </c>
      <c r="C39" s="93" t="s">
        <v>55</v>
      </c>
      <c r="D39" s="93" t="s">
        <v>59</v>
      </c>
      <c r="E39" s="120"/>
      <c r="F39" s="110">
        <f>SUMIFS('Data Repository Table'!$J:$J,'Data Repository Table'!$D:$D,'Expenses Analysis'!F$12,'Data Repository Table'!$A:$A,'Data Repository Table'!$A$183,'Data Repository Table'!$B:$B,'Data Repository Table'!$B$183,'Data Repository Table'!$C:$C,'Expenses Analysis'!$A39,'Data Repository Table'!$G:$G,'Expenses Analysis'!$C39,'Data Repository Table'!$H:$H,'Expenses Analysis'!$D39)</f>
        <v>251329.05622500001</v>
      </c>
      <c r="G39" s="110">
        <f>SUMIFS('Data Repository Table'!$J:$J,'Data Repository Table'!$D:$D,'Expenses Analysis'!G$12,'Data Repository Table'!$A:$A,'Data Repository Table'!$A$183,'Data Repository Table'!$B:$B,'Data Repository Table'!$B$183,'Data Repository Table'!$C:$C,'Expenses Analysis'!$A39,'Data Repository Table'!$G:$G,'Expenses Analysis'!$C39,'Data Repository Table'!$H:$H,'Expenses Analysis'!$D39)</f>
        <v>200226.9399</v>
      </c>
      <c r="H39" s="110">
        <f>SUMIFS('Data Repository Table'!$J:$J,'Data Repository Table'!$D:$D,'Expenses Analysis'!H$12,'Data Repository Table'!$A:$A,'Data Repository Table'!$A$183,'Data Repository Table'!$B:$B,'Data Repository Table'!$B$183,'Data Repository Table'!$C:$C,'Expenses Analysis'!$A39,'Data Repository Table'!$G:$G,'Expenses Analysis'!$C39,'Data Repository Table'!$H:$H,'Expenses Analysis'!$D39)</f>
        <v>270659.38184999995</v>
      </c>
      <c r="I39" s="110">
        <f>SUMIFS('Data Repository Table'!$J:$J,'Data Repository Table'!$D:$D,'Expenses Analysis'!I$12,'Data Repository Table'!$A:$A,'Data Repository Table'!$A$183,'Data Repository Table'!$B:$B,'Data Repository Table'!$B$183,'Data Repository Table'!$C:$C,'Expenses Analysis'!$A39,'Data Repository Table'!$G:$G,'Expenses Analysis'!$C39,'Data Repository Table'!$H:$H,'Expenses Analysis'!$D39)</f>
        <v>227663.78894999996</v>
      </c>
      <c r="J39" s="110">
        <f>SUMIFS('Data Repository Table'!$J:$J,'Data Repository Table'!$D:$D,'Expenses Analysis'!J$12,'Data Repository Table'!$A:$A,'Data Repository Table'!$A$183,'Data Repository Table'!$B:$B,'Data Repository Table'!$B$183,'Data Repository Table'!$C:$C,'Expenses Analysis'!$A39,'Data Repository Table'!$G:$G,'Expenses Analysis'!$C39,'Data Repository Table'!$H:$H,'Expenses Analysis'!$D39)</f>
        <v>193599.33401250001</v>
      </c>
      <c r="K39" s="110">
        <f>SUMIFS('Data Repository Table'!$J:$J,'Data Repository Table'!$D:$D,'Expenses Analysis'!K$12,'Data Repository Table'!$A:$A,'Data Repository Table'!$A$183,'Data Repository Table'!$B:$B,'Data Repository Table'!$B$183,'Data Repository Table'!$C:$C,'Expenses Analysis'!$A39,'Data Repository Table'!$G:$G,'Expenses Analysis'!$C39,'Data Repository Table'!$H:$H,'Expenses Analysis'!$D39)</f>
        <v>143549.25243750002</v>
      </c>
      <c r="L39" s="110">
        <f>SUMIFS('Data Repository Table'!$J:$J,'Data Repository Table'!$D:$D,'Expenses Analysis'!L$12,'Data Repository Table'!$A:$A,'Data Repository Table'!$A$183,'Data Repository Table'!$B:$B,'Data Repository Table'!$B$183,'Data Repository Table'!$C:$C,'Expenses Analysis'!$A39,'Data Repository Table'!$G:$G,'Expenses Analysis'!$C39,'Data Repository Table'!$H:$H,'Expenses Analysis'!$D39)</f>
        <v>153261.18405000001</v>
      </c>
      <c r="M39" s="110">
        <f>SUMIFS('Data Repository Table'!$J:$J,'Data Repository Table'!$D:$D,'Expenses Analysis'!M$12,'Data Repository Table'!$A:$A,'Data Repository Table'!$A$183,'Data Repository Table'!$B:$B,'Data Repository Table'!$B$183,'Data Repository Table'!$C:$C,'Expenses Analysis'!$A39,'Data Repository Table'!$G:$G,'Expenses Analysis'!$C39,'Data Repository Table'!$H:$H,'Expenses Analysis'!$D39)</f>
        <v>131609.72857499999</v>
      </c>
      <c r="N39" s="110">
        <f>SUMIFS('Data Repository Table'!$J:$J,'Data Repository Table'!$D:$D,'Expenses Analysis'!N$12,'Data Repository Table'!$A:$A,'Data Repository Table'!$A$183,'Data Repository Table'!$B:$B,'Data Repository Table'!$B$183,'Data Repository Table'!$C:$C,'Expenses Analysis'!$A39,'Data Repository Table'!$G:$G,'Expenses Analysis'!$C39,'Data Repository Table'!$H:$H,'Expenses Analysis'!$D39)</f>
        <v>185030.62841250002</v>
      </c>
      <c r="O39" s="110">
        <f>SUMIFS('Data Repository Table'!$J:$J,'Data Repository Table'!$D:$D,'Expenses Analysis'!O$12,'Data Repository Table'!$A:$A,'Data Repository Table'!$A$183,'Data Repository Table'!$B:$B,'Data Repository Table'!$B$183,'Data Repository Table'!$C:$C,'Expenses Analysis'!$A39,'Data Repository Table'!$G:$G,'Expenses Analysis'!$C39,'Data Repository Table'!$H:$H,'Expenses Analysis'!$D39)</f>
        <v>100751.0673</v>
      </c>
      <c r="P39" s="110">
        <f>SUMIFS('Data Repository Table'!$J:$J,'Data Repository Table'!$D:$D,'Expenses Analysis'!P$12,'Data Repository Table'!$A:$A,'Data Repository Table'!$A$183,'Data Repository Table'!$B:$B,'Data Repository Table'!$B$183,'Data Repository Table'!$C:$C,'Expenses Analysis'!$A39,'Data Repository Table'!$G:$G,'Expenses Analysis'!$C39,'Data Repository Table'!$H:$H,'Expenses Analysis'!$D39)</f>
        <v>130099.23614999997</v>
      </c>
      <c r="Q39" s="110">
        <f>SUMIFS('Data Repository Table'!$J:$J,'Data Repository Table'!$D:$D,'Expenses Analysis'!Q$12,'Data Repository Table'!$A:$A,'Data Repository Table'!$A$183,'Data Repository Table'!$B:$B,'Data Repository Table'!$B$183,'Data Repository Table'!$C:$C,'Expenses Analysis'!$A39,'Data Repository Table'!$G:$G,'Expenses Analysis'!$C39,'Data Repository Table'!$H:$H,'Expenses Analysis'!$D39)</f>
        <v>232123.24346250005</v>
      </c>
      <c r="R39" s="110">
        <f t="shared" si="4"/>
        <v>2219902.8413250004</v>
      </c>
      <c r="S39" s="177"/>
      <c r="T39" s="177"/>
      <c r="U39" s="177"/>
      <c r="V39" s="177"/>
      <c r="W39" s="177"/>
    </row>
    <row r="40" spans="1:23" s="107" customFormat="1">
      <c r="A40" s="93" t="s">
        <v>67</v>
      </c>
      <c r="B40" s="93" t="s">
        <v>68</v>
      </c>
      <c r="C40" s="93" t="s">
        <v>55</v>
      </c>
      <c r="D40" s="93" t="s">
        <v>58</v>
      </c>
      <c r="E40" s="120"/>
      <c r="F40" s="110">
        <f>SUMIFS('Data Repository Table'!$J:$J,'Data Repository Table'!$D:$D,'Expenses Analysis'!F$12,'Data Repository Table'!$A:$A,'Data Repository Table'!$A$183,'Data Repository Table'!$B:$B,'Data Repository Table'!$B$183,'Data Repository Table'!$C:$C,'Expenses Analysis'!$A40,'Data Repository Table'!$G:$G,'Expenses Analysis'!$C40,'Data Repository Table'!$H:$H,'Expenses Analysis'!$D40)</f>
        <v>623296.05943799997</v>
      </c>
      <c r="G40" s="110">
        <f>SUMIFS('Data Repository Table'!$J:$J,'Data Repository Table'!$D:$D,'Expenses Analysis'!G$12,'Data Repository Table'!$A:$A,'Data Repository Table'!$A$183,'Data Repository Table'!$B:$B,'Data Repository Table'!$B$183,'Data Repository Table'!$C:$C,'Expenses Analysis'!$A40,'Data Repository Table'!$G:$G,'Expenses Analysis'!$C40,'Data Repository Table'!$H:$H,'Expenses Analysis'!$D40)</f>
        <v>496562.81095199991</v>
      </c>
      <c r="H40" s="110">
        <f>SUMIFS('Data Repository Table'!$J:$J,'Data Repository Table'!$D:$D,'Expenses Analysis'!H$12,'Data Repository Table'!$A:$A,'Data Repository Table'!$A$183,'Data Repository Table'!$B:$B,'Data Repository Table'!$B$183,'Data Repository Table'!$C:$C,'Expenses Analysis'!$A40,'Data Repository Table'!$G:$G,'Expenses Analysis'!$C40,'Data Repository Table'!$H:$H,'Expenses Analysis'!$D40)</f>
        <v>671235.2669879999</v>
      </c>
      <c r="I40" s="110">
        <f>SUMIFS('Data Repository Table'!$J:$J,'Data Repository Table'!$D:$D,'Expenses Analysis'!I$12,'Data Repository Table'!$A:$A,'Data Repository Table'!$A$183,'Data Repository Table'!$B:$B,'Data Repository Table'!$B$183,'Data Repository Table'!$C:$C,'Expenses Analysis'!$A40,'Data Repository Table'!$G:$G,'Expenses Analysis'!$C40,'Data Repository Table'!$H:$H,'Expenses Analysis'!$D40)</f>
        <v>564606.19659599988</v>
      </c>
      <c r="J40" s="110">
        <f>SUMIFS('Data Repository Table'!$J:$J,'Data Repository Table'!$D:$D,'Expenses Analysis'!J$12,'Data Repository Table'!$A:$A,'Data Repository Table'!$A$183,'Data Repository Table'!$B:$B,'Data Repository Table'!$B$183,'Data Repository Table'!$C:$C,'Expenses Analysis'!$A40,'Data Repository Table'!$G:$G,'Expenses Analysis'!$C40,'Data Repository Table'!$H:$H,'Expenses Analysis'!$D40)</f>
        <v>480126.34835100005</v>
      </c>
      <c r="K40" s="110">
        <f>SUMIFS('Data Repository Table'!$J:$J,'Data Repository Table'!$D:$D,'Expenses Analysis'!K$12,'Data Repository Table'!$A:$A,'Data Repository Table'!$A$183,'Data Repository Table'!$B:$B,'Data Repository Table'!$B$183,'Data Repository Table'!$C:$C,'Expenses Analysis'!$A40,'Data Repository Table'!$G:$G,'Expenses Analysis'!$C40,'Data Repository Table'!$H:$H,'Expenses Analysis'!$D40)</f>
        <v>356002.146045</v>
      </c>
      <c r="L40" s="110">
        <f>SUMIFS('Data Repository Table'!$J:$J,'Data Repository Table'!$D:$D,'Expenses Analysis'!L$12,'Data Repository Table'!$A:$A,'Data Repository Table'!$A$183,'Data Repository Table'!$B:$B,'Data Repository Table'!$B$183,'Data Repository Table'!$C:$C,'Expenses Analysis'!$A40,'Data Repository Table'!$G:$G,'Expenses Analysis'!$C40,'Data Repository Table'!$H:$H,'Expenses Analysis'!$D40)</f>
        <v>380087.73644399998</v>
      </c>
      <c r="M40" s="110">
        <f>SUMIFS('Data Repository Table'!$J:$J,'Data Repository Table'!$D:$D,'Expenses Analysis'!M$12,'Data Repository Table'!$A:$A,'Data Repository Table'!$A$183,'Data Repository Table'!$B:$B,'Data Repository Table'!$B$183,'Data Repository Table'!$C:$C,'Expenses Analysis'!$A40,'Data Repository Table'!$G:$G,'Expenses Analysis'!$C40,'Data Repository Table'!$H:$H,'Expenses Analysis'!$D40)</f>
        <v>326392.12686599995</v>
      </c>
      <c r="N40" s="110">
        <f>SUMIFS('Data Repository Table'!$J:$J,'Data Repository Table'!$D:$D,'Expenses Analysis'!N$12,'Data Repository Table'!$A:$A,'Data Repository Table'!$A$183,'Data Repository Table'!$B:$B,'Data Repository Table'!$B$183,'Data Repository Table'!$C:$C,'Expenses Analysis'!$A40,'Data Repository Table'!$G:$G,'Expenses Analysis'!$C40,'Data Repository Table'!$H:$H,'Expenses Analysis'!$D40)</f>
        <v>458875.95846300002</v>
      </c>
      <c r="O40" s="110">
        <f>SUMIFS('Data Repository Table'!$J:$J,'Data Repository Table'!$D:$D,'Expenses Analysis'!O$12,'Data Repository Table'!$A:$A,'Data Repository Table'!$A$183,'Data Repository Table'!$B:$B,'Data Repository Table'!$B$183,'Data Repository Table'!$C:$C,'Expenses Analysis'!$A40,'Data Repository Table'!$G:$G,'Expenses Analysis'!$C40,'Data Repository Table'!$H:$H,'Expenses Analysis'!$D40)</f>
        <v>249862.64690399999</v>
      </c>
      <c r="P40" s="110">
        <f>SUMIFS('Data Repository Table'!$J:$J,'Data Repository Table'!$D:$D,'Expenses Analysis'!P$12,'Data Repository Table'!$A:$A,'Data Repository Table'!$A$183,'Data Repository Table'!$B:$B,'Data Repository Table'!$B$183,'Data Repository Table'!$C:$C,'Expenses Analysis'!$A40,'Data Repository Table'!$G:$G,'Expenses Analysis'!$C40,'Data Repository Table'!$H:$H,'Expenses Analysis'!$D40)</f>
        <v>322646.10565199988</v>
      </c>
      <c r="Q40" s="110">
        <f>SUMIFS('Data Repository Table'!$J:$J,'Data Repository Table'!$D:$D,'Expenses Analysis'!Q$12,'Data Repository Table'!$A:$A,'Data Repository Table'!$A$183,'Data Repository Table'!$B:$B,'Data Repository Table'!$B$183,'Data Repository Table'!$C:$C,'Expenses Analysis'!$A40,'Data Repository Table'!$G:$G,'Expenses Analysis'!$C40,'Data Repository Table'!$H:$H,'Expenses Analysis'!$D40)</f>
        <v>575665.6437870001</v>
      </c>
      <c r="R40" s="110">
        <f t="shared" si="4"/>
        <v>5505359.0464859996</v>
      </c>
      <c r="S40" s="177"/>
      <c r="T40" s="177"/>
      <c r="U40" s="177"/>
      <c r="V40" s="177"/>
      <c r="W40" s="177"/>
    </row>
    <row r="41" spans="1:23" s="107" customFormat="1">
      <c r="A41" s="93" t="s">
        <v>67</v>
      </c>
      <c r="B41" s="93" t="s">
        <v>68</v>
      </c>
      <c r="C41" s="93" t="s">
        <v>55</v>
      </c>
      <c r="D41" s="93" t="s">
        <v>56</v>
      </c>
      <c r="E41" s="120"/>
      <c r="F41" s="110">
        <f>SUMIFS('Data Repository Table'!$J:$J,'Data Repository Table'!$D:$D,'Expenses Analysis'!F$12,'Data Repository Table'!$A:$A,'Data Repository Table'!$A$183,'Data Repository Table'!$B:$B,'Data Repository Table'!$B$183,'Data Repository Table'!$C:$C,'Expenses Analysis'!$A41,'Data Repository Table'!$G:$G,'Expenses Analysis'!$C41,'Data Repository Table'!$H:$H,'Expenses Analysis'!$D41)</f>
        <v>211116.407229</v>
      </c>
      <c r="G41" s="110">
        <f>SUMIFS('Data Repository Table'!$J:$J,'Data Repository Table'!$D:$D,'Expenses Analysis'!G$12,'Data Repository Table'!$A:$A,'Data Repository Table'!$A$183,'Data Repository Table'!$B:$B,'Data Repository Table'!$B$183,'Data Repository Table'!$C:$C,'Expenses Analysis'!$A41,'Data Repository Table'!$G:$G,'Expenses Analysis'!$C41,'Data Repository Table'!$H:$H,'Expenses Analysis'!$D41)</f>
        <v>168190.62951599999</v>
      </c>
      <c r="H41" s="110">
        <f>SUMIFS('Data Repository Table'!$J:$J,'Data Repository Table'!$D:$D,'Expenses Analysis'!H$12,'Data Repository Table'!$A:$A,'Data Repository Table'!$A$183,'Data Repository Table'!$B:$B,'Data Repository Table'!$B$183,'Data Repository Table'!$C:$C,'Expenses Analysis'!$A41,'Data Repository Table'!$G:$G,'Expenses Analysis'!$C41,'Data Repository Table'!$H:$H,'Expenses Analysis'!$D41)</f>
        <v>227353.88075399998</v>
      </c>
      <c r="I41" s="110">
        <f>SUMIFS('Data Repository Table'!$J:$J,'Data Repository Table'!$D:$D,'Expenses Analysis'!I$12,'Data Repository Table'!$A:$A,'Data Repository Table'!$A$183,'Data Repository Table'!$B:$B,'Data Repository Table'!$B$183,'Data Repository Table'!$C:$C,'Expenses Analysis'!$A41,'Data Repository Table'!$G:$G,'Expenses Analysis'!$C41,'Data Repository Table'!$H:$H,'Expenses Analysis'!$D41)</f>
        <v>191237.58271799999</v>
      </c>
      <c r="J41" s="110">
        <f>SUMIFS('Data Repository Table'!$J:$J,'Data Repository Table'!$D:$D,'Expenses Analysis'!J$12,'Data Repository Table'!$A:$A,'Data Repository Table'!$A$183,'Data Repository Table'!$B:$B,'Data Repository Table'!$B$183,'Data Repository Table'!$C:$C,'Expenses Analysis'!$A41,'Data Repository Table'!$G:$G,'Expenses Analysis'!$C41,'Data Repository Table'!$H:$H,'Expenses Analysis'!$D41)</f>
        <v>162623.44057050001</v>
      </c>
      <c r="K41" s="110">
        <f>SUMIFS('Data Repository Table'!$J:$J,'Data Repository Table'!$D:$D,'Expenses Analysis'!K$12,'Data Repository Table'!$A:$A,'Data Repository Table'!$A$183,'Data Repository Table'!$B:$B,'Data Repository Table'!$B$183,'Data Repository Table'!$C:$C,'Expenses Analysis'!$A41,'Data Repository Table'!$G:$G,'Expenses Analysis'!$C41,'Data Repository Table'!$H:$H,'Expenses Analysis'!$D41)</f>
        <v>120581.37204750002</v>
      </c>
      <c r="L41" s="110">
        <f>SUMIFS('Data Repository Table'!$J:$J,'Data Repository Table'!$D:$D,'Expenses Analysis'!L$12,'Data Repository Table'!$A:$A,'Data Repository Table'!$A$183,'Data Repository Table'!$B:$B,'Data Repository Table'!$B$183,'Data Repository Table'!$C:$C,'Expenses Analysis'!$A41,'Data Repository Table'!$G:$G,'Expenses Analysis'!$C41,'Data Repository Table'!$H:$H,'Expenses Analysis'!$D41)</f>
        <v>128739.394602</v>
      </c>
      <c r="M41" s="110">
        <f>SUMIFS('Data Repository Table'!$J:$J,'Data Repository Table'!$D:$D,'Expenses Analysis'!M$12,'Data Repository Table'!$A:$A,'Data Repository Table'!$A$183,'Data Repository Table'!$B:$B,'Data Repository Table'!$B$183,'Data Repository Table'!$C:$C,'Expenses Analysis'!$A41,'Data Repository Table'!$G:$G,'Expenses Analysis'!$C41,'Data Repository Table'!$H:$H,'Expenses Analysis'!$D41)</f>
        <v>110552.17200299999</v>
      </c>
      <c r="N41" s="110">
        <f>SUMIFS('Data Repository Table'!$J:$J,'Data Repository Table'!$D:$D,'Expenses Analysis'!N$12,'Data Repository Table'!$A:$A,'Data Repository Table'!$A$183,'Data Repository Table'!$B:$B,'Data Repository Table'!$B$183,'Data Repository Table'!$C:$C,'Expenses Analysis'!$A41,'Data Repository Table'!$G:$G,'Expenses Analysis'!$C41,'Data Repository Table'!$H:$H,'Expenses Analysis'!$D41)</f>
        <v>155425.7278665</v>
      </c>
      <c r="O41" s="110">
        <f>SUMIFS('Data Repository Table'!$J:$J,'Data Repository Table'!$D:$D,'Expenses Analysis'!O$12,'Data Repository Table'!$A:$A,'Data Repository Table'!$A$183,'Data Repository Table'!$B:$B,'Data Repository Table'!$B$183,'Data Repository Table'!$C:$C,'Expenses Analysis'!$A41,'Data Repository Table'!$G:$G,'Expenses Analysis'!$C41,'Data Repository Table'!$H:$H,'Expenses Analysis'!$D41)</f>
        <v>84630.896531999999</v>
      </c>
      <c r="P41" s="110">
        <f>SUMIFS('Data Repository Table'!$J:$J,'Data Repository Table'!$D:$D,'Expenses Analysis'!P$12,'Data Repository Table'!$A:$A,'Data Repository Table'!$A$183,'Data Repository Table'!$B:$B,'Data Repository Table'!$B$183,'Data Repository Table'!$C:$C,'Expenses Analysis'!$A41,'Data Repository Table'!$G:$G,'Expenses Analysis'!$C41,'Data Repository Table'!$H:$H,'Expenses Analysis'!$D41)</f>
        <v>109283.35836599997</v>
      </c>
      <c r="Q41" s="110">
        <f>SUMIFS('Data Repository Table'!$J:$J,'Data Repository Table'!$D:$D,'Expenses Analysis'!Q$12,'Data Repository Table'!$A:$A,'Data Repository Table'!$A$183,'Data Repository Table'!$B:$B,'Data Repository Table'!$B$183,'Data Repository Table'!$C:$C,'Expenses Analysis'!$A41,'Data Repository Table'!$G:$G,'Expenses Analysis'!$C41,'Data Repository Table'!$H:$H,'Expenses Analysis'!$D41)</f>
        <v>194983.52450850004</v>
      </c>
      <c r="R41" s="110">
        <f t="shared" si="4"/>
        <v>1864718.386713</v>
      </c>
      <c r="S41" s="177"/>
      <c r="T41" s="177"/>
      <c r="U41" s="177"/>
      <c r="V41" s="177"/>
      <c r="W41" s="177"/>
    </row>
    <row r="42" spans="1:23" s="107" customFormat="1" ht="16" thickBot="1">
      <c r="A42" s="93" t="s">
        <v>67</v>
      </c>
      <c r="B42" s="93" t="s">
        <v>68</v>
      </c>
      <c r="C42" s="93" t="s">
        <v>52</v>
      </c>
      <c r="D42" s="93" t="s">
        <v>53</v>
      </c>
      <c r="E42" s="121"/>
      <c r="F42" s="110">
        <f>SUMIFS('Data Repository Table'!$J:$J,'Data Repository Table'!$D:$D,'Expenses Analysis'!F$12,'Data Repository Table'!$A:$A,'Data Repository Table'!$A$183,'Data Repository Table'!$B:$B,'Data Repository Table'!$B$183,'Data Repository Table'!$C:$C,'Expenses Analysis'!$A42,'Data Repository Table'!$G:$G,'Expenses Analysis'!$C42,'Data Repository Table'!$H:$H,'Expenses Analysis'!$D42)</f>
        <v>3015948.6746999999</v>
      </c>
      <c r="G42" s="110">
        <f>SUMIFS('Data Repository Table'!$J:$J,'Data Repository Table'!$D:$D,'Expenses Analysis'!G$12,'Data Repository Table'!$A:$A,'Data Repository Table'!$A$183,'Data Repository Table'!$B:$B,'Data Repository Table'!$B$183,'Data Repository Table'!$C:$C,'Expenses Analysis'!$A42,'Data Repository Table'!$G:$G,'Expenses Analysis'!$C42,'Data Repository Table'!$H:$H,'Expenses Analysis'!$D42)</f>
        <v>2402723.2787999995</v>
      </c>
      <c r="H42" s="110">
        <f>SUMIFS('Data Repository Table'!$J:$J,'Data Repository Table'!$D:$D,'Expenses Analysis'!H$12,'Data Repository Table'!$A:$A,'Data Repository Table'!$A$183,'Data Repository Table'!$B:$B,'Data Repository Table'!$B$183,'Data Repository Table'!$C:$C,'Expenses Analysis'!$A42,'Data Repository Table'!$G:$G,'Expenses Analysis'!$C42,'Data Repository Table'!$H:$H,'Expenses Analysis'!$D42)</f>
        <v>3247912.5821999996</v>
      </c>
      <c r="I42" s="110">
        <f>SUMIFS('Data Repository Table'!$J:$J,'Data Repository Table'!$D:$D,'Expenses Analysis'!I$12,'Data Repository Table'!$A:$A,'Data Repository Table'!$A$183,'Data Repository Table'!$B:$B,'Data Repository Table'!$B$183,'Data Repository Table'!$C:$C,'Expenses Analysis'!$A42,'Data Repository Table'!$G:$G,'Expenses Analysis'!$C42,'Data Repository Table'!$H:$H,'Expenses Analysis'!$D42)</f>
        <v>2731965.4673999995</v>
      </c>
      <c r="J42" s="110">
        <f>SUMIFS('Data Repository Table'!$J:$J,'Data Repository Table'!$D:$D,'Expenses Analysis'!J$12,'Data Repository Table'!$A:$A,'Data Repository Table'!$A$183,'Data Repository Table'!$B:$B,'Data Repository Table'!$B$183,'Data Repository Table'!$C:$C,'Expenses Analysis'!$A42,'Data Repository Table'!$G:$G,'Expenses Analysis'!$C42,'Data Repository Table'!$H:$H,'Expenses Analysis'!$D42)</f>
        <v>2323192.0081500001</v>
      </c>
      <c r="K42" s="110">
        <f>SUMIFS('Data Repository Table'!$J:$J,'Data Repository Table'!$D:$D,'Expenses Analysis'!K$12,'Data Repository Table'!$A:$A,'Data Repository Table'!$A$183,'Data Repository Table'!$B:$B,'Data Repository Table'!$B$183,'Data Repository Table'!$C:$C,'Expenses Analysis'!$A42,'Data Repository Table'!$G:$G,'Expenses Analysis'!$C42,'Data Repository Table'!$H:$H,'Expenses Analysis'!$D42)</f>
        <v>1722591.0292499999</v>
      </c>
      <c r="L42" s="110">
        <f>SUMIFS('Data Repository Table'!$J:$J,'Data Repository Table'!$D:$D,'Expenses Analysis'!L$12,'Data Repository Table'!$A:$A,'Data Repository Table'!$A$183,'Data Repository Table'!$B:$B,'Data Repository Table'!$B$183,'Data Repository Table'!$C:$C,'Expenses Analysis'!$A42,'Data Repository Table'!$G:$G,'Expenses Analysis'!$C42,'Data Repository Table'!$H:$H,'Expenses Analysis'!$D42)</f>
        <v>1839134.2085999998</v>
      </c>
      <c r="M42" s="110">
        <f>SUMIFS('Data Repository Table'!$J:$J,'Data Repository Table'!$D:$D,'Expenses Analysis'!M$12,'Data Repository Table'!$A:$A,'Data Repository Table'!$A$183,'Data Repository Table'!$B:$B,'Data Repository Table'!$B$183,'Data Repository Table'!$C:$C,'Expenses Analysis'!$A42,'Data Repository Table'!$G:$G,'Expenses Analysis'!$C42,'Data Repository Table'!$H:$H,'Expenses Analysis'!$D42)</f>
        <v>2579316.7429</v>
      </c>
      <c r="N42" s="110">
        <f>SUMIFS('Data Repository Table'!$J:$J,'Data Repository Table'!$D:$D,'Expenses Analysis'!N$12,'Data Repository Table'!$A:$A,'Data Repository Table'!$A$183,'Data Repository Table'!$B:$B,'Data Repository Table'!$B$183,'Data Repository Table'!$C:$C,'Expenses Analysis'!$A42,'Data Repository Table'!$G:$G,'Expenses Analysis'!$C42,'Data Repository Table'!$H:$H,'Expenses Analysis'!$D42)</f>
        <v>2220367.5409499998</v>
      </c>
      <c r="O42" s="110">
        <f>SUMIFS('Data Repository Table'!$J:$J,'Data Repository Table'!$D:$D,'Expenses Analysis'!O$12,'Data Repository Table'!$A:$A,'Data Repository Table'!$A$183,'Data Repository Table'!$B:$B,'Data Repository Table'!$B$183,'Data Repository Table'!$C:$C,'Expenses Analysis'!$A42,'Data Repository Table'!$G:$G,'Expenses Analysis'!$C42,'Data Repository Table'!$H:$H,'Expenses Analysis'!$D42)</f>
        <v>2209012.8075999999</v>
      </c>
      <c r="P42" s="110">
        <f>SUMIFS('Data Repository Table'!$J:$J,'Data Repository Table'!$D:$D,'Expenses Analysis'!P$12,'Data Repository Table'!$A:$A,'Data Repository Table'!$A$183,'Data Repository Table'!$B:$B,'Data Repository Table'!$B$183,'Data Repository Table'!$C:$C,'Expenses Analysis'!$A42,'Data Repository Table'!$G:$G,'Expenses Analysis'!$C42,'Data Repository Table'!$H:$H,'Expenses Analysis'!$D42)</f>
        <v>2561190.8338000001</v>
      </c>
      <c r="Q42" s="110">
        <f>SUMIFS('Data Repository Table'!$J:$J,'Data Repository Table'!$D:$D,'Expenses Analysis'!Q$12,'Data Repository Table'!$A:$A,'Data Repository Table'!$A$183,'Data Repository Table'!$B:$B,'Data Repository Table'!$B$183,'Data Repository Table'!$C:$C,'Expenses Analysis'!$A42,'Data Repository Table'!$G:$G,'Expenses Analysis'!$C42,'Data Repository Table'!$H:$H,'Expenses Analysis'!$D42)</f>
        <v>2785478.9215500001</v>
      </c>
      <c r="R42" s="110">
        <f t="shared" si="4"/>
        <v>29638834.095899999</v>
      </c>
      <c r="S42" s="177"/>
      <c r="T42" s="177"/>
      <c r="U42" s="177"/>
      <c r="V42" s="177"/>
      <c r="W42" s="177"/>
    </row>
    <row r="43" spans="1:23" s="137" customFormat="1" ht="17" thickTop="1" thickBot="1">
      <c r="A43" s="135"/>
      <c r="B43" s="135"/>
      <c r="C43" s="135"/>
      <c r="D43" s="134" t="s">
        <v>85</v>
      </c>
      <c r="E43" s="135"/>
      <c r="F43" s="188">
        <f>SUM(F35:F42)</f>
        <v>8168998.5802924205</v>
      </c>
      <c r="G43" s="188">
        <f t="shared" ref="G43:Q43" si="5">SUM(G35:G42)</f>
        <v>6508016.2729576789</v>
      </c>
      <c r="H43" s="188">
        <f t="shared" si="5"/>
        <v>8797296.0201469176</v>
      </c>
      <c r="I43" s="188">
        <f t="shared" si="5"/>
        <v>7399801.6649996387</v>
      </c>
      <c r="J43" s="188">
        <f t="shared" si="5"/>
        <v>6292597.87327509</v>
      </c>
      <c r="K43" s="188">
        <f t="shared" si="5"/>
        <v>5862551.4695474999</v>
      </c>
      <c r="L43" s="188">
        <f t="shared" si="5"/>
        <v>7198677.8148285002</v>
      </c>
      <c r="M43" s="188">
        <f t="shared" si="5"/>
        <v>7481708.9511677492</v>
      </c>
      <c r="N43" s="188">
        <f t="shared" si="5"/>
        <v>8690888.6165351253</v>
      </c>
      <c r="O43" s="188">
        <f t="shared" si="5"/>
        <v>6732277.631081</v>
      </c>
      <c r="P43" s="188">
        <f t="shared" si="5"/>
        <v>8110761.1219654996</v>
      </c>
      <c r="Q43" s="188">
        <f t="shared" si="5"/>
        <v>9479913.2630085014</v>
      </c>
      <c r="R43" s="136">
        <f>SUM(R35:R42)</f>
        <v>90723489.279805601</v>
      </c>
      <c r="S43" s="135"/>
      <c r="T43" s="135"/>
      <c r="U43" s="135"/>
      <c r="V43" s="135"/>
      <c r="W43" s="135"/>
    </row>
    <row r="44" spans="1:23" s="187" customFormat="1" ht="17" thickTop="1" thickBot="1">
      <c r="A44" s="183"/>
      <c r="B44" s="183"/>
      <c r="C44" s="183"/>
      <c r="D44" s="184"/>
      <c r="E44" s="183"/>
      <c r="F44" s="170" t="s">
        <v>104</v>
      </c>
      <c r="G44" s="185"/>
      <c r="H44" s="185"/>
      <c r="I44" s="185"/>
      <c r="J44" s="185"/>
      <c r="K44" s="185"/>
      <c r="L44" s="185"/>
      <c r="M44" s="185"/>
      <c r="N44" s="185"/>
      <c r="O44" s="185"/>
      <c r="P44" s="185"/>
      <c r="Q44" s="185"/>
      <c r="R44" s="186"/>
      <c r="S44" s="183"/>
      <c r="T44" s="183"/>
      <c r="U44" s="183"/>
      <c r="V44" s="183"/>
      <c r="W44" s="183"/>
    </row>
    <row r="45" spans="1:23" ht="45" customHeight="1" thickTop="1">
      <c r="A45" s="202" t="s">
        <v>105</v>
      </c>
      <c r="B45" s="203"/>
      <c r="C45" s="203"/>
      <c r="D45" s="203"/>
      <c r="E45" s="203"/>
      <c r="F45" s="203"/>
      <c r="G45" s="203"/>
      <c r="H45" s="203"/>
      <c r="I45" s="203"/>
      <c r="J45" s="203"/>
      <c r="K45" s="203"/>
      <c r="L45" s="203"/>
      <c r="M45" s="203"/>
      <c r="N45" s="203"/>
      <c r="O45" s="203"/>
      <c r="P45" s="203"/>
      <c r="Q45" s="203"/>
      <c r="R45" s="203"/>
      <c r="S45" s="203"/>
      <c r="T45" s="203"/>
      <c r="U45" s="203"/>
      <c r="V45" s="203"/>
      <c r="W45" s="96"/>
    </row>
    <row r="46" spans="1:23" ht="18.5" customHeight="1">
      <c r="A46" s="202" t="s">
        <v>106</v>
      </c>
      <c r="B46" s="204"/>
      <c r="C46" s="204"/>
      <c r="D46" s="204"/>
      <c r="E46" s="204"/>
      <c r="F46" s="204"/>
      <c r="G46" s="204"/>
      <c r="H46" s="204"/>
      <c r="I46" s="204"/>
      <c r="J46" s="204"/>
      <c r="K46" s="204"/>
      <c r="L46" s="204"/>
      <c r="M46" s="204"/>
      <c r="N46" s="204"/>
      <c r="O46" s="204"/>
      <c r="P46" s="204"/>
      <c r="Q46" s="204"/>
      <c r="R46" s="204"/>
      <c r="S46" s="204"/>
      <c r="T46" s="204"/>
      <c r="U46" s="204"/>
      <c r="V46" s="204"/>
      <c r="W46" s="204"/>
    </row>
    <row r="47" spans="1:23" s="131" customFormat="1" ht="38" customHeight="1">
      <c r="A47" s="208" t="s">
        <v>107</v>
      </c>
      <c r="B47" s="206"/>
      <c r="C47" s="206"/>
      <c r="D47" s="206"/>
      <c r="E47" s="206"/>
      <c r="F47" s="206"/>
      <c r="G47" s="206"/>
      <c r="H47" s="206"/>
      <c r="I47" s="206"/>
      <c r="J47" s="206"/>
      <c r="K47" s="206"/>
      <c r="L47" s="206"/>
      <c r="M47" s="206"/>
      <c r="N47" s="176"/>
      <c r="O47" s="176"/>
      <c r="P47" s="176"/>
      <c r="Q47" s="176"/>
      <c r="R47" s="176"/>
      <c r="S47" s="176"/>
      <c r="T47" s="176"/>
      <c r="U47" s="176"/>
      <c r="V47" s="176"/>
      <c r="W47" s="176"/>
    </row>
    <row r="48" spans="1:23">
      <c r="A48" s="98" t="s">
        <v>20</v>
      </c>
      <c r="B48" s="98" t="s">
        <v>83</v>
      </c>
      <c r="C48" s="98" t="s">
        <v>69</v>
      </c>
      <c r="D48" s="98" t="s">
        <v>103</v>
      </c>
      <c r="E48" s="97"/>
      <c r="F48" s="115">
        <v>41456</v>
      </c>
      <c r="G48" s="115">
        <v>41487</v>
      </c>
      <c r="H48" s="115">
        <v>41518</v>
      </c>
      <c r="I48" s="115">
        <v>41548</v>
      </c>
      <c r="J48" s="115">
        <v>41579</v>
      </c>
      <c r="K48" s="115">
        <v>41609</v>
      </c>
      <c r="L48" s="115">
        <v>41640</v>
      </c>
      <c r="M48" s="115">
        <v>41671</v>
      </c>
      <c r="N48" s="115">
        <v>41699</v>
      </c>
      <c r="O48" s="115">
        <v>41730</v>
      </c>
      <c r="P48" s="115">
        <v>41760</v>
      </c>
      <c r="Q48" s="115">
        <v>41791</v>
      </c>
      <c r="R48" s="116"/>
      <c r="S48" s="97"/>
      <c r="T48" s="97"/>
      <c r="U48" s="97"/>
      <c r="V48" s="97"/>
      <c r="W48" s="97"/>
    </row>
    <row r="49" spans="1:23">
      <c r="A49" s="98"/>
      <c r="B49" s="98"/>
      <c r="C49" s="98"/>
      <c r="D49" s="97"/>
      <c r="E49" s="97"/>
      <c r="F49" s="116"/>
      <c r="G49" s="116"/>
      <c r="H49" s="116"/>
      <c r="I49" s="116"/>
      <c r="J49" s="116"/>
      <c r="K49" s="116"/>
      <c r="L49" s="116"/>
      <c r="M49" s="116"/>
      <c r="N49" s="116"/>
      <c r="O49" s="116"/>
      <c r="P49" s="116"/>
      <c r="Q49" s="116"/>
      <c r="R49" s="118" t="s">
        <v>85</v>
      </c>
      <c r="S49" s="97"/>
      <c r="T49" s="97"/>
      <c r="U49" s="97"/>
      <c r="V49" s="97"/>
      <c r="W49" s="97"/>
    </row>
    <row r="50" spans="1:23">
      <c r="A50" s="93" t="s">
        <v>108</v>
      </c>
      <c r="B50" s="93" t="s">
        <v>68</v>
      </c>
      <c r="C50" s="93" t="s">
        <v>47</v>
      </c>
      <c r="D50" s="93" t="s">
        <v>48</v>
      </c>
      <c r="E50" s="177"/>
      <c r="F50" s="110">
        <f>SUMIFS(F$15:F$42,$C$15:$C$42,$C50,$D$15:$D$42,$D50)</f>
        <v>4752382.6895514736</v>
      </c>
      <c r="G50" s="110">
        <f t="shared" ref="G50:Q57" si="6">SUMIFS(G$15:G$42,$C$15:$C$42,$C50,$D$15:$D$42,$D50)</f>
        <v>5167035.0438473243</v>
      </c>
      <c r="H50" s="110">
        <f t="shared" si="6"/>
        <v>5477119.2220016234</v>
      </c>
      <c r="I50" s="110">
        <f t="shared" si="6"/>
        <v>6217372.1257881755</v>
      </c>
      <c r="J50" s="110">
        <f t="shared" si="6"/>
        <v>6351549.5562056992</v>
      </c>
      <c r="K50" s="110">
        <f t="shared" si="6"/>
        <v>5473893.9778650012</v>
      </c>
      <c r="L50" s="110">
        <f t="shared" si="6"/>
        <v>7073236.3159125</v>
      </c>
      <c r="M50" s="110">
        <f t="shared" si="6"/>
        <v>7645099.2339562494</v>
      </c>
      <c r="N50" s="110">
        <f t="shared" si="6"/>
        <v>7576081.9643531246</v>
      </c>
      <c r="O50" s="110">
        <f t="shared" si="6"/>
        <v>7870566.9194312505</v>
      </c>
      <c r="P50" s="110">
        <f t="shared" si="6"/>
        <v>9096355.030431252</v>
      </c>
      <c r="Q50" s="110">
        <f t="shared" si="6"/>
        <v>5712658.1783212498</v>
      </c>
      <c r="R50" s="110">
        <f>SUM(F50:Q50)</f>
        <v>78413350.257664919</v>
      </c>
      <c r="S50" s="177"/>
      <c r="T50" s="177"/>
      <c r="U50" s="177"/>
      <c r="V50" s="177"/>
      <c r="W50" s="177"/>
    </row>
    <row r="51" spans="1:23">
      <c r="A51" s="93" t="s">
        <v>108</v>
      </c>
      <c r="B51" s="93" t="s">
        <v>68</v>
      </c>
      <c r="C51" s="93" t="s">
        <v>49</v>
      </c>
      <c r="D51" s="93" t="s">
        <v>51</v>
      </c>
      <c r="E51" s="177"/>
      <c r="F51" s="110">
        <f t="shared" ref="F51:F57" si="7">SUMIFS(F$15:F$42,$C$15:$C$42,$C51,$D$15:$D$42,$D51)</f>
        <v>2439061.3979192991</v>
      </c>
      <c r="G51" s="110">
        <f t="shared" si="6"/>
        <v>2621863.5100085996</v>
      </c>
      <c r="H51" s="110">
        <f t="shared" si="6"/>
        <v>2806168.0509719998</v>
      </c>
      <c r="I51" s="110">
        <f t="shared" si="6"/>
        <v>3163209.5663784007</v>
      </c>
      <c r="J51" s="110">
        <f t="shared" si="6"/>
        <v>3218501.5770913498</v>
      </c>
      <c r="K51" s="110">
        <f t="shared" si="6"/>
        <v>2788369.1117025004</v>
      </c>
      <c r="L51" s="110">
        <f t="shared" si="6"/>
        <v>3593667.2656375002</v>
      </c>
      <c r="M51" s="110">
        <f t="shared" si="6"/>
        <v>3722191.4510812499</v>
      </c>
      <c r="N51" s="110">
        <f t="shared" si="6"/>
        <v>3871145.1659843749</v>
      </c>
      <c r="O51" s="110">
        <f t="shared" si="6"/>
        <v>3465642.2342250003</v>
      </c>
      <c r="P51" s="110">
        <f t="shared" si="6"/>
        <v>4094860.7397625004</v>
      </c>
      <c r="Q51" s="110">
        <f t="shared" si="6"/>
        <v>2932911.3268075003</v>
      </c>
      <c r="R51" s="110">
        <f t="shared" ref="R51:R57" si="8">SUM(F51:Q51)</f>
        <v>38717591.397570275</v>
      </c>
      <c r="S51" s="177"/>
      <c r="T51" s="164"/>
      <c r="U51" s="177"/>
      <c r="V51" s="177"/>
      <c r="W51" s="177"/>
    </row>
    <row r="52" spans="1:23">
      <c r="A52" s="93" t="s">
        <v>108</v>
      </c>
      <c r="B52" s="93" t="s">
        <v>68</v>
      </c>
      <c r="C52" s="93" t="s">
        <v>49</v>
      </c>
      <c r="D52" s="93" t="s">
        <v>50</v>
      </c>
      <c r="E52" s="177"/>
      <c r="F52" s="110">
        <f t="shared" si="7"/>
        <v>2300028.0101369992</v>
      </c>
      <c r="G52" s="110">
        <f t="shared" si="6"/>
        <v>2505939.5584575003</v>
      </c>
      <c r="H52" s="110">
        <f t="shared" si="6"/>
        <v>2627415.3951704986</v>
      </c>
      <c r="I52" s="110">
        <f t="shared" si="6"/>
        <v>2900613.3153855</v>
      </c>
      <c r="J52" s="110">
        <f t="shared" si="6"/>
        <v>2940556.1633002497</v>
      </c>
      <c r="K52" s="110">
        <f t="shared" si="6"/>
        <v>2582565.0096375002</v>
      </c>
      <c r="L52" s="110">
        <f t="shared" si="6"/>
        <v>3446732.8680624999</v>
      </c>
      <c r="M52" s="110">
        <f t="shared" si="6"/>
        <v>3483983.4045937499</v>
      </c>
      <c r="N52" s="110">
        <f t="shared" si="6"/>
        <v>3640816.4610781251</v>
      </c>
      <c r="O52" s="110">
        <f t="shared" si="6"/>
        <v>3250872.5897500003</v>
      </c>
      <c r="P52" s="110">
        <f t="shared" si="6"/>
        <v>3812121.7015625001</v>
      </c>
      <c r="Q52" s="110">
        <f t="shared" si="6"/>
        <v>2923183.2132374998</v>
      </c>
      <c r="R52" s="110">
        <f t="shared" si="8"/>
        <v>36414827.690372624</v>
      </c>
      <c r="S52" s="177"/>
      <c r="T52" s="177"/>
      <c r="U52" s="177"/>
      <c r="V52" s="177"/>
      <c r="W52" s="177"/>
    </row>
    <row r="53" spans="1:23">
      <c r="A53" s="93" t="s">
        <v>108</v>
      </c>
      <c r="B53" s="93" t="s">
        <v>68</v>
      </c>
      <c r="C53" s="93" t="s">
        <v>55</v>
      </c>
      <c r="D53" s="93" t="s">
        <v>57</v>
      </c>
      <c r="E53" s="177"/>
      <c r="F53" s="110">
        <f t="shared" si="7"/>
        <v>2073604.724326327</v>
      </c>
      <c r="G53" s="110">
        <f t="shared" si="6"/>
        <v>2269539.7804914797</v>
      </c>
      <c r="H53" s="110">
        <f t="shared" si="6"/>
        <v>2374998.790312151</v>
      </c>
      <c r="I53" s="110">
        <f t="shared" si="6"/>
        <v>2645968.110327912</v>
      </c>
      <c r="J53" s="110">
        <f t="shared" si="6"/>
        <v>2691801.6955241356</v>
      </c>
      <c r="K53" s="110">
        <f t="shared" si="6"/>
        <v>2348808.3419548003</v>
      </c>
      <c r="L53" s="110">
        <f t="shared" si="6"/>
        <v>2879996.1652659997</v>
      </c>
      <c r="M53" s="110">
        <f t="shared" si="6"/>
        <v>2972957.9397390001</v>
      </c>
      <c r="N53" s="110">
        <f t="shared" si="6"/>
        <v>3094867.6019314998</v>
      </c>
      <c r="O53" s="110">
        <f t="shared" si="6"/>
        <v>2768358.2978389999</v>
      </c>
      <c r="P53" s="110">
        <f t="shared" si="6"/>
        <v>3268026.2100749998</v>
      </c>
      <c r="Q53" s="110">
        <f t="shared" si="6"/>
        <v>2363869.6207261998</v>
      </c>
      <c r="R53" s="110">
        <f t="shared" si="8"/>
        <v>31752797.278513506</v>
      </c>
      <c r="S53" s="177"/>
      <c r="T53" s="177"/>
      <c r="U53" s="177"/>
      <c r="V53" s="177"/>
      <c r="W53" s="177"/>
    </row>
    <row r="54" spans="1:23">
      <c r="A54" s="93" t="s">
        <v>108</v>
      </c>
      <c r="B54" s="93" t="s">
        <v>68</v>
      </c>
      <c r="C54" s="93" t="s">
        <v>55</v>
      </c>
      <c r="D54" s="93" t="s">
        <v>59</v>
      </c>
      <c r="E54" s="177"/>
      <c r="F54" s="110">
        <f t="shared" si="7"/>
        <v>1347738.8706587995</v>
      </c>
      <c r="G54" s="110">
        <f t="shared" si="6"/>
        <v>1561170.3574350001</v>
      </c>
      <c r="H54" s="110">
        <f t="shared" si="6"/>
        <v>1574874.1415601994</v>
      </c>
      <c r="I54" s="110">
        <f t="shared" si="6"/>
        <v>1880373.5227742002</v>
      </c>
      <c r="J54" s="110">
        <f t="shared" si="6"/>
        <v>1968683.2157081</v>
      </c>
      <c r="K54" s="110">
        <f t="shared" si="6"/>
        <v>1158623.1401823002</v>
      </c>
      <c r="L54" s="110">
        <f t="shared" si="6"/>
        <v>1176136.1610068001</v>
      </c>
      <c r="M54" s="110">
        <f t="shared" si="6"/>
        <v>1239117.5758722001</v>
      </c>
      <c r="N54" s="110">
        <f t="shared" si="6"/>
        <v>1215602.9551357001</v>
      </c>
      <c r="O54" s="110">
        <f t="shared" si="6"/>
        <v>1190750.2535102002</v>
      </c>
      <c r="P54" s="110">
        <f t="shared" si="6"/>
        <v>1381387.0449670001</v>
      </c>
      <c r="Q54" s="110">
        <f t="shared" si="6"/>
        <v>1040665.7581107001</v>
      </c>
      <c r="R54" s="110">
        <f t="shared" si="8"/>
        <v>16735122.996921198</v>
      </c>
      <c r="S54" s="177"/>
      <c r="T54" s="177"/>
      <c r="U54" s="177"/>
      <c r="V54" s="177"/>
      <c r="W54" s="177"/>
    </row>
    <row r="55" spans="1:23">
      <c r="A55" s="93" t="s">
        <v>108</v>
      </c>
      <c r="B55" s="93" t="s">
        <v>68</v>
      </c>
      <c r="C55" s="93" t="s">
        <v>55</v>
      </c>
      <c r="D55" s="93" t="s">
        <v>58</v>
      </c>
      <c r="E55" s="177"/>
      <c r="F55" s="110">
        <f t="shared" si="7"/>
        <v>1800236.6472906992</v>
      </c>
      <c r="G55" s="110">
        <f t="shared" si="6"/>
        <v>1959718.9384044998</v>
      </c>
      <c r="H55" s="110">
        <f t="shared" si="6"/>
        <v>2069515.5841112991</v>
      </c>
      <c r="I55" s="110">
        <f t="shared" si="6"/>
        <v>2330999.3359503001</v>
      </c>
      <c r="J55" s="110">
        <f t="shared" si="6"/>
        <v>2376535.9434183999</v>
      </c>
      <c r="K55" s="110">
        <f t="shared" si="6"/>
        <v>1447049.2500542002</v>
      </c>
      <c r="L55" s="110">
        <f t="shared" si="6"/>
        <v>1483562.2037511999</v>
      </c>
      <c r="M55" s="110">
        <f t="shared" si="6"/>
        <v>1516247.7055998</v>
      </c>
      <c r="N55" s="110">
        <f t="shared" si="6"/>
        <v>1567231.2198758</v>
      </c>
      <c r="O55" s="110">
        <f t="shared" si="6"/>
        <v>1421177.7427773001</v>
      </c>
      <c r="P55" s="110">
        <f t="shared" si="6"/>
        <v>1665801.7318074999</v>
      </c>
      <c r="Q55" s="110">
        <f t="shared" si="6"/>
        <v>1452590.2533372999</v>
      </c>
      <c r="R55" s="110">
        <f t="shared" si="8"/>
        <v>21090666.556378298</v>
      </c>
      <c r="S55" s="177"/>
      <c r="T55" s="177"/>
      <c r="U55" s="177"/>
      <c r="V55" s="177"/>
      <c r="W55" s="177"/>
    </row>
    <row r="56" spans="1:23">
      <c r="A56" s="93" t="s">
        <v>108</v>
      </c>
      <c r="B56" s="93" t="s">
        <v>68</v>
      </c>
      <c r="C56" s="93" t="s">
        <v>55</v>
      </c>
      <c r="D56" s="93" t="s">
        <v>56</v>
      </c>
      <c r="E56" s="177"/>
      <c r="F56" s="110">
        <f t="shared" si="7"/>
        <v>886197.60176639946</v>
      </c>
      <c r="G56" s="110">
        <f t="shared" si="6"/>
        <v>1012646.749821</v>
      </c>
      <c r="H56" s="110">
        <f t="shared" si="6"/>
        <v>1025398.9493285995</v>
      </c>
      <c r="I56" s="110">
        <f t="shared" si="6"/>
        <v>1186610.9527146001</v>
      </c>
      <c r="J56" s="110">
        <f t="shared" si="6"/>
        <v>1229462.2582892999</v>
      </c>
      <c r="K56" s="110">
        <f t="shared" si="6"/>
        <v>749668.56593790022</v>
      </c>
      <c r="L56" s="110">
        <f t="shared" si="6"/>
        <v>774322.04976840003</v>
      </c>
      <c r="M56" s="110">
        <f t="shared" si="6"/>
        <v>795356.48947859998</v>
      </c>
      <c r="N56" s="110">
        <f t="shared" si="6"/>
        <v>795992.24834010005</v>
      </c>
      <c r="O56" s="110">
        <f t="shared" si="6"/>
        <v>759387.99960660015</v>
      </c>
      <c r="P56" s="110">
        <f t="shared" si="6"/>
        <v>879614.44655700005</v>
      </c>
      <c r="Q56" s="110">
        <f t="shared" si="6"/>
        <v>718766.35225710005</v>
      </c>
      <c r="R56" s="110">
        <f t="shared" si="8"/>
        <v>10813424.6638656</v>
      </c>
      <c r="S56" s="177"/>
      <c r="T56" s="177"/>
      <c r="U56" s="177"/>
      <c r="V56" s="177"/>
      <c r="W56" s="177"/>
    </row>
    <row r="57" spans="1:23" ht="16" thickBot="1">
      <c r="A57" s="93" t="s">
        <v>108</v>
      </c>
      <c r="B57" s="93" t="s">
        <v>68</v>
      </c>
      <c r="C57" s="93" t="s">
        <v>52</v>
      </c>
      <c r="D57" s="93" t="s">
        <v>53</v>
      </c>
      <c r="E57" s="177"/>
      <c r="F57" s="110">
        <f t="shared" si="7"/>
        <v>7367588.6791624967</v>
      </c>
      <c r="G57" s="110">
        <f t="shared" si="6"/>
        <v>7849336.0209874995</v>
      </c>
      <c r="H57" s="110">
        <f t="shared" si="6"/>
        <v>8389760.6297374964</v>
      </c>
      <c r="I57" s="110">
        <f t="shared" si="6"/>
        <v>9137407.9125625007</v>
      </c>
      <c r="J57" s="110">
        <f t="shared" si="6"/>
        <v>9187415.9798249993</v>
      </c>
      <c r="K57" s="110">
        <f t="shared" si="6"/>
        <v>5779740.0739000011</v>
      </c>
      <c r="L57" s="110">
        <f t="shared" si="6"/>
        <v>6008311.4579999996</v>
      </c>
      <c r="M57" s="110">
        <f t="shared" si="6"/>
        <v>6995040.989875</v>
      </c>
      <c r="N57" s="110">
        <f t="shared" si="6"/>
        <v>6352457.05155</v>
      </c>
      <c r="O57" s="110">
        <f t="shared" si="6"/>
        <v>6560328.9663875001</v>
      </c>
      <c r="P57" s="110">
        <f t="shared" si="6"/>
        <v>7526766.7026125006</v>
      </c>
      <c r="Q57" s="110">
        <f t="shared" si="6"/>
        <v>6174477.1062125005</v>
      </c>
      <c r="R57" s="110">
        <f t="shared" si="8"/>
        <v>87328631.570812494</v>
      </c>
      <c r="S57" s="177"/>
      <c r="T57" s="177"/>
      <c r="U57" s="177"/>
      <c r="V57" s="177"/>
      <c r="W57" s="177"/>
    </row>
    <row r="58" spans="1:23" s="137" customFormat="1" ht="17" thickTop="1" thickBot="1">
      <c r="A58" s="134" t="s">
        <v>85</v>
      </c>
      <c r="B58" s="134" t="s">
        <v>85</v>
      </c>
      <c r="C58" s="134" t="s">
        <v>85</v>
      </c>
      <c r="D58" s="134" t="s">
        <v>85</v>
      </c>
      <c r="E58" s="135"/>
      <c r="F58" s="136">
        <f>SUM(F50:F57)</f>
        <v>22966838.620812498</v>
      </c>
      <c r="G58" s="136">
        <f t="shared" ref="G58:Q58" si="9">SUM(G50:G57)</f>
        <v>24947249.959452901</v>
      </c>
      <c r="H58" s="136">
        <f t="shared" si="9"/>
        <v>26345250.763193868</v>
      </c>
      <c r="I58" s="136">
        <f t="shared" si="9"/>
        <v>29462554.841881588</v>
      </c>
      <c r="J58" s="136">
        <f t="shared" si="9"/>
        <v>29964506.389362231</v>
      </c>
      <c r="K58" s="136">
        <f t="shared" si="9"/>
        <v>22328717.471234206</v>
      </c>
      <c r="L58" s="136">
        <f t="shared" si="9"/>
        <v>26435964.487404898</v>
      </c>
      <c r="M58" s="136">
        <f t="shared" si="9"/>
        <v>28369994.790195849</v>
      </c>
      <c r="N58" s="136">
        <f t="shared" si="9"/>
        <v>28114194.668248728</v>
      </c>
      <c r="O58" s="136">
        <f t="shared" si="9"/>
        <v>27287085.003526852</v>
      </c>
      <c r="P58" s="136">
        <f t="shared" si="9"/>
        <v>31724933.607775252</v>
      </c>
      <c r="Q58" s="136">
        <f t="shared" si="9"/>
        <v>23319121.809010051</v>
      </c>
      <c r="R58" s="136">
        <f>SUM(R50:R57)</f>
        <v>321266412.41209888</v>
      </c>
      <c r="S58" s="135"/>
      <c r="T58" s="135"/>
      <c r="U58" s="135"/>
      <c r="V58" s="135"/>
      <c r="W58" s="135"/>
    </row>
    <row r="59" spans="1:23" ht="25" customHeight="1" thickTop="1">
      <c r="A59" s="205"/>
      <c r="B59" s="206"/>
      <c r="C59" s="206"/>
      <c r="D59" s="206"/>
      <c r="E59" s="206"/>
      <c r="F59" s="206"/>
      <c r="G59" s="206"/>
      <c r="H59" s="206"/>
      <c r="I59" s="206"/>
      <c r="J59" s="206"/>
      <c r="K59" s="206"/>
      <c r="L59" s="206"/>
      <c r="M59" s="206"/>
      <c r="N59" s="206"/>
      <c r="O59" s="206"/>
      <c r="P59" s="206"/>
      <c r="Q59" s="206"/>
      <c r="R59" s="206"/>
      <c r="S59" s="206"/>
      <c r="T59" s="108"/>
      <c r="U59" s="108"/>
      <c r="V59" s="108"/>
      <c r="W59" s="108"/>
    </row>
    <row r="60" spans="1:23" s="122" customFormat="1">
      <c r="A60" s="138"/>
      <c r="B60" s="175"/>
      <c r="C60" s="175"/>
      <c r="D60" s="175"/>
      <c r="E60" s="175"/>
      <c r="F60" s="173" t="s">
        <v>109</v>
      </c>
      <c r="G60" s="174"/>
      <c r="H60" s="174"/>
      <c r="I60" s="174"/>
      <c r="J60" s="174"/>
      <c r="K60" s="175"/>
      <c r="L60" s="175"/>
      <c r="M60" s="175"/>
      <c r="N60" s="175"/>
      <c r="O60" s="175"/>
      <c r="P60" s="175"/>
      <c r="Q60" s="175"/>
      <c r="R60" s="175"/>
      <c r="S60" s="175"/>
      <c r="T60" s="108"/>
      <c r="U60" s="108"/>
      <c r="V60" s="108"/>
      <c r="W60" s="108"/>
    </row>
    <row r="61" spans="1:23" s="122" customFormat="1">
      <c r="A61" s="138"/>
      <c r="B61" s="175"/>
      <c r="C61" s="175"/>
      <c r="D61" s="175"/>
      <c r="E61" s="175"/>
      <c r="F61" s="175"/>
      <c r="G61" s="175"/>
      <c r="H61" s="175"/>
      <c r="I61" s="175"/>
      <c r="J61" s="175"/>
      <c r="K61" s="175"/>
      <c r="L61" s="175"/>
      <c r="M61" s="175"/>
      <c r="N61" s="175"/>
      <c r="O61" s="175"/>
      <c r="P61" s="175"/>
      <c r="Q61" s="175"/>
      <c r="R61" s="175"/>
      <c r="S61" s="175"/>
      <c r="T61" s="108"/>
      <c r="U61" s="108"/>
      <c r="V61" s="108"/>
      <c r="W61" s="108"/>
    </row>
    <row r="62" spans="1:23" s="122" customFormat="1">
      <c r="A62" s="138"/>
      <c r="B62" s="175"/>
      <c r="C62" s="175"/>
      <c r="D62" s="175"/>
      <c r="E62" s="175"/>
      <c r="F62" s="175"/>
      <c r="G62" s="175"/>
      <c r="H62" s="175"/>
      <c r="I62" s="175"/>
      <c r="J62" s="175"/>
      <c r="K62" s="175"/>
      <c r="L62" s="175"/>
      <c r="M62" s="175"/>
      <c r="N62" s="175"/>
      <c r="O62" s="175"/>
      <c r="P62" s="175"/>
      <c r="Q62" s="175"/>
      <c r="R62" s="175"/>
      <c r="S62" s="175"/>
      <c r="T62" s="108"/>
      <c r="U62" s="108"/>
      <c r="V62" s="108"/>
      <c r="W62" s="108"/>
    </row>
    <row r="63" spans="1:23" s="122" customFormat="1">
      <c r="A63" s="138"/>
      <c r="B63" s="175"/>
      <c r="C63" s="175"/>
      <c r="D63" s="175"/>
      <c r="E63" s="175"/>
      <c r="F63" s="175"/>
      <c r="G63" s="175"/>
      <c r="H63" s="175"/>
      <c r="I63" s="175"/>
      <c r="J63" s="175"/>
      <c r="K63" s="175"/>
      <c r="L63" s="175"/>
      <c r="M63" s="175"/>
      <c r="N63" s="175"/>
      <c r="O63" s="175"/>
      <c r="P63" s="175"/>
      <c r="Q63" s="175"/>
      <c r="R63" s="175"/>
      <c r="S63" s="175"/>
      <c r="T63" s="108"/>
      <c r="U63" s="108"/>
      <c r="V63" s="108"/>
      <c r="W63" s="108"/>
    </row>
    <row r="64" spans="1:23" s="122" customFormat="1">
      <c r="A64" s="138"/>
      <c r="B64" s="175"/>
      <c r="C64" s="175"/>
      <c r="D64" s="175"/>
      <c r="E64" s="175"/>
      <c r="F64" s="175"/>
      <c r="G64" s="175"/>
      <c r="H64" s="175"/>
      <c r="I64" s="175"/>
      <c r="J64" s="175"/>
      <c r="K64" s="175"/>
      <c r="L64" s="175"/>
      <c r="M64" s="175"/>
      <c r="N64" s="175"/>
      <c r="O64" s="175"/>
      <c r="P64" s="175"/>
      <c r="Q64" s="175"/>
      <c r="R64" s="175"/>
      <c r="S64" s="175"/>
      <c r="T64" s="108"/>
      <c r="U64" s="108"/>
      <c r="V64" s="108"/>
      <c r="W64" s="108"/>
    </row>
    <row r="65" spans="1:23">
      <c r="A65" s="139"/>
      <c r="B65" s="177"/>
      <c r="C65" s="177"/>
      <c r="D65" s="177"/>
      <c r="E65" s="177"/>
      <c r="F65" s="130"/>
      <c r="G65" s="130"/>
      <c r="H65" s="130"/>
      <c r="I65" s="130"/>
      <c r="J65" s="130"/>
      <c r="K65" s="130"/>
      <c r="L65" s="130"/>
      <c r="M65" s="130"/>
      <c r="N65" s="130"/>
      <c r="O65" s="130"/>
      <c r="P65" s="130"/>
      <c r="Q65" s="130"/>
      <c r="R65" s="130"/>
      <c r="S65" s="177"/>
      <c r="T65" s="177"/>
      <c r="U65" s="177"/>
      <c r="V65" s="177"/>
      <c r="W65" s="177"/>
    </row>
    <row r="66" spans="1:23">
      <c r="A66" s="139"/>
      <c r="B66" s="177"/>
      <c r="C66" s="177"/>
      <c r="D66" s="177"/>
      <c r="E66" s="177"/>
      <c r="F66" s="130"/>
      <c r="G66" s="130"/>
      <c r="H66" s="130"/>
      <c r="I66" s="130"/>
      <c r="J66" s="130"/>
      <c r="K66" s="130"/>
      <c r="L66" s="130"/>
      <c r="M66" s="130"/>
      <c r="N66" s="130"/>
      <c r="O66" s="130"/>
      <c r="P66" s="130"/>
      <c r="Q66" s="130"/>
      <c r="R66" s="130"/>
      <c r="S66" s="177"/>
      <c r="T66" s="177"/>
      <c r="U66" s="177"/>
      <c r="V66" s="177"/>
      <c r="W66" s="177"/>
    </row>
    <row r="67" spans="1:23">
      <c r="A67" s="177"/>
      <c r="B67" s="177"/>
      <c r="C67" s="177"/>
      <c r="D67" s="177"/>
      <c r="E67" s="177"/>
      <c r="F67" s="130"/>
      <c r="G67" s="130"/>
      <c r="H67" s="130"/>
      <c r="I67" s="130"/>
      <c r="J67" s="130"/>
      <c r="K67" s="130"/>
      <c r="L67" s="130"/>
      <c r="M67" s="130"/>
      <c r="N67" s="130"/>
      <c r="O67" s="130"/>
      <c r="P67" s="130"/>
      <c r="Q67" s="130"/>
      <c r="R67" s="130"/>
      <c r="S67" s="177"/>
      <c r="T67" s="177"/>
      <c r="U67" s="177"/>
      <c r="V67" s="177"/>
      <c r="W67" s="177"/>
    </row>
    <row r="68" spans="1:23">
      <c r="A68" s="177"/>
      <c r="B68" s="177"/>
      <c r="C68" s="177"/>
      <c r="D68" s="177"/>
      <c r="E68" s="177"/>
      <c r="F68" s="130"/>
      <c r="G68" s="130"/>
      <c r="H68" s="130"/>
      <c r="I68" s="130"/>
      <c r="J68" s="130"/>
      <c r="K68" s="130"/>
      <c r="L68" s="130"/>
      <c r="M68" s="130"/>
      <c r="N68" s="130"/>
      <c r="O68" s="130"/>
      <c r="P68" s="130"/>
      <c r="Q68" s="130"/>
      <c r="R68" s="130"/>
      <c r="S68" s="177"/>
      <c r="T68" s="177"/>
      <c r="U68" s="177"/>
      <c r="V68" s="177"/>
      <c r="W68" s="177"/>
    </row>
    <row r="69" spans="1:23">
      <c r="A69" s="177"/>
      <c r="B69" s="177"/>
      <c r="C69" s="177"/>
      <c r="D69" s="177"/>
      <c r="E69" s="177"/>
      <c r="F69" s="130"/>
      <c r="G69" s="130"/>
      <c r="H69" s="130"/>
      <c r="I69" s="130"/>
      <c r="J69" s="130"/>
      <c r="K69" s="130"/>
      <c r="L69" s="130"/>
      <c r="M69" s="130"/>
      <c r="N69" s="130"/>
      <c r="O69" s="130"/>
      <c r="P69" s="130"/>
      <c r="Q69" s="130"/>
      <c r="R69" s="130"/>
      <c r="S69" s="177"/>
      <c r="T69" s="177"/>
      <c r="U69" s="177"/>
      <c r="V69" s="177"/>
      <c r="W69" s="177"/>
    </row>
    <row r="70" spans="1:23">
      <c r="A70" s="177"/>
      <c r="B70" s="177"/>
      <c r="C70" s="177"/>
      <c r="D70" s="177"/>
      <c r="E70" s="177"/>
      <c r="F70" s="130"/>
      <c r="G70" s="130"/>
      <c r="H70" s="130"/>
      <c r="I70" s="130"/>
      <c r="J70" s="130"/>
      <c r="K70" s="130"/>
      <c r="L70" s="130"/>
      <c r="M70" s="130"/>
      <c r="N70" s="130"/>
      <c r="O70" s="130"/>
      <c r="P70" s="130"/>
      <c r="Q70" s="130"/>
      <c r="R70" s="130"/>
      <c r="S70" s="177"/>
      <c r="T70" s="177"/>
      <c r="U70" s="177"/>
      <c r="V70" s="177"/>
      <c r="W70" s="177"/>
    </row>
    <row r="71" spans="1:23">
      <c r="A71" s="177"/>
      <c r="B71" s="177"/>
      <c r="C71" s="177"/>
      <c r="D71" s="177"/>
      <c r="E71" s="177"/>
      <c r="F71" s="130"/>
      <c r="G71" s="130"/>
      <c r="H71" s="130"/>
      <c r="I71" s="130"/>
      <c r="J71" s="130"/>
      <c r="K71" s="130"/>
      <c r="L71" s="130"/>
      <c r="M71" s="130"/>
      <c r="N71" s="130"/>
      <c r="O71" s="130"/>
      <c r="P71" s="130"/>
      <c r="Q71" s="130"/>
      <c r="R71" s="130"/>
      <c r="S71" s="177"/>
      <c r="T71" s="177"/>
      <c r="U71" s="177"/>
      <c r="V71" s="177"/>
      <c r="W71" s="177"/>
    </row>
    <row r="72" spans="1:23">
      <c r="A72" s="177"/>
      <c r="B72" s="177"/>
      <c r="C72" s="177"/>
      <c r="D72" s="177"/>
      <c r="E72" s="177"/>
      <c r="F72" s="130"/>
      <c r="G72" s="130"/>
      <c r="H72" s="130"/>
      <c r="I72" s="130"/>
      <c r="J72" s="130"/>
      <c r="K72" s="130"/>
      <c r="L72" s="130"/>
      <c r="M72" s="130"/>
      <c r="N72" s="130"/>
      <c r="O72" s="130"/>
      <c r="P72" s="130"/>
      <c r="Q72" s="130"/>
      <c r="R72" s="130"/>
      <c r="S72" s="177"/>
      <c r="T72" s="177"/>
      <c r="U72" s="177"/>
      <c r="V72" s="177"/>
      <c r="W72" s="177"/>
    </row>
    <row r="73" spans="1:23">
      <c r="A73" s="177"/>
      <c r="B73" s="177"/>
      <c r="C73" s="177"/>
      <c r="D73" s="177"/>
      <c r="E73" s="177"/>
      <c r="F73" s="130"/>
      <c r="G73" s="130"/>
      <c r="H73" s="130"/>
      <c r="I73" s="130"/>
      <c r="J73" s="130"/>
      <c r="K73" s="130"/>
      <c r="L73" s="130"/>
      <c r="M73" s="130"/>
      <c r="N73" s="130"/>
      <c r="O73" s="130"/>
      <c r="P73" s="130"/>
      <c r="Q73" s="130"/>
      <c r="R73" s="130"/>
      <c r="S73" s="177"/>
      <c r="T73" s="177"/>
      <c r="U73" s="177"/>
      <c r="V73" s="177"/>
      <c r="W73" s="177"/>
    </row>
    <row r="74" spans="1:23">
      <c r="A74" s="177"/>
      <c r="B74" s="177"/>
      <c r="C74" s="177"/>
      <c r="D74" s="177"/>
      <c r="E74" s="177"/>
      <c r="F74" s="130"/>
      <c r="G74" s="130"/>
      <c r="H74" s="130"/>
      <c r="I74" s="130"/>
      <c r="J74" s="130"/>
      <c r="K74" s="130"/>
      <c r="L74" s="130"/>
      <c r="M74" s="130"/>
      <c r="N74" s="130"/>
      <c r="O74" s="130"/>
      <c r="P74" s="130"/>
      <c r="Q74" s="130"/>
      <c r="R74" s="130"/>
      <c r="S74" s="177"/>
      <c r="T74" s="177"/>
      <c r="U74" s="177"/>
      <c r="V74" s="177"/>
      <c r="W74" s="177"/>
    </row>
    <row r="75" spans="1:23">
      <c r="A75" s="177"/>
      <c r="B75" s="177"/>
      <c r="C75" s="177"/>
      <c r="D75" s="177"/>
      <c r="E75" s="177"/>
      <c r="F75" s="130"/>
      <c r="G75" s="130"/>
      <c r="H75" s="130"/>
      <c r="I75" s="130"/>
      <c r="J75" s="130"/>
      <c r="K75" s="130"/>
      <c r="L75" s="130"/>
      <c r="M75" s="130"/>
      <c r="N75" s="130"/>
      <c r="O75" s="130"/>
      <c r="P75" s="130"/>
      <c r="Q75" s="130"/>
      <c r="R75" s="130"/>
      <c r="S75" s="177"/>
      <c r="T75" s="177"/>
      <c r="U75" s="177"/>
      <c r="V75" s="177"/>
      <c r="W75" s="177"/>
    </row>
    <row r="76" spans="1:23">
      <c r="A76" s="177"/>
      <c r="B76" s="177"/>
      <c r="C76" s="177"/>
      <c r="D76" s="177"/>
      <c r="E76" s="177"/>
      <c r="F76" s="130"/>
      <c r="G76" s="130"/>
      <c r="H76" s="130"/>
      <c r="I76" s="130"/>
      <c r="J76" s="130"/>
      <c r="K76" s="130"/>
      <c r="L76" s="130"/>
      <c r="M76" s="130"/>
      <c r="N76" s="130"/>
      <c r="O76" s="130"/>
      <c r="P76" s="130"/>
      <c r="Q76" s="130"/>
      <c r="R76" s="130"/>
      <c r="S76" s="177"/>
      <c r="T76" s="177"/>
      <c r="U76" s="177"/>
      <c r="V76" s="177"/>
      <c r="W76" s="177"/>
    </row>
    <row r="77" spans="1:23" s="131" customFormat="1">
      <c r="A77" s="177"/>
      <c r="B77" s="177"/>
      <c r="C77" s="177"/>
      <c r="D77" s="177"/>
      <c r="E77" s="177"/>
      <c r="F77" s="130"/>
      <c r="G77" s="130"/>
      <c r="H77" s="130"/>
      <c r="I77" s="130"/>
      <c r="J77" s="130"/>
      <c r="K77" s="130"/>
      <c r="L77" s="130"/>
      <c r="M77" s="130"/>
      <c r="N77" s="130"/>
      <c r="O77" s="130"/>
      <c r="P77" s="130"/>
      <c r="Q77" s="130"/>
      <c r="R77" s="130"/>
      <c r="S77" s="177"/>
      <c r="T77" s="177"/>
      <c r="U77" s="177"/>
      <c r="V77" s="177"/>
      <c r="W77" s="177"/>
    </row>
    <row r="78" spans="1:23" s="131" customFormat="1" ht="83.5" customHeight="1">
      <c r="A78" s="202" t="s">
        <v>110</v>
      </c>
      <c r="B78" s="203"/>
      <c r="C78" s="203"/>
      <c r="D78" s="203"/>
      <c r="E78" s="203"/>
      <c r="F78" s="203"/>
      <c r="G78" s="203"/>
      <c r="H78" s="203"/>
      <c r="I78" s="203"/>
      <c r="J78" s="203"/>
      <c r="K78" s="203"/>
      <c r="L78" s="203"/>
      <c r="M78" s="203"/>
      <c r="N78" s="203"/>
      <c r="O78" s="203"/>
      <c r="P78" s="203"/>
      <c r="Q78" s="203"/>
      <c r="R78" s="203"/>
      <c r="S78" s="203"/>
      <c r="T78" s="203"/>
      <c r="U78" s="203"/>
      <c r="V78" s="203"/>
      <c r="W78" s="96"/>
    </row>
    <row r="79" spans="1:23" s="131" customFormat="1">
      <c r="A79" s="177"/>
      <c r="B79" s="177"/>
      <c r="C79" s="177"/>
      <c r="D79" s="177"/>
      <c r="E79" s="177"/>
      <c r="F79" s="130"/>
      <c r="G79" s="130"/>
      <c r="H79" s="130"/>
      <c r="I79" s="130"/>
      <c r="J79" s="130"/>
      <c r="K79" s="130"/>
      <c r="L79" s="130"/>
      <c r="Q79" s="56"/>
      <c r="R79" s="189" t="s">
        <v>207</v>
      </c>
      <c r="S79" s="56"/>
      <c r="T79" s="56"/>
      <c r="U79" s="56"/>
      <c r="V79" s="139"/>
      <c r="W79" s="139"/>
    </row>
    <row r="80" spans="1:23" s="131" customFormat="1">
      <c r="A80" s="177"/>
      <c r="B80" s="177"/>
      <c r="C80" s="177"/>
      <c r="D80" s="177"/>
      <c r="E80" s="177"/>
      <c r="F80" s="130"/>
      <c r="G80" s="130"/>
      <c r="H80" s="130"/>
      <c r="I80" s="130"/>
      <c r="J80" s="130"/>
      <c r="K80" s="130"/>
      <c r="L80" s="130"/>
      <c r="M80" s="130"/>
      <c r="N80" s="130"/>
      <c r="O80" s="130"/>
      <c r="P80" s="130"/>
      <c r="Q80" s="130"/>
      <c r="R80" s="189" t="s">
        <v>208</v>
      </c>
      <c r="S80" s="177"/>
      <c r="T80" s="177"/>
      <c r="U80" s="177"/>
      <c r="V80" s="177"/>
      <c r="W80" s="177"/>
    </row>
    <row r="81" spans="1:23" s="131" customFormat="1">
      <c r="A81" s="177"/>
      <c r="B81" s="177"/>
      <c r="C81" s="177"/>
      <c r="D81" s="177"/>
      <c r="E81" s="177"/>
      <c r="F81" s="130"/>
      <c r="G81" s="130"/>
      <c r="H81" s="130"/>
      <c r="I81" s="130"/>
      <c r="J81" s="130"/>
      <c r="K81" s="130"/>
      <c r="L81" s="130"/>
      <c r="M81" s="130"/>
      <c r="N81" s="130"/>
      <c r="O81" s="130"/>
      <c r="P81" s="130"/>
      <c r="Q81" s="130"/>
      <c r="R81" s="189" t="s">
        <v>209</v>
      </c>
      <c r="S81" s="177"/>
      <c r="T81" s="177"/>
      <c r="U81" s="177"/>
      <c r="V81" s="177"/>
      <c r="W81" s="177"/>
    </row>
    <row r="82" spans="1:23" s="131" customFormat="1" ht="38" customHeight="1">
      <c r="A82" s="177"/>
      <c r="B82" s="177"/>
      <c r="C82" s="177"/>
      <c r="D82" s="177"/>
      <c r="E82" s="177"/>
      <c r="F82" s="130"/>
      <c r="G82" s="130"/>
      <c r="H82" s="130"/>
      <c r="I82" s="130"/>
      <c r="J82" s="130"/>
      <c r="K82" s="130"/>
      <c r="L82" s="130"/>
      <c r="M82" s="130"/>
      <c r="N82" s="130"/>
      <c r="O82" s="130"/>
      <c r="P82" s="130"/>
      <c r="Q82" s="130"/>
      <c r="R82" s="190" t="s">
        <v>210</v>
      </c>
      <c r="S82" s="177"/>
      <c r="T82" s="177"/>
      <c r="U82" s="177"/>
      <c r="V82" s="177"/>
      <c r="W82" s="177"/>
    </row>
    <row r="83" spans="1:23" s="131" customFormat="1" ht="17" customHeight="1">
      <c r="A83" s="177"/>
      <c r="B83" s="177"/>
      <c r="C83" s="177"/>
      <c r="D83" s="177"/>
      <c r="E83" s="177"/>
      <c r="F83" s="130"/>
      <c r="G83" s="130"/>
      <c r="H83" s="130"/>
      <c r="I83" s="130"/>
      <c r="J83" s="130"/>
      <c r="K83" s="130"/>
      <c r="L83" s="130"/>
      <c r="M83" s="130"/>
      <c r="N83" s="130"/>
      <c r="O83" s="130"/>
      <c r="P83" s="130"/>
      <c r="Q83" s="130"/>
      <c r="R83" s="189" t="s">
        <v>211</v>
      </c>
      <c r="S83" s="177"/>
      <c r="T83" s="177"/>
      <c r="U83" s="177"/>
      <c r="V83" s="177"/>
      <c r="W83" s="177"/>
    </row>
    <row r="84" spans="1:23" s="131" customFormat="1">
      <c r="A84" s="177"/>
      <c r="B84" s="177"/>
      <c r="C84" s="177"/>
      <c r="D84" s="177"/>
      <c r="E84" s="177"/>
      <c r="F84" s="130"/>
      <c r="G84" s="130"/>
      <c r="H84" s="130"/>
      <c r="I84" s="130"/>
      <c r="J84" s="130"/>
      <c r="K84" s="130"/>
      <c r="L84" s="130"/>
      <c r="M84" s="130"/>
      <c r="N84" s="130"/>
      <c r="O84" s="130"/>
      <c r="P84" s="130"/>
      <c r="Q84" s="130"/>
      <c r="R84" s="189" t="s">
        <v>212</v>
      </c>
      <c r="S84" s="177"/>
      <c r="T84" s="177"/>
      <c r="U84" s="177"/>
      <c r="V84" s="177"/>
      <c r="W84" s="177"/>
    </row>
    <row r="85" spans="1:23" s="131" customFormat="1">
      <c r="A85" s="177"/>
      <c r="B85" s="177"/>
      <c r="C85" s="177"/>
      <c r="D85" s="177"/>
      <c r="E85" s="177"/>
      <c r="F85" s="130"/>
      <c r="G85" s="130"/>
      <c r="H85" s="130"/>
      <c r="I85" s="130"/>
      <c r="J85" s="130"/>
      <c r="K85" s="130"/>
      <c r="L85" s="130"/>
      <c r="M85" s="130"/>
      <c r="N85" s="130"/>
      <c r="O85" s="130"/>
      <c r="P85" s="130"/>
      <c r="Q85" s="130"/>
      <c r="R85" s="130"/>
      <c r="S85" s="177"/>
      <c r="T85" s="177"/>
      <c r="U85" s="177"/>
      <c r="V85" s="177"/>
      <c r="W85" s="177"/>
    </row>
    <row r="86" spans="1:23" s="131" customFormat="1" ht="39" customHeight="1">
      <c r="A86" s="177"/>
      <c r="B86" s="177"/>
      <c r="C86" s="177"/>
      <c r="D86" s="177"/>
      <c r="E86" s="177"/>
      <c r="F86" s="130"/>
      <c r="G86" s="130"/>
      <c r="H86" s="130"/>
      <c r="I86" s="130"/>
      <c r="J86" s="130"/>
      <c r="K86" s="130"/>
      <c r="L86" s="130"/>
      <c r="M86" s="130"/>
      <c r="N86" s="130"/>
      <c r="O86" s="130"/>
      <c r="P86" s="130"/>
      <c r="Q86" s="130"/>
      <c r="R86" s="130"/>
      <c r="S86" s="177"/>
      <c r="T86" s="177"/>
      <c r="U86" s="177"/>
      <c r="V86" s="177"/>
      <c r="W86" s="177"/>
    </row>
    <row r="87" spans="1:23" s="131" customFormat="1">
      <c r="A87" s="177"/>
      <c r="B87" s="177"/>
      <c r="C87" s="177"/>
      <c r="D87" s="177"/>
      <c r="E87" s="177"/>
      <c r="F87" s="130"/>
      <c r="G87" s="130"/>
      <c r="H87" s="130"/>
      <c r="I87" s="130"/>
      <c r="J87" s="130"/>
      <c r="K87" s="130"/>
      <c r="L87" s="130"/>
      <c r="M87" s="130"/>
      <c r="N87" s="130"/>
      <c r="O87" s="130"/>
      <c r="P87" s="130"/>
      <c r="Q87" s="130"/>
      <c r="R87" s="130"/>
      <c r="S87" s="177"/>
      <c r="T87" s="177"/>
      <c r="U87" s="177"/>
      <c r="V87" s="177"/>
      <c r="W87" s="177"/>
    </row>
    <row r="88" spans="1:23" s="131" customFormat="1">
      <c r="A88" s="177"/>
      <c r="B88" s="177"/>
      <c r="C88" s="177"/>
      <c r="D88" s="177"/>
      <c r="E88" s="177"/>
      <c r="F88" s="130"/>
      <c r="G88" s="130"/>
      <c r="H88" s="130"/>
      <c r="I88" s="130"/>
      <c r="J88" s="130"/>
      <c r="K88" s="130"/>
      <c r="L88" s="130"/>
      <c r="M88" s="130"/>
      <c r="N88" s="130"/>
      <c r="O88" s="130"/>
      <c r="P88" s="130"/>
      <c r="Q88" s="130"/>
      <c r="R88" s="130"/>
      <c r="S88" s="177"/>
      <c r="T88" s="177"/>
      <c r="U88" s="177"/>
      <c r="V88" s="177"/>
      <c r="W88" s="177"/>
    </row>
    <row r="89" spans="1:23" s="131" customFormat="1">
      <c r="A89" s="177"/>
      <c r="B89" s="177"/>
      <c r="C89" s="177"/>
      <c r="D89" s="177"/>
      <c r="E89" s="177"/>
      <c r="F89" s="130"/>
      <c r="G89" s="130"/>
      <c r="H89" s="130"/>
      <c r="I89" s="130"/>
      <c r="J89" s="130"/>
      <c r="K89" s="130"/>
      <c r="L89" s="130"/>
      <c r="M89" s="130"/>
      <c r="N89" s="130"/>
      <c r="O89" s="130"/>
      <c r="P89" s="130"/>
      <c r="Q89" s="130"/>
      <c r="R89" s="130"/>
      <c r="S89" s="177"/>
      <c r="T89" s="177"/>
      <c r="U89" s="177"/>
      <c r="V89" s="177"/>
      <c r="W89" s="177"/>
    </row>
    <row r="90" spans="1:23" s="131" customFormat="1">
      <c r="A90" s="177"/>
      <c r="B90" s="177"/>
      <c r="C90" s="177"/>
      <c r="D90" s="177"/>
      <c r="E90" s="177"/>
      <c r="F90" s="130"/>
      <c r="G90" s="130"/>
      <c r="H90" s="130"/>
      <c r="I90" s="130"/>
      <c r="J90" s="130"/>
      <c r="K90" s="130"/>
      <c r="L90" s="130"/>
      <c r="M90" s="130"/>
      <c r="N90" s="130"/>
      <c r="O90" s="130"/>
      <c r="P90" s="130"/>
      <c r="Q90" s="130"/>
      <c r="R90" s="130"/>
      <c r="S90" s="177"/>
      <c r="T90" s="177"/>
      <c r="U90" s="177"/>
      <c r="V90" s="177"/>
      <c r="W90" s="177"/>
    </row>
    <row r="91" spans="1:23" s="131" customFormat="1">
      <c r="A91" s="177"/>
      <c r="B91" s="177"/>
      <c r="C91" s="177"/>
      <c r="D91" s="177"/>
      <c r="E91" s="177"/>
      <c r="F91" s="130"/>
      <c r="G91" s="130"/>
      <c r="H91" s="130"/>
      <c r="I91" s="130"/>
      <c r="J91" s="130"/>
      <c r="K91" s="130"/>
      <c r="L91" s="130"/>
      <c r="M91" s="130"/>
      <c r="N91" s="130"/>
      <c r="O91" s="130"/>
      <c r="P91" s="130"/>
      <c r="Q91" s="130"/>
      <c r="R91" s="130"/>
      <c r="S91" s="177"/>
      <c r="T91" s="177"/>
      <c r="U91" s="177"/>
      <c r="V91" s="177"/>
      <c r="W91" s="177"/>
    </row>
    <row r="92" spans="1:23" s="131" customFormat="1">
      <c r="A92" s="177"/>
      <c r="B92" s="177"/>
      <c r="C92" s="177"/>
      <c r="D92" s="177"/>
      <c r="E92" s="177"/>
      <c r="F92" s="130"/>
      <c r="G92" s="130"/>
      <c r="H92" s="130"/>
      <c r="I92" s="130"/>
      <c r="J92" s="130"/>
      <c r="K92" s="130"/>
      <c r="L92" s="130"/>
      <c r="M92" s="130"/>
      <c r="N92" s="130"/>
      <c r="O92" s="130"/>
      <c r="P92" s="130"/>
      <c r="Q92" s="130"/>
      <c r="R92" s="130"/>
      <c r="S92" s="177"/>
      <c r="T92" s="177"/>
      <c r="U92" s="177"/>
      <c r="V92" s="177"/>
      <c r="W92" s="177"/>
    </row>
    <row r="93" spans="1:23" s="131" customFormat="1">
      <c r="A93" s="177"/>
      <c r="B93" s="177"/>
      <c r="C93" s="177"/>
      <c r="D93" s="177"/>
      <c r="E93" s="177"/>
      <c r="F93" s="130"/>
      <c r="G93" s="130"/>
      <c r="H93" s="130"/>
      <c r="I93" s="130"/>
      <c r="J93" s="130"/>
      <c r="K93" s="130"/>
      <c r="L93" s="130"/>
      <c r="M93" s="130"/>
      <c r="N93" s="130"/>
      <c r="O93" s="130"/>
      <c r="P93" s="130"/>
      <c r="Q93" s="130"/>
      <c r="R93" s="130"/>
      <c r="S93" s="177"/>
      <c r="T93" s="177"/>
      <c r="U93" s="177"/>
      <c r="V93" s="177"/>
      <c r="W93" s="177"/>
    </row>
    <row r="94" spans="1:23" s="131" customFormat="1">
      <c r="A94" s="177"/>
      <c r="B94" s="177"/>
      <c r="C94" s="177"/>
      <c r="D94" s="177"/>
      <c r="E94" s="177"/>
      <c r="F94" s="130"/>
      <c r="G94" s="130"/>
      <c r="H94" s="130"/>
      <c r="I94" s="130"/>
      <c r="J94" s="130"/>
      <c r="K94" s="130"/>
      <c r="L94" s="130"/>
      <c r="M94" s="130"/>
      <c r="N94" s="130"/>
      <c r="O94" s="130"/>
      <c r="P94" s="130"/>
      <c r="Q94" s="130"/>
      <c r="R94" s="130"/>
      <c r="S94" s="177"/>
      <c r="T94" s="177"/>
      <c r="U94" s="177"/>
      <c r="V94" s="177"/>
      <c r="W94" s="177"/>
    </row>
    <row r="95" spans="1:23" s="131" customFormat="1">
      <c r="A95" s="177"/>
      <c r="B95" s="177"/>
      <c r="C95" s="177"/>
      <c r="D95" s="177"/>
      <c r="E95" s="177"/>
      <c r="F95" s="130"/>
      <c r="G95" s="130"/>
      <c r="H95" s="130"/>
      <c r="I95" s="130"/>
      <c r="J95" s="130"/>
      <c r="K95" s="130"/>
      <c r="L95" s="130"/>
      <c r="M95" s="130"/>
      <c r="N95" s="130"/>
      <c r="O95" s="130"/>
      <c r="P95" s="130"/>
      <c r="Q95" s="130"/>
      <c r="R95" s="130"/>
      <c r="S95" s="177"/>
      <c r="T95" s="177"/>
      <c r="U95" s="177"/>
      <c r="V95" s="177"/>
      <c r="W95" s="177"/>
    </row>
    <row r="96" spans="1:23" s="131" customFormat="1" ht="26.5" customHeight="1">
      <c r="A96" s="202" t="s">
        <v>111</v>
      </c>
      <c r="B96" s="203"/>
      <c r="C96" s="203"/>
      <c r="D96" s="203"/>
      <c r="E96" s="203"/>
      <c r="F96" s="203"/>
      <c r="G96" s="203"/>
      <c r="H96" s="203"/>
      <c r="I96" s="203"/>
      <c r="J96" s="203"/>
      <c r="K96" s="203"/>
      <c r="L96" s="203"/>
      <c r="M96" s="203"/>
      <c r="N96" s="203"/>
      <c r="O96" s="203"/>
      <c r="P96" s="203"/>
      <c r="Q96" s="203"/>
      <c r="R96" s="203"/>
      <c r="S96" s="203"/>
      <c r="T96" s="203"/>
      <c r="U96" s="203"/>
      <c r="V96" s="203"/>
      <c r="W96" s="96"/>
    </row>
    <row r="97" spans="1:23" s="131" customFormat="1" ht="21" customHeight="1">
      <c r="A97" s="202" t="s">
        <v>112</v>
      </c>
      <c r="B97" s="203"/>
      <c r="C97" s="203"/>
      <c r="D97" s="203"/>
      <c r="E97" s="203"/>
      <c r="F97" s="203"/>
      <c r="G97" s="203"/>
      <c r="H97" s="203"/>
      <c r="I97" s="203"/>
      <c r="J97" s="203"/>
      <c r="K97" s="203"/>
      <c r="L97" s="203"/>
      <c r="M97" s="203"/>
      <c r="N97" s="203"/>
      <c r="O97" s="203"/>
      <c r="P97" s="203"/>
      <c r="Q97" s="203"/>
      <c r="R97" s="203"/>
      <c r="S97" s="203"/>
      <c r="T97" s="203"/>
      <c r="U97" s="203"/>
      <c r="V97" s="203"/>
      <c r="W97" s="96"/>
    </row>
    <row r="98" spans="1:23" s="131" customFormat="1" ht="22" customHeight="1">
      <c r="A98" s="202" t="s">
        <v>113</v>
      </c>
      <c r="B98" s="203"/>
      <c r="C98" s="203"/>
      <c r="D98" s="203"/>
      <c r="E98" s="203"/>
      <c r="F98" s="203"/>
      <c r="G98" s="203"/>
      <c r="H98" s="203"/>
      <c r="I98" s="203"/>
      <c r="J98" s="203"/>
      <c r="K98" s="203"/>
      <c r="L98" s="203"/>
      <c r="M98" s="203"/>
      <c r="N98" s="203"/>
      <c r="O98" s="203"/>
      <c r="P98" s="203"/>
      <c r="Q98" s="203"/>
      <c r="R98" s="203"/>
      <c r="S98" s="203"/>
      <c r="T98" s="203"/>
      <c r="U98" s="203"/>
      <c r="V98" s="203"/>
      <c r="W98" s="96"/>
    </row>
    <row r="99" spans="1:23" s="131" customFormat="1" ht="19" customHeight="1">
      <c r="A99" s="202" t="s">
        <v>114</v>
      </c>
      <c r="B99" s="203"/>
      <c r="C99" s="203"/>
      <c r="D99" s="203"/>
      <c r="E99" s="203"/>
      <c r="F99" s="203"/>
      <c r="G99" s="203"/>
      <c r="H99" s="203"/>
      <c r="I99" s="203"/>
      <c r="J99" s="203"/>
      <c r="K99" s="203"/>
      <c r="L99" s="203"/>
      <c r="M99" s="203"/>
      <c r="N99" s="203"/>
      <c r="O99" s="203"/>
      <c r="P99" s="203"/>
      <c r="Q99" s="203"/>
      <c r="R99" s="203"/>
      <c r="S99" s="203"/>
      <c r="T99" s="203"/>
      <c r="U99" s="203"/>
      <c r="V99" s="203"/>
      <c r="W99" s="96"/>
    </row>
    <row r="100" spans="1:23" s="131" customFormat="1" ht="18.5" customHeight="1">
      <c r="A100" s="202" t="s">
        <v>115</v>
      </c>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96"/>
    </row>
    <row r="101" spans="1:23" s="131" customFormat="1" ht="18.5" customHeight="1">
      <c r="A101" s="202" t="s">
        <v>116</v>
      </c>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96"/>
    </row>
    <row r="102" spans="1:23" s="141" customFormat="1" ht="54" customHeight="1">
      <c r="A102" s="202" t="s">
        <v>117</v>
      </c>
      <c r="B102" s="203"/>
      <c r="C102" s="203"/>
      <c r="D102" s="203"/>
      <c r="E102" s="203"/>
      <c r="F102" s="203"/>
      <c r="G102" s="203"/>
      <c r="H102" s="203"/>
      <c r="I102" s="203"/>
      <c r="J102" s="203"/>
      <c r="K102" s="203"/>
      <c r="L102" s="203"/>
      <c r="M102" s="203"/>
      <c r="N102" s="203"/>
      <c r="O102" s="203"/>
      <c r="P102" s="96"/>
      <c r="Q102" s="96"/>
      <c r="R102" s="96"/>
    </row>
    <row r="103" spans="1:23">
      <c r="A103" s="130"/>
      <c r="B103" s="130"/>
      <c r="C103" s="130"/>
      <c r="D103" s="130"/>
      <c r="E103" s="130"/>
      <c r="F103" s="130"/>
      <c r="G103" s="130"/>
      <c r="H103" s="130"/>
      <c r="I103" s="130"/>
      <c r="J103" s="130"/>
      <c r="K103" s="130"/>
      <c r="L103" s="130"/>
      <c r="M103" s="130"/>
      <c r="N103" s="130"/>
      <c r="O103" s="130"/>
      <c r="P103" s="130"/>
      <c r="Q103" s="130"/>
      <c r="R103" s="130"/>
      <c r="S103" s="175"/>
      <c r="T103" s="175"/>
      <c r="U103" s="175"/>
      <c r="V103" s="175"/>
      <c r="W103" s="175"/>
    </row>
    <row r="104" spans="1:23" s="133" customFormat="1">
      <c r="A104" s="98" t="s">
        <v>16</v>
      </c>
      <c r="B104" s="98" t="s">
        <v>20</v>
      </c>
      <c r="C104" s="98" t="s">
        <v>83</v>
      </c>
      <c r="D104" s="98" t="s">
        <v>69</v>
      </c>
      <c r="E104" s="98" t="s">
        <v>103</v>
      </c>
      <c r="F104" s="115">
        <v>41456</v>
      </c>
      <c r="G104" s="115">
        <v>41487</v>
      </c>
      <c r="H104" s="115">
        <v>41518</v>
      </c>
      <c r="I104" s="115">
        <v>41548</v>
      </c>
      <c r="J104" s="115">
        <v>41579</v>
      </c>
      <c r="K104" s="115">
        <v>41609</v>
      </c>
      <c r="L104" s="115">
        <v>41640</v>
      </c>
      <c r="M104" s="115">
        <v>41671</v>
      </c>
      <c r="N104" s="115">
        <v>41699</v>
      </c>
      <c r="O104" s="115">
        <v>41730</v>
      </c>
      <c r="P104" s="115">
        <v>41760</v>
      </c>
      <c r="Q104" s="115">
        <v>41791</v>
      </c>
      <c r="R104" s="116"/>
    </row>
    <row r="105" spans="1:23" s="133" customFormat="1">
      <c r="A105" s="98"/>
      <c r="B105" s="98"/>
      <c r="C105" s="98"/>
      <c r="D105" s="97"/>
      <c r="E105" s="116"/>
      <c r="F105" s="116"/>
      <c r="G105" s="116"/>
      <c r="H105" s="116"/>
      <c r="I105" s="116"/>
      <c r="J105" s="116"/>
      <c r="K105" s="116"/>
      <c r="L105" s="116"/>
      <c r="M105" s="116"/>
      <c r="N105" s="116"/>
      <c r="O105" s="116"/>
      <c r="P105" s="116"/>
      <c r="Q105" s="116"/>
      <c r="R105" s="116"/>
    </row>
    <row r="106" spans="1:23">
      <c r="A106" s="93" t="s">
        <v>61</v>
      </c>
      <c r="B106" s="93" t="s">
        <v>63</v>
      </c>
      <c r="C106" s="93" t="s">
        <v>68</v>
      </c>
      <c r="D106" s="93" t="s">
        <v>47</v>
      </c>
      <c r="E106" s="93" t="s">
        <v>48</v>
      </c>
      <c r="F106" s="110">
        <f>SUMIFS('Data Repository Table'!$J:$J,'Data Repository Table'!$A:$A,'Expenses Analysis'!$A106,'Data Repository Table'!$C:$C,'Expenses Analysis'!$B106,'Data Repository Table'!$B:$B,'Expenses Analysis'!$C106,'Data Repository Table'!$D:$D,'Expenses Analysis'!F$104,'Data Repository Table'!$G:$G,'Expenses Analysis'!$D106,'Data Repository Table'!$H:$H,'Expenses Analysis'!$E106)</f>
        <v>593751.84077137313</v>
      </c>
      <c r="G106" s="110">
        <f>SUMIFS('Data Repository Table'!$J:$J,'Data Repository Table'!$A:$A,'Expenses Analysis'!$A106,'Data Repository Table'!$C:$C,'Expenses Analysis'!$B106,'Data Repository Table'!$B:$B,'Expenses Analysis'!$C106,'Data Repository Table'!$D:$D,'Expenses Analysis'!G$104,'Data Repository Table'!$G:$G,'Expenses Analysis'!$D106,'Data Repository Table'!$H:$H,'Expenses Analysis'!$E106)</f>
        <v>820393.03401412489</v>
      </c>
      <c r="H106" s="110">
        <f>SUMIFS('Data Repository Table'!$J:$J,'Data Repository Table'!$A:$A,'Expenses Analysis'!$A106,'Data Repository Table'!$C:$C,'Expenses Analysis'!$B106,'Data Repository Table'!$B:$B,'Expenses Analysis'!$C106,'Data Repository Table'!$D:$D,'Expenses Analysis'!H$104,'Data Repository Table'!$G:$G,'Expenses Analysis'!$D106,'Data Repository Table'!$H:$H,'Expenses Analysis'!$E106)</f>
        <v>642291.58212862327</v>
      </c>
      <c r="I106" s="110">
        <f>SUMIFS('Data Repository Table'!$J:$J,'Data Repository Table'!$A:$A,'Expenses Analysis'!$A106,'Data Repository Table'!$C:$C,'Expenses Analysis'!$B106,'Data Repository Table'!$B:$B,'Expenses Analysis'!$C106,'Data Repository Table'!$D:$D,'Expenses Analysis'!I$104,'Data Repository Table'!$G:$G,'Expenses Analysis'!$D106,'Data Repository Table'!$H:$H,'Expenses Analysis'!$E106)</f>
        <v>609639.97288837493</v>
      </c>
      <c r="J106" s="110">
        <f>SUMIFS('Data Repository Table'!$J:$J,'Data Repository Table'!$A:$A,'Expenses Analysis'!$A106,'Data Repository Table'!$C:$C,'Expenses Analysis'!$B106,'Data Repository Table'!$B:$B,'Expenses Analysis'!$C106,'Data Repository Table'!$D:$D,'Expenses Analysis'!J$104,'Data Repository Table'!$G:$G,'Expenses Analysis'!$D106,'Data Repository Table'!$H:$H,'Expenses Analysis'!$E106)</f>
        <v>626073.16897124995</v>
      </c>
      <c r="K106" s="110">
        <f>SUMIFS('Data Repository Table'!$J:$J,'Data Repository Table'!$A:$A,'Expenses Analysis'!$A106,'Data Repository Table'!$C:$C,'Expenses Analysis'!$B106,'Data Repository Table'!$B:$B,'Expenses Analysis'!$C106,'Data Repository Table'!$D:$D,'Expenses Analysis'!K$104,'Data Repository Table'!$G:$G,'Expenses Analysis'!$D106,'Data Repository Table'!$H:$H,'Expenses Analysis'!$E106)</f>
        <v>602153.37789750006</v>
      </c>
      <c r="L106" s="110">
        <f>SUMIFS('Data Repository Table'!$J:$J,'Data Repository Table'!$A:$A,'Expenses Analysis'!$A106,'Data Repository Table'!$C:$C,'Expenses Analysis'!$B106,'Data Repository Table'!$B:$B,'Expenses Analysis'!$C106,'Data Repository Table'!$D:$D,'Expenses Analysis'!L$104,'Data Repository Table'!$G:$G,'Expenses Analysis'!$D106,'Data Repository Table'!$H:$H,'Expenses Analysis'!$E106)</f>
        <v>1146143.9846999997</v>
      </c>
      <c r="M106" s="110">
        <f>SUMIFS('Data Repository Table'!$J:$J,'Data Repository Table'!$A:$A,'Expenses Analysis'!$A106,'Data Repository Table'!$C:$C,'Expenses Analysis'!$B106,'Data Repository Table'!$B:$B,'Expenses Analysis'!$C106,'Data Repository Table'!$D:$D,'Expenses Analysis'!M$104,'Data Repository Table'!$G:$G,'Expenses Analysis'!$D106,'Data Repository Table'!$H:$H,'Expenses Analysis'!$E106)</f>
        <v>964931.83751249989</v>
      </c>
      <c r="N106" s="110">
        <f>SUMIFS('Data Repository Table'!$J:$J,'Data Repository Table'!$A:$A,'Expenses Analysis'!$A106,'Data Repository Table'!$C:$C,'Expenses Analysis'!$B106,'Data Repository Table'!$B:$B,'Expenses Analysis'!$C106,'Data Repository Table'!$D:$D,'Expenses Analysis'!N$104,'Data Repository Table'!$G:$G,'Expenses Analysis'!$D106,'Data Repository Table'!$H:$H,'Expenses Analysis'!$E106)</f>
        <v>962733.95790000004</v>
      </c>
      <c r="O106" s="110">
        <f>SUMIFS('Data Repository Table'!$J:$J,'Data Repository Table'!$A:$A,'Expenses Analysis'!$A106,'Data Repository Table'!$C:$C,'Expenses Analysis'!$B106,'Data Repository Table'!$B:$B,'Expenses Analysis'!$C106,'Data Repository Table'!$D:$D,'Expenses Analysis'!O$104,'Data Repository Table'!$G:$G,'Expenses Analysis'!$D106,'Data Repository Table'!$H:$H,'Expenses Analysis'!$E106)</f>
        <v>964825.21760624985</v>
      </c>
      <c r="P106" s="110">
        <f>SUMIFS('Data Repository Table'!$J:$J,'Data Repository Table'!$A:$A,'Expenses Analysis'!$A106,'Data Repository Table'!$C:$C,'Expenses Analysis'!$B106,'Data Repository Table'!$B:$B,'Expenses Analysis'!$C106,'Data Repository Table'!$D:$D,'Expenses Analysis'!P$104,'Data Repository Table'!$G:$G,'Expenses Analysis'!$D106,'Data Repository Table'!$H:$H,'Expenses Analysis'!$E106)</f>
        <v>1024534.78359375</v>
      </c>
      <c r="Q106" s="110">
        <f>SUMIFS('Data Repository Table'!$J:$J,'Data Repository Table'!$A:$A,'Expenses Analysis'!$A106,'Data Repository Table'!$C:$C,'Expenses Analysis'!$B106,'Data Repository Table'!$B:$B,'Expenses Analysis'!$C106,'Data Repository Table'!$D:$D,'Expenses Analysis'!Q$104,'Data Repository Table'!$G:$G,'Expenses Analysis'!$D106,'Data Repository Table'!$H:$H,'Expenses Analysis'!$E106)</f>
        <v>1168045.22566875</v>
      </c>
      <c r="R106" s="130"/>
      <c r="S106" s="175"/>
      <c r="T106" s="175"/>
      <c r="U106" s="175"/>
      <c r="V106" s="175"/>
      <c r="W106" s="175"/>
    </row>
    <row r="107" spans="1:23">
      <c r="A107" s="93" t="s">
        <v>61</v>
      </c>
      <c r="B107" s="93" t="s">
        <v>66</v>
      </c>
      <c r="C107" s="93" t="s">
        <v>68</v>
      </c>
      <c r="D107" s="93" t="s">
        <v>47</v>
      </c>
      <c r="E107" s="93" t="s">
        <v>48</v>
      </c>
      <c r="F107" s="110">
        <f>SUMIFS('Data Repository Table'!$J:$J,'Data Repository Table'!$A:$A,'Expenses Analysis'!$A107,'Data Repository Table'!$C:$C,'Expenses Analysis'!$B107,'Data Repository Table'!$B:$B,'Expenses Analysis'!$C107,'Data Repository Table'!$D:$D,'Expenses Analysis'!F$104,'Data Repository Table'!$G:$G,'Expenses Analysis'!$D107,'Data Repository Table'!$H:$H,'Expenses Analysis'!$E107)</f>
        <v>2533034.5131168002</v>
      </c>
      <c r="G107" s="110">
        <f>SUMIFS('Data Repository Table'!$J:$J,'Data Repository Table'!$A:$A,'Expenses Analysis'!$A107,'Data Repository Table'!$C:$C,'Expenses Analysis'!$B107,'Data Repository Table'!$B:$B,'Expenses Analysis'!$C107,'Data Repository Table'!$D:$D,'Expenses Analysis'!G$104,'Data Repository Table'!$G:$G,'Expenses Analysis'!$D107,'Data Repository Table'!$H:$H,'Expenses Analysis'!$E107)</f>
        <v>3051574.1625600001</v>
      </c>
      <c r="H107" s="110">
        <f>SUMIFS('Data Repository Table'!$J:$J,'Data Repository Table'!$A:$A,'Expenses Analysis'!$A107,'Data Repository Table'!$C:$C,'Expenses Analysis'!$B107,'Data Repository Table'!$B:$B,'Expenses Analysis'!$C107,'Data Repository Table'!$D:$D,'Expenses Analysis'!H$104,'Data Repository Table'!$G:$G,'Expenses Analysis'!$D107,'Data Repository Table'!$H:$H,'Expenses Analysis'!$E107)</f>
        <v>3084202.7580672004</v>
      </c>
      <c r="I107" s="110">
        <f>SUMIFS('Data Repository Table'!$J:$J,'Data Repository Table'!$A:$A,'Expenses Analysis'!$A107,'Data Repository Table'!$C:$C,'Expenses Analysis'!$B107,'Data Repository Table'!$B:$B,'Expenses Analysis'!$C107,'Data Repository Table'!$D:$D,'Expenses Analysis'!I$104,'Data Repository Table'!$G:$G,'Expenses Analysis'!$D107,'Data Repository Table'!$H:$H,'Expenses Analysis'!$E107)</f>
        <v>4135202.765971201</v>
      </c>
      <c r="J107" s="110">
        <f>SUMIFS('Data Repository Table'!$J:$J,'Data Repository Table'!$A:$A,'Expenses Analysis'!$A107,'Data Repository Table'!$C:$C,'Expenses Analysis'!$B107,'Data Repository Table'!$B:$B,'Expenses Analysis'!$C107,'Data Repository Table'!$D:$D,'Expenses Analysis'!J$104,'Data Repository Table'!$G:$G,'Expenses Analysis'!$D107,'Data Repository Table'!$H:$H,'Expenses Analysis'!$E107)</f>
        <v>4473275.8948415993</v>
      </c>
      <c r="K107" s="110">
        <f>SUMIFS('Data Repository Table'!$J:$J,'Data Repository Table'!$A:$A,'Expenses Analysis'!$A107,'Data Repository Table'!$C:$C,'Expenses Analysis'!$B107,'Data Repository Table'!$B:$B,'Expenses Analysis'!$C107,'Data Repository Table'!$D:$D,'Expenses Analysis'!K$104,'Data Repository Table'!$G:$G,'Expenses Analysis'!$D107,'Data Repository Table'!$H:$H,'Expenses Analysis'!$E107)</f>
        <v>3464957.9260800011</v>
      </c>
      <c r="L107" s="110">
        <f>SUMIFS('Data Repository Table'!$J:$J,'Data Repository Table'!$A:$A,'Expenses Analysis'!$A107,'Data Repository Table'!$C:$C,'Expenses Analysis'!$B107,'Data Repository Table'!$B:$B,'Expenses Analysis'!$C107,'Data Repository Table'!$D:$D,'Expenses Analysis'!L$104,'Data Repository Table'!$G:$G,'Expenses Analysis'!$D107,'Data Repository Table'!$H:$H,'Expenses Analysis'!$E107)</f>
        <v>4049642.8266000003</v>
      </c>
      <c r="M107" s="110">
        <f>SUMIFS('Data Repository Table'!$J:$J,'Data Repository Table'!$A:$A,'Expenses Analysis'!$A107,'Data Repository Table'!$C:$C,'Expenses Analysis'!$B107,'Data Repository Table'!$B:$B,'Expenses Analysis'!$C107,'Data Repository Table'!$D:$D,'Expenses Analysis'!M$104,'Data Repository Table'!$G:$G,'Expenses Analysis'!$D107,'Data Repository Table'!$H:$H,'Expenses Analysis'!$E107)</f>
        <v>4767948.2214000002</v>
      </c>
      <c r="N107" s="110">
        <f>SUMIFS('Data Repository Table'!$J:$J,'Data Repository Table'!$A:$A,'Expenses Analysis'!$A107,'Data Repository Table'!$C:$C,'Expenses Analysis'!$B107,'Data Repository Table'!$B:$B,'Expenses Analysis'!$C107,'Data Repository Table'!$D:$D,'Expenses Analysis'!N$104,'Data Repository Table'!$G:$G,'Expenses Analysis'!$D107,'Data Repository Table'!$H:$H,'Expenses Analysis'!$E107)</f>
        <v>4346722.8083999995</v>
      </c>
      <c r="O107" s="110">
        <f>SUMIFS('Data Repository Table'!$J:$J,'Data Repository Table'!$A:$A,'Expenses Analysis'!$A107,'Data Repository Table'!$C:$C,'Expenses Analysis'!$B107,'Data Repository Table'!$B:$B,'Expenses Analysis'!$C107,'Data Repository Table'!$D:$D,'Expenses Analysis'!O$104,'Data Repository Table'!$G:$G,'Expenses Analysis'!$D107,'Data Repository Table'!$H:$H,'Expenses Analysis'!$E107)</f>
        <v>4671541.1274000006</v>
      </c>
      <c r="P107" s="110">
        <f>SUMIFS('Data Repository Table'!$J:$J,'Data Repository Table'!$A:$A,'Expenses Analysis'!$A107,'Data Repository Table'!$C:$C,'Expenses Analysis'!$B107,'Data Repository Table'!$B:$B,'Expenses Analysis'!$C107,'Data Repository Table'!$D:$D,'Expenses Analysis'!P$104,'Data Repository Table'!$G:$G,'Expenses Analysis'!$D107,'Data Repository Table'!$H:$H,'Expenses Analysis'!$E107)</f>
        <v>5478104.6040000012</v>
      </c>
      <c r="Q107" s="110">
        <f>SUMIFS('Data Repository Table'!$J:$J,'Data Repository Table'!$A:$A,'Expenses Analysis'!$A107,'Data Repository Table'!$C:$C,'Expenses Analysis'!$B107,'Data Repository Table'!$B:$B,'Expenses Analysis'!$C107,'Data Repository Table'!$D:$D,'Expenses Analysis'!Q$104,'Data Repository Table'!$G:$G,'Expenses Analysis'!$D107,'Data Repository Table'!$H:$H,'Expenses Analysis'!$E107)</f>
        <v>2269805.1667200001</v>
      </c>
      <c r="R107" s="130"/>
      <c r="S107" s="175"/>
      <c r="T107" s="175"/>
      <c r="U107" s="175"/>
      <c r="V107" s="175"/>
      <c r="W107" s="175"/>
    </row>
    <row r="108" spans="1:23">
      <c r="A108" s="93" t="s">
        <v>61</v>
      </c>
      <c r="B108" s="93" t="s">
        <v>67</v>
      </c>
      <c r="C108" s="93" t="s">
        <v>68</v>
      </c>
      <c r="D108" s="93" t="s">
        <v>47</v>
      </c>
      <c r="E108" s="93" t="s">
        <v>48</v>
      </c>
      <c r="F108" s="110">
        <f>SUMIFS('Data Repository Table'!$J:$J,'Data Repository Table'!$A:$A,'Expenses Analysis'!$A108,'Data Repository Table'!$C:$C,'Expenses Analysis'!$B108,'Data Repository Table'!$B:$B,'Expenses Analysis'!$C108,'Data Repository Table'!$D:$D,'Expenses Analysis'!F$104,'Data Repository Table'!$G:$G,'Expenses Analysis'!$D108,'Data Repository Table'!$H:$H,'Expenses Analysis'!$E108)</f>
        <v>1625596.3356633</v>
      </c>
      <c r="G108" s="110">
        <f>SUMIFS('Data Repository Table'!$J:$J,'Data Repository Table'!$A:$A,'Expenses Analysis'!$A108,'Data Repository Table'!$C:$C,'Expenses Analysis'!$B108,'Data Repository Table'!$B:$B,'Expenses Analysis'!$C108,'Data Repository Table'!$D:$D,'Expenses Analysis'!G$104,'Data Repository Table'!$G:$G,'Expenses Analysis'!$D108,'Data Repository Table'!$H:$H,'Expenses Analysis'!$E108)</f>
        <v>1295067.8472731998</v>
      </c>
      <c r="H108" s="110">
        <f>SUMIFS('Data Repository Table'!$J:$J,'Data Repository Table'!$A:$A,'Expenses Analysis'!$A108,'Data Repository Table'!$C:$C,'Expenses Analysis'!$B108,'Data Repository Table'!$B:$B,'Expenses Analysis'!$C108,'Data Repository Table'!$D:$D,'Expenses Analysis'!H$104,'Data Repository Table'!$G:$G,'Expenses Analysis'!$D108,'Data Repository Table'!$H:$H,'Expenses Analysis'!$E108)</f>
        <v>1750624.8818057997</v>
      </c>
      <c r="I108" s="110">
        <f>SUMIFS('Data Repository Table'!$J:$J,'Data Repository Table'!$A:$A,'Expenses Analysis'!$A108,'Data Repository Table'!$C:$C,'Expenses Analysis'!$B108,'Data Repository Table'!$B:$B,'Expenses Analysis'!$C108,'Data Repository Table'!$D:$D,'Expenses Analysis'!I$104,'Data Repository Table'!$G:$G,'Expenses Analysis'!$D108,'Data Repository Table'!$H:$H,'Expenses Analysis'!$E108)</f>
        <v>1472529.3869285996</v>
      </c>
      <c r="J108" s="110">
        <f>SUMIFS('Data Repository Table'!$J:$J,'Data Repository Table'!$A:$A,'Expenses Analysis'!$A108,'Data Repository Table'!$C:$C,'Expenses Analysis'!$B108,'Data Repository Table'!$B:$B,'Expenses Analysis'!$C108,'Data Repository Table'!$D:$D,'Expenses Analysis'!J$104,'Data Repository Table'!$G:$G,'Expenses Analysis'!$D108,'Data Repository Table'!$H:$H,'Expenses Analysis'!$E108)</f>
        <v>1252200.4923928501</v>
      </c>
      <c r="K108" s="110">
        <f>SUMIFS('Data Repository Table'!$J:$J,'Data Repository Table'!$A:$A,'Expenses Analysis'!$A108,'Data Repository Table'!$C:$C,'Expenses Analysis'!$B108,'Data Repository Table'!$B:$B,'Expenses Analysis'!$C108,'Data Repository Table'!$D:$D,'Expenses Analysis'!K$104,'Data Repository Table'!$G:$G,'Expenses Analysis'!$D108,'Data Repository Table'!$H:$H,'Expenses Analysis'!$E108)</f>
        <v>1406782.6738875001</v>
      </c>
      <c r="L108" s="110">
        <f>SUMIFS('Data Repository Table'!$J:$J,'Data Repository Table'!$A:$A,'Expenses Analysis'!$A108,'Data Repository Table'!$C:$C,'Expenses Analysis'!$B108,'Data Repository Table'!$B:$B,'Expenses Analysis'!$C108,'Data Repository Table'!$D:$D,'Expenses Analysis'!L$104,'Data Repository Table'!$G:$G,'Expenses Analysis'!$D108,'Data Repository Table'!$H:$H,'Expenses Analysis'!$E108)</f>
        <v>1877449.5046125001</v>
      </c>
      <c r="M108" s="110">
        <f>SUMIFS('Data Repository Table'!$J:$J,'Data Repository Table'!$A:$A,'Expenses Analysis'!$A108,'Data Repository Table'!$C:$C,'Expenses Analysis'!$B108,'Data Repository Table'!$B:$B,'Expenses Analysis'!$C108,'Data Repository Table'!$D:$D,'Expenses Analysis'!M$104,'Data Repository Table'!$G:$G,'Expenses Analysis'!$D108,'Data Repository Table'!$H:$H,'Expenses Analysis'!$E108)</f>
        <v>1912219.1750437501</v>
      </c>
      <c r="N108" s="110">
        <f>SUMIFS('Data Repository Table'!$J:$J,'Data Repository Table'!$A:$A,'Expenses Analysis'!$A108,'Data Repository Table'!$C:$C,'Expenses Analysis'!$B108,'Data Repository Table'!$B:$B,'Expenses Analysis'!$C108,'Data Repository Table'!$D:$D,'Expenses Analysis'!N$104,'Data Repository Table'!$G:$G,'Expenses Analysis'!$D108,'Data Repository Table'!$H:$H,'Expenses Analysis'!$E108)</f>
        <v>2266625.1980531253</v>
      </c>
      <c r="O108" s="110">
        <f>SUMIFS('Data Repository Table'!$J:$J,'Data Repository Table'!$A:$A,'Expenses Analysis'!$A108,'Data Repository Table'!$C:$C,'Expenses Analysis'!$B108,'Data Repository Table'!$B:$B,'Expenses Analysis'!$C108,'Data Repository Table'!$D:$D,'Expenses Analysis'!O$104,'Data Repository Table'!$G:$G,'Expenses Analysis'!$D108,'Data Repository Table'!$H:$H,'Expenses Analysis'!$E108)</f>
        <v>2234200.5744250002</v>
      </c>
      <c r="P108" s="110">
        <f>SUMIFS('Data Repository Table'!$J:$J,'Data Repository Table'!$A:$A,'Expenses Analysis'!$A108,'Data Repository Table'!$C:$C,'Expenses Analysis'!$B108,'Data Repository Table'!$B:$B,'Expenses Analysis'!$C108,'Data Repository Table'!$D:$D,'Expenses Analysis'!P$104,'Data Repository Table'!$G:$G,'Expenses Analysis'!$D108,'Data Repository Table'!$H:$H,'Expenses Analysis'!$E108)</f>
        <v>2593715.6428375002</v>
      </c>
      <c r="Q108" s="110">
        <f>SUMIFS('Data Repository Table'!$J:$J,'Data Repository Table'!$A:$A,'Expenses Analysis'!$A108,'Data Repository Table'!$C:$C,'Expenses Analysis'!$B108,'Data Repository Table'!$B:$B,'Expenses Analysis'!$C108,'Data Repository Table'!$D:$D,'Expenses Analysis'!Q$104,'Data Repository Table'!$G:$G,'Expenses Analysis'!$D108,'Data Repository Table'!$H:$H,'Expenses Analysis'!$E108)</f>
        <v>2274807.7859325004</v>
      </c>
      <c r="R108" s="130"/>
      <c r="S108" s="175"/>
      <c r="T108" s="175"/>
      <c r="U108" s="175"/>
      <c r="V108" s="175"/>
      <c r="W108" s="175"/>
    </row>
    <row r="109" spans="1:23">
      <c r="A109" s="93" t="s">
        <v>71</v>
      </c>
      <c r="B109" s="93" t="s">
        <v>63</v>
      </c>
      <c r="C109" s="93" t="s">
        <v>54</v>
      </c>
      <c r="D109" s="93" t="s">
        <v>54</v>
      </c>
      <c r="E109" s="93" t="s">
        <v>54</v>
      </c>
      <c r="F109" s="169">
        <f>SUMIFS('Data Repository Table'!$J:$J,'Data Repository Table'!$A:$A,'Expenses Analysis'!$A109,'Data Repository Table'!$C:$C,'Expenses Analysis'!$B109,'Data Repository Table'!$B:$B,'Expenses Analysis'!$C109,'Data Repository Table'!$D:$D,'Expenses Analysis'!F$104,'Data Repository Table'!$G:$G,'Expenses Analysis'!$D109,'Data Repository Table'!$H:$H,'Expenses Analysis'!$E109)</f>
        <v>181.933291</v>
      </c>
      <c r="G109" s="169">
        <f>SUMIFS('Data Repository Table'!$J:$J,'Data Repository Table'!$A:$A,'Expenses Analysis'!$A109,'Data Repository Table'!$C:$C,'Expenses Analysis'!$B109,'Data Repository Table'!$B:$B,'Expenses Analysis'!$C109,'Data Repository Table'!$D:$D,'Expenses Analysis'!G$104,'Data Repository Table'!$G:$G,'Expenses Analysis'!$D109,'Data Repository Table'!$H:$H,'Expenses Analysis'!$E109)</f>
        <v>187.44394299999999</v>
      </c>
      <c r="H109" s="169">
        <f>SUMIFS('Data Repository Table'!$J:$J,'Data Repository Table'!$A:$A,'Expenses Analysis'!$A109,'Data Repository Table'!$C:$C,'Expenses Analysis'!$B109,'Data Repository Table'!$B:$B,'Expenses Analysis'!$C109,'Data Repository Table'!$D:$D,'Expenses Analysis'!H$104,'Data Repository Table'!$G:$G,'Expenses Analysis'!$D109,'Data Repository Table'!$H:$H,'Expenses Analysis'!$E109)</f>
        <v>184.77365699999999</v>
      </c>
      <c r="I109" s="169">
        <f>SUMIFS('Data Repository Table'!$J:$J,'Data Repository Table'!$A:$A,'Expenses Analysis'!$A109,'Data Repository Table'!$C:$C,'Expenses Analysis'!$B109,'Data Repository Table'!$B:$B,'Expenses Analysis'!$C109,'Data Repository Table'!$D:$D,'Expenses Analysis'!I$104,'Data Repository Table'!$G:$G,'Expenses Analysis'!$D109,'Data Repository Table'!$H:$H,'Expenses Analysis'!$E109)</f>
        <v>191.54109299999999</v>
      </c>
      <c r="J109" s="169">
        <f>SUMIFS('Data Repository Table'!$J:$J,'Data Repository Table'!$A:$A,'Expenses Analysis'!$A109,'Data Repository Table'!$C:$C,'Expenses Analysis'!$B109,'Data Repository Table'!$B:$B,'Expenses Analysis'!$C109,'Data Repository Table'!$D:$D,'Expenses Analysis'!J$104,'Data Repository Table'!$G:$G,'Expenses Analysis'!$D109,'Data Repository Table'!$H:$H,'Expenses Analysis'!$E109)</f>
        <v>98.096062000000003</v>
      </c>
      <c r="K109" s="169">
        <f>SUMIFS('Data Repository Table'!$J:$J,'Data Repository Table'!$A:$A,'Expenses Analysis'!$A109,'Data Repository Table'!$C:$C,'Expenses Analysis'!$B109,'Data Repository Table'!$B:$B,'Expenses Analysis'!$C109,'Data Repository Table'!$D:$D,'Expenses Analysis'!K$104,'Data Repository Table'!$G:$G,'Expenses Analysis'!$D109,'Data Repository Table'!$H:$H,'Expenses Analysis'!$E109)</f>
        <v>185.30685299999999</v>
      </c>
      <c r="L109" s="169">
        <f>SUMIFS('Data Repository Table'!$J:$J,'Data Repository Table'!$A:$A,'Expenses Analysis'!$A109,'Data Repository Table'!$C:$C,'Expenses Analysis'!$B109,'Data Repository Table'!$B:$B,'Expenses Analysis'!$C109,'Data Repository Table'!$D:$D,'Expenses Analysis'!L$104,'Data Repository Table'!$G:$G,'Expenses Analysis'!$D109,'Data Repository Table'!$H:$H,'Expenses Analysis'!$E109)</f>
        <v>186.90143900000001</v>
      </c>
      <c r="M109" s="169">
        <f>SUMIFS('Data Repository Table'!$J:$J,'Data Repository Table'!$A:$A,'Expenses Analysis'!$A109,'Data Repository Table'!$C:$C,'Expenses Analysis'!$B109,'Data Repository Table'!$B:$B,'Expenses Analysis'!$C109,'Data Repository Table'!$D:$D,'Expenses Analysis'!M$104,'Data Repository Table'!$G:$G,'Expenses Analysis'!$D109,'Data Repository Table'!$H:$H,'Expenses Analysis'!$E109)</f>
        <v>158.58676500000001</v>
      </c>
      <c r="N109" s="169">
        <f>SUMIFS('Data Repository Table'!$J:$J,'Data Repository Table'!$A:$A,'Expenses Analysis'!$A109,'Data Repository Table'!$C:$C,'Expenses Analysis'!$B109,'Data Repository Table'!$B:$B,'Expenses Analysis'!$C109,'Data Repository Table'!$D:$D,'Expenses Analysis'!N$104,'Data Repository Table'!$G:$G,'Expenses Analysis'!$D109,'Data Repository Table'!$H:$H,'Expenses Analysis'!$E109)</f>
        <v>191.40367599999999</v>
      </c>
      <c r="O109" s="169">
        <f>SUMIFS('Data Repository Table'!$J:$J,'Data Repository Table'!$A:$A,'Expenses Analysis'!$A109,'Data Repository Table'!$C:$C,'Expenses Analysis'!$B109,'Data Repository Table'!$B:$B,'Expenses Analysis'!$C109,'Data Repository Table'!$D:$D,'Expenses Analysis'!O$104,'Data Repository Table'!$G:$G,'Expenses Analysis'!$D109,'Data Repository Table'!$H:$H,'Expenses Analysis'!$E109)</f>
        <v>171.057864</v>
      </c>
      <c r="P109" s="169">
        <f>SUMIFS('Data Repository Table'!$J:$J,'Data Repository Table'!$A:$A,'Expenses Analysis'!$A109,'Data Repository Table'!$C:$C,'Expenses Analysis'!$B109,'Data Repository Table'!$B:$B,'Expenses Analysis'!$C109,'Data Repository Table'!$D:$D,'Expenses Analysis'!P$104,'Data Repository Table'!$G:$G,'Expenses Analysis'!$D109,'Data Repository Table'!$H:$H,'Expenses Analysis'!$E109)</f>
        <v>169.28699900000001</v>
      </c>
      <c r="Q109" s="169">
        <f>SUMIFS('Data Repository Table'!$J:$J,'Data Repository Table'!$A:$A,'Expenses Analysis'!$A109,'Data Repository Table'!$C:$C,'Expenses Analysis'!$B109,'Data Repository Table'!$B:$B,'Expenses Analysis'!$C109,'Data Repository Table'!$D:$D,'Expenses Analysis'!Q$104,'Data Repository Table'!$G:$G,'Expenses Analysis'!$D109,'Data Repository Table'!$H:$H,'Expenses Analysis'!$E109)</f>
        <v>142.50871699999999</v>
      </c>
      <c r="R109" s="130"/>
      <c r="S109" s="175"/>
      <c r="T109" s="175"/>
      <c r="U109" s="175"/>
      <c r="V109" s="175"/>
      <c r="W109" s="175"/>
    </row>
    <row r="110" spans="1:23">
      <c r="A110" s="93" t="s">
        <v>71</v>
      </c>
      <c r="B110" s="93" t="s">
        <v>66</v>
      </c>
      <c r="C110" s="93" t="s">
        <v>54</v>
      </c>
      <c r="D110" s="93" t="s">
        <v>54</v>
      </c>
      <c r="E110" s="93" t="s">
        <v>54</v>
      </c>
      <c r="F110" s="169">
        <f>SUMIFS('Data Repository Table'!$J:$J,'Data Repository Table'!$A:$A,'Expenses Analysis'!$A110,'Data Repository Table'!$C:$C,'Expenses Analysis'!$B110,'Data Repository Table'!$B:$B,'Expenses Analysis'!$C110,'Data Repository Table'!$D:$D,'Expenses Analysis'!F$104,'Data Repository Table'!$G:$G,'Expenses Analysis'!$D110,'Data Repository Table'!$H:$H,'Expenses Analysis'!$E110)</f>
        <v>214.968999</v>
      </c>
      <c r="G110" s="169">
        <f>SUMIFS('Data Repository Table'!$J:$J,'Data Repository Table'!$A:$A,'Expenses Analysis'!$A110,'Data Repository Table'!$C:$C,'Expenses Analysis'!$B110,'Data Repository Table'!$B:$B,'Expenses Analysis'!$C110,'Data Repository Table'!$D:$D,'Expenses Analysis'!G$104,'Data Repository Table'!$G:$G,'Expenses Analysis'!$D110,'Data Repository Table'!$H:$H,'Expenses Analysis'!$E110)</f>
        <v>228.199051</v>
      </c>
      <c r="H110" s="169">
        <f>SUMIFS('Data Repository Table'!$J:$J,'Data Repository Table'!$A:$A,'Expenses Analysis'!$A110,'Data Repository Table'!$C:$C,'Expenses Analysis'!$B110,'Data Repository Table'!$B:$B,'Expenses Analysis'!$C110,'Data Repository Table'!$D:$D,'Expenses Analysis'!H$104,'Data Repository Table'!$G:$G,'Expenses Analysis'!$D110,'Data Repository Table'!$H:$H,'Expenses Analysis'!$E110)</f>
        <v>216.53646700000002</v>
      </c>
      <c r="I110" s="169">
        <f>SUMIFS('Data Repository Table'!$J:$J,'Data Repository Table'!$A:$A,'Expenses Analysis'!$A110,'Data Repository Table'!$C:$C,'Expenses Analysis'!$B110,'Data Repository Table'!$B:$B,'Expenses Analysis'!$C110,'Data Repository Table'!$D:$D,'Expenses Analysis'!I$104,'Data Repository Table'!$G:$G,'Expenses Analysis'!$D110,'Data Repository Table'!$H:$H,'Expenses Analysis'!$E110)</f>
        <v>236.760276</v>
      </c>
      <c r="J110" s="169">
        <f>SUMIFS('Data Repository Table'!$J:$J,'Data Repository Table'!$A:$A,'Expenses Analysis'!$A110,'Data Repository Table'!$C:$C,'Expenses Analysis'!$B110,'Data Repository Table'!$B:$B,'Expenses Analysis'!$C110,'Data Repository Table'!$D:$D,'Expenses Analysis'!J$104,'Data Repository Table'!$G:$G,'Expenses Analysis'!$D110,'Data Repository Table'!$H:$H,'Expenses Analysis'!$E110)</f>
        <v>232.052864</v>
      </c>
      <c r="K110" s="169">
        <f>SUMIFS('Data Repository Table'!$J:$J,'Data Repository Table'!$A:$A,'Expenses Analysis'!$A110,'Data Repository Table'!$C:$C,'Expenses Analysis'!$B110,'Data Repository Table'!$B:$B,'Expenses Analysis'!$C110,'Data Repository Table'!$D:$D,'Expenses Analysis'!K$104,'Data Repository Table'!$G:$G,'Expenses Analysis'!$D110,'Data Repository Table'!$H:$H,'Expenses Analysis'!$E110)</f>
        <v>240.21016</v>
      </c>
      <c r="L110" s="169">
        <f>SUMIFS('Data Repository Table'!$J:$J,'Data Repository Table'!$A:$A,'Expenses Analysis'!$A110,'Data Repository Table'!$C:$C,'Expenses Analysis'!$B110,'Data Repository Table'!$B:$B,'Expenses Analysis'!$C110,'Data Repository Table'!$D:$D,'Expenses Analysis'!L$104,'Data Repository Table'!$G:$G,'Expenses Analysis'!$D110,'Data Repository Table'!$H:$H,'Expenses Analysis'!$E110)</f>
        <v>288.160549</v>
      </c>
      <c r="M110" s="169">
        <f>SUMIFS('Data Repository Table'!$J:$J,'Data Repository Table'!$A:$A,'Expenses Analysis'!$A110,'Data Repository Table'!$C:$C,'Expenses Analysis'!$B110,'Data Repository Table'!$B:$B,'Expenses Analysis'!$C110,'Data Repository Table'!$D:$D,'Expenses Analysis'!M$104,'Data Repository Table'!$G:$G,'Expenses Analysis'!$D110,'Data Repository Table'!$H:$H,'Expenses Analysis'!$E110)</f>
        <v>306.884524</v>
      </c>
      <c r="N110" s="169">
        <f>SUMIFS('Data Repository Table'!$J:$J,'Data Repository Table'!$A:$A,'Expenses Analysis'!$A110,'Data Repository Table'!$C:$C,'Expenses Analysis'!$B110,'Data Repository Table'!$B:$B,'Expenses Analysis'!$C110,'Data Repository Table'!$D:$D,'Expenses Analysis'!N$104,'Data Repository Table'!$G:$G,'Expenses Analysis'!$D110,'Data Repository Table'!$H:$H,'Expenses Analysis'!$E110)</f>
        <v>367.65100600000005</v>
      </c>
      <c r="O110" s="169">
        <f>SUMIFS('Data Repository Table'!$J:$J,'Data Repository Table'!$A:$A,'Expenses Analysis'!$A110,'Data Repository Table'!$C:$C,'Expenses Analysis'!$B110,'Data Repository Table'!$B:$B,'Expenses Analysis'!$C110,'Data Repository Table'!$D:$D,'Expenses Analysis'!O$104,'Data Repository Table'!$G:$G,'Expenses Analysis'!$D110,'Data Repository Table'!$H:$H,'Expenses Analysis'!$E110)</f>
        <v>351.99016599999999</v>
      </c>
      <c r="P110" s="169">
        <f>SUMIFS('Data Repository Table'!$J:$J,'Data Repository Table'!$A:$A,'Expenses Analysis'!$A110,'Data Repository Table'!$C:$C,'Expenses Analysis'!$B110,'Data Repository Table'!$B:$B,'Expenses Analysis'!$C110,'Data Repository Table'!$D:$D,'Expenses Analysis'!P$104,'Data Repository Table'!$G:$G,'Expenses Analysis'!$D110,'Data Repository Table'!$H:$H,'Expenses Analysis'!$E110)</f>
        <v>362.822</v>
      </c>
      <c r="Q110" s="169">
        <f>SUMIFS('Data Repository Table'!$J:$J,'Data Repository Table'!$A:$A,'Expenses Analysis'!$A110,'Data Repository Table'!$C:$C,'Expenses Analysis'!$B110,'Data Repository Table'!$B:$B,'Expenses Analysis'!$C110,'Data Repository Table'!$D:$D,'Expenses Analysis'!Q$104,'Data Repository Table'!$G:$G,'Expenses Analysis'!$D110,'Data Repository Table'!$H:$H,'Expenses Analysis'!$E110)</f>
        <v>260.31229999999999</v>
      </c>
      <c r="R110" s="130"/>
      <c r="S110" s="175"/>
      <c r="T110" s="175"/>
      <c r="U110" s="175"/>
      <c r="V110" s="175"/>
      <c r="W110" s="175"/>
    </row>
    <row r="111" spans="1:23">
      <c r="A111" s="93" t="s">
        <v>71</v>
      </c>
      <c r="B111" s="93" t="s">
        <v>67</v>
      </c>
      <c r="C111" s="93" t="s">
        <v>54</v>
      </c>
      <c r="D111" s="93" t="s">
        <v>54</v>
      </c>
      <c r="E111" s="93" t="s">
        <v>54</v>
      </c>
      <c r="F111" s="169">
        <f>SUMIFS('Data Repository Table'!$J:$J,'Data Repository Table'!$A:$A,'Expenses Analysis'!$A111,'Data Repository Table'!$C:$C,'Expenses Analysis'!$B111,'Data Repository Table'!$B:$B,'Expenses Analysis'!$C111,'Data Repository Table'!$D:$D,'Expenses Analysis'!F$104,'Data Repository Table'!$G:$G,'Expenses Analysis'!$D111,'Data Repository Table'!$H:$H,'Expenses Analysis'!$E111)</f>
        <v>250.24199099999998</v>
      </c>
      <c r="G111" s="169">
        <f>SUMIFS('Data Repository Table'!$J:$J,'Data Repository Table'!$A:$A,'Expenses Analysis'!$A111,'Data Repository Table'!$C:$C,'Expenses Analysis'!$B111,'Data Repository Table'!$B:$B,'Expenses Analysis'!$C111,'Data Repository Table'!$D:$D,'Expenses Analysis'!G$104,'Data Repository Table'!$G:$G,'Expenses Analysis'!$D111,'Data Repository Table'!$H:$H,'Expenses Analysis'!$E111)</f>
        <v>206.740703</v>
      </c>
      <c r="H111" s="169">
        <f>SUMIFS('Data Repository Table'!$J:$J,'Data Repository Table'!$A:$A,'Expenses Analysis'!$A111,'Data Repository Table'!$C:$C,'Expenses Analysis'!$B111,'Data Repository Table'!$B:$B,'Expenses Analysis'!$C111,'Data Repository Table'!$D:$D,'Expenses Analysis'!H$104,'Data Repository Table'!$G:$G,'Expenses Analysis'!$D111,'Data Repository Table'!$H:$H,'Expenses Analysis'!$E111)</f>
        <v>201.23546099999996</v>
      </c>
      <c r="I111" s="169">
        <f>SUMIFS('Data Repository Table'!$J:$J,'Data Repository Table'!$A:$A,'Expenses Analysis'!$A111,'Data Repository Table'!$C:$C,'Expenses Analysis'!$B111,'Data Repository Table'!$B:$B,'Expenses Analysis'!$C111,'Data Repository Table'!$D:$D,'Expenses Analysis'!I$104,'Data Repository Table'!$G:$G,'Expenses Analysis'!$D111,'Data Repository Table'!$H:$H,'Expenses Analysis'!$E111)</f>
        <v>174.36956599999999</v>
      </c>
      <c r="J111" s="169">
        <f>SUMIFS('Data Repository Table'!$J:$J,'Data Repository Table'!$A:$A,'Expenses Analysis'!$A111,'Data Repository Table'!$C:$C,'Expenses Analysis'!$B111,'Data Repository Table'!$B:$B,'Expenses Analysis'!$C111,'Data Repository Table'!$D:$D,'Expenses Analysis'!J$104,'Data Repository Table'!$G:$G,'Expenses Analysis'!$D111,'Data Repository Table'!$H:$H,'Expenses Analysis'!$E111)</f>
        <v>204.09105</v>
      </c>
      <c r="K111" s="169">
        <f>SUMIFS('Data Repository Table'!$J:$J,'Data Repository Table'!$A:$A,'Expenses Analysis'!$A111,'Data Repository Table'!$C:$C,'Expenses Analysis'!$B111,'Data Repository Table'!$B:$B,'Expenses Analysis'!$C111,'Data Repository Table'!$D:$D,'Expenses Analysis'!K$104,'Data Repository Table'!$G:$G,'Expenses Analysis'!$D111,'Data Repository Table'!$H:$H,'Expenses Analysis'!$E111)</f>
        <v>146.35666599999999</v>
      </c>
      <c r="L111" s="169">
        <f>SUMIFS('Data Repository Table'!$J:$J,'Data Repository Table'!$A:$A,'Expenses Analysis'!$A111,'Data Repository Table'!$C:$C,'Expenses Analysis'!$B111,'Data Repository Table'!$B:$B,'Expenses Analysis'!$C111,'Data Repository Table'!$D:$D,'Expenses Analysis'!L$104,'Data Repository Table'!$G:$G,'Expenses Analysis'!$D111,'Data Repository Table'!$H:$H,'Expenses Analysis'!$E111)</f>
        <v>204.20249700000002</v>
      </c>
      <c r="M111" s="169">
        <f>SUMIFS('Data Repository Table'!$J:$J,'Data Repository Table'!$A:$A,'Expenses Analysis'!$A111,'Data Repository Table'!$C:$C,'Expenses Analysis'!$B111,'Data Repository Table'!$B:$B,'Expenses Analysis'!$C111,'Data Repository Table'!$D:$D,'Expenses Analysis'!M$104,'Data Repository Table'!$G:$G,'Expenses Analysis'!$D111,'Data Repository Table'!$H:$H,'Expenses Analysis'!$E111)</f>
        <v>217.43019900000002</v>
      </c>
      <c r="N111" s="169">
        <f>SUMIFS('Data Repository Table'!$J:$J,'Data Repository Table'!$A:$A,'Expenses Analysis'!$A111,'Data Repository Table'!$C:$C,'Expenses Analysis'!$B111,'Data Repository Table'!$B:$B,'Expenses Analysis'!$C111,'Data Repository Table'!$D:$D,'Expenses Analysis'!N$104,'Data Repository Table'!$G:$G,'Expenses Analysis'!$D111,'Data Repository Table'!$H:$H,'Expenses Analysis'!$E111)</f>
        <v>230.98220000000001</v>
      </c>
      <c r="O111" s="169">
        <f>SUMIFS('Data Repository Table'!$J:$J,'Data Repository Table'!$A:$A,'Expenses Analysis'!$A111,'Data Repository Table'!$C:$C,'Expenses Analysis'!$B111,'Data Repository Table'!$B:$B,'Expenses Analysis'!$C111,'Data Repository Table'!$D:$D,'Expenses Analysis'!O$104,'Data Repository Table'!$G:$G,'Expenses Analysis'!$D111,'Data Repository Table'!$H:$H,'Expenses Analysis'!$E111)</f>
        <v>236.441136</v>
      </c>
      <c r="P111" s="169">
        <f>SUMIFS('Data Repository Table'!$J:$J,'Data Repository Table'!$A:$A,'Expenses Analysis'!$A111,'Data Repository Table'!$C:$C,'Expenses Analysis'!$B111,'Data Repository Table'!$B:$B,'Expenses Analysis'!$C111,'Data Repository Table'!$D:$D,'Expenses Analysis'!P$104,'Data Repository Table'!$G:$G,'Expenses Analysis'!$D111,'Data Repository Table'!$H:$H,'Expenses Analysis'!$E111)</f>
        <v>241.40736899999999</v>
      </c>
      <c r="Q111" s="169">
        <f>SUMIFS('Data Repository Table'!$J:$J,'Data Repository Table'!$A:$A,'Expenses Analysis'!$A111,'Data Repository Table'!$C:$C,'Expenses Analysis'!$B111,'Data Repository Table'!$B:$B,'Expenses Analysis'!$C111,'Data Repository Table'!$D:$D,'Expenses Analysis'!Q$104,'Data Repository Table'!$G:$G,'Expenses Analysis'!$D111,'Data Repository Table'!$H:$H,'Expenses Analysis'!$E111)</f>
        <v>220.380334</v>
      </c>
      <c r="R111" s="130"/>
      <c r="S111" s="175"/>
      <c r="T111" s="175"/>
      <c r="U111" s="175"/>
      <c r="V111" s="175"/>
      <c r="W111" s="175"/>
    </row>
    <row r="112" spans="1:23" s="140" customFormat="1">
      <c r="A112" s="93" t="s">
        <v>61</v>
      </c>
      <c r="B112" s="93" t="s">
        <v>63</v>
      </c>
      <c r="C112" s="93" t="s">
        <v>68</v>
      </c>
      <c r="D112" s="93" t="s">
        <v>52</v>
      </c>
      <c r="E112" s="93" t="s">
        <v>53</v>
      </c>
      <c r="F112" s="110">
        <f>SUMIFS('Data Repository Table'!$J:$J,'Data Repository Table'!$A:$A,'Expenses Analysis'!$A112,'Data Repository Table'!$C:$C,'Expenses Analysis'!$B112,'Data Repository Table'!$B:$B,'Expenses Analysis'!$C112,'Data Repository Table'!$D:$D,'Expenses Analysis'!F$104,'Data Repository Table'!$G:$G,'Expenses Analysis'!$D112,'Data Repository Table'!$H:$H,'Expenses Analysis'!$E112)</f>
        <v>1153364.1040624965</v>
      </c>
      <c r="G112" s="110">
        <f>SUMIFS('Data Repository Table'!$J:$J,'Data Repository Table'!$A:$A,'Expenses Analysis'!$A112,'Data Repository Table'!$C:$C,'Expenses Analysis'!$B112,'Data Repository Table'!$B:$B,'Expenses Analysis'!$C112,'Data Repository Table'!$D:$D,'Expenses Analysis'!G$104,'Data Repository Table'!$G:$G,'Expenses Analysis'!$D112,'Data Repository Table'!$H:$H,'Expenses Analysis'!$E112)</f>
        <v>1593615.0621875001</v>
      </c>
      <c r="H112" s="110">
        <f>SUMIFS('Data Repository Table'!$J:$J,'Data Repository Table'!$A:$A,'Expenses Analysis'!$A112,'Data Repository Table'!$C:$C,'Expenses Analysis'!$B112,'Data Repository Table'!$B:$B,'Expenses Analysis'!$C112,'Data Repository Table'!$D:$D,'Expenses Analysis'!H$104,'Data Repository Table'!$G:$G,'Expenses Analysis'!$D112,'Data Repository Table'!$H:$H,'Expenses Analysis'!$E112)</f>
        <v>1247652.6459374966</v>
      </c>
      <c r="I112" s="110">
        <f>SUMIFS('Data Repository Table'!$J:$J,'Data Repository Table'!$A:$A,'Expenses Analysis'!$A112,'Data Repository Table'!$C:$C,'Expenses Analysis'!$B112,'Data Repository Table'!$B:$B,'Expenses Analysis'!$C112,'Data Repository Table'!$D:$D,'Expenses Analysis'!I$104,'Data Repository Table'!$G:$G,'Expenses Analysis'!$D112,'Data Repository Table'!$H:$H,'Expenses Analysis'!$E112)</f>
        <v>1184226.8315625</v>
      </c>
      <c r="J112" s="110">
        <f>SUMIFS('Data Repository Table'!$J:$J,'Data Repository Table'!$A:$A,'Expenses Analysis'!$A112,'Data Repository Table'!$C:$C,'Expenses Analysis'!$B112,'Data Repository Table'!$B:$B,'Expenses Analysis'!$C112,'Data Repository Table'!$D:$D,'Expenses Analysis'!J$104,'Data Repository Table'!$G:$G,'Expenses Analysis'!$D112,'Data Repository Table'!$H:$H,'Expenses Analysis'!$E112)</f>
        <v>1216148.346875</v>
      </c>
      <c r="K112" s="110">
        <f>SUMIFS('Data Repository Table'!$J:$J,'Data Repository Table'!$A:$A,'Expenses Analysis'!$A112,'Data Repository Table'!$C:$C,'Expenses Analysis'!$B112,'Data Repository Table'!$B:$B,'Expenses Analysis'!$C112,'Data Repository Table'!$D:$D,'Expenses Analysis'!K$104,'Data Repository Table'!$G:$G,'Expenses Analysis'!$D112,'Data Repository Table'!$H:$H,'Expenses Analysis'!$E112)</f>
        <v>1169684.1062500002</v>
      </c>
      <c r="L112" s="110">
        <f>SUMIFS('Data Repository Table'!$J:$J,'Data Repository Table'!$A:$A,'Expenses Analysis'!$A112,'Data Repository Table'!$C:$C,'Expenses Analysis'!$B112,'Data Repository Table'!$B:$B,'Expenses Analysis'!$C112,'Data Repository Table'!$D:$D,'Expenses Analysis'!L$104,'Data Repository Table'!$G:$G,'Expenses Analysis'!$D112,'Data Repository Table'!$H:$H,'Expenses Analysis'!$E112)</f>
        <v>1469415.3649999998</v>
      </c>
      <c r="M112" s="110">
        <f>SUMIFS('Data Repository Table'!$J:$J,'Data Repository Table'!$A:$A,'Expenses Analysis'!$A112,'Data Repository Table'!$C:$C,'Expenses Analysis'!$B112,'Data Repository Table'!$B:$B,'Expenses Analysis'!$C112,'Data Repository Table'!$D:$D,'Expenses Analysis'!M$104,'Data Repository Table'!$G:$G,'Expenses Analysis'!$D112,'Data Repository Table'!$H:$H,'Expenses Analysis'!$E112)</f>
        <v>1237092.099375</v>
      </c>
      <c r="N112" s="110">
        <f>SUMIFS('Data Repository Table'!$J:$J,'Data Repository Table'!$A:$A,'Expenses Analysis'!$A112,'Data Repository Table'!$C:$C,'Expenses Analysis'!$B112,'Data Repository Table'!$B:$B,'Expenses Analysis'!$C112,'Data Repository Table'!$D:$D,'Expenses Analysis'!N$104,'Data Repository Table'!$G:$G,'Expenses Analysis'!$D112,'Data Repository Table'!$H:$H,'Expenses Analysis'!$E112)</f>
        <v>1234274.3050000002</v>
      </c>
      <c r="O112" s="110">
        <f>SUMIFS('Data Repository Table'!$J:$J,'Data Repository Table'!$A:$A,'Expenses Analysis'!$A112,'Data Repository Table'!$C:$C,'Expenses Analysis'!$B112,'Data Repository Table'!$B:$B,'Expenses Analysis'!$C112,'Data Repository Table'!$D:$D,'Expenses Analysis'!O$104,'Data Repository Table'!$G:$G,'Expenses Analysis'!$D112,'Data Repository Table'!$H:$H,'Expenses Analysis'!$E112)</f>
        <v>1236955.4071875</v>
      </c>
      <c r="P112" s="110">
        <f>SUMIFS('Data Repository Table'!$J:$J,'Data Repository Table'!$A:$A,'Expenses Analysis'!$A112,'Data Repository Table'!$C:$C,'Expenses Analysis'!$B112,'Data Repository Table'!$B:$B,'Expenses Analysis'!$C112,'Data Repository Table'!$D:$D,'Expenses Analysis'!P$104,'Data Repository Table'!$G:$G,'Expenses Analysis'!$D112,'Data Repository Table'!$H:$H,'Expenses Analysis'!$E112)</f>
        <v>1313506.1328125</v>
      </c>
      <c r="Q112" s="110">
        <f>SUMIFS('Data Repository Table'!$J:$J,'Data Repository Table'!$A:$A,'Expenses Analysis'!$A112,'Data Repository Table'!$C:$C,'Expenses Analysis'!$B112,'Data Repository Table'!$B:$B,'Expenses Analysis'!$C112,'Data Repository Table'!$D:$D,'Expenses Analysis'!Q$104,'Data Repository Table'!$G:$G,'Expenses Analysis'!$D112,'Data Repository Table'!$H:$H,'Expenses Analysis'!$E112)</f>
        <v>1497493.8790625001</v>
      </c>
      <c r="R112" s="130"/>
      <c r="S112" s="175"/>
      <c r="T112" s="175"/>
      <c r="U112" s="175"/>
      <c r="V112" s="175"/>
      <c r="W112" s="175"/>
    </row>
    <row r="113" spans="1:23" s="140" customFormat="1">
      <c r="A113" s="93" t="s">
        <v>61</v>
      </c>
      <c r="B113" s="93" t="s">
        <v>66</v>
      </c>
      <c r="C113" s="93" t="s">
        <v>68</v>
      </c>
      <c r="D113" s="93" t="s">
        <v>52</v>
      </c>
      <c r="E113" s="93" t="s">
        <v>53</v>
      </c>
      <c r="F113" s="110">
        <f>SUMIFS('Data Repository Table'!$J:$J,'Data Repository Table'!$A:$A,'Expenses Analysis'!$A113,'Data Repository Table'!$C:$C,'Expenses Analysis'!$B113,'Data Repository Table'!$B:$B,'Expenses Analysis'!$C113,'Data Repository Table'!$D:$D,'Expenses Analysis'!F$104,'Data Repository Table'!$G:$G,'Expenses Analysis'!$D113,'Data Repository Table'!$H:$H,'Expenses Analysis'!$E113)</f>
        <v>3198275.9004000002</v>
      </c>
      <c r="G113" s="110">
        <f>SUMIFS('Data Repository Table'!$J:$J,'Data Repository Table'!$A:$A,'Expenses Analysis'!$A113,'Data Repository Table'!$C:$C,'Expenses Analysis'!$B113,'Data Repository Table'!$B:$B,'Expenses Analysis'!$C113,'Data Repository Table'!$D:$D,'Expenses Analysis'!G$104,'Data Repository Table'!$G:$G,'Expenses Analysis'!$D113,'Data Repository Table'!$H:$H,'Expenses Analysis'!$E113)</f>
        <v>3852997.68</v>
      </c>
      <c r="H113" s="110">
        <f>SUMIFS('Data Repository Table'!$J:$J,'Data Repository Table'!$A:$A,'Expenses Analysis'!$A113,'Data Repository Table'!$C:$C,'Expenses Analysis'!$B113,'Data Repository Table'!$B:$B,'Expenses Analysis'!$C113,'Data Repository Table'!$D:$D,'Expenses Analysis'!H$104,'Data Repository Table'!$G:$G,'Expenses Analysis'!$D113,'Data Repository Table'!$H:$H,'Expenses Analysis'!$E113)</f>
        <v>3894195.4016000004</v>
      </c>
      <c r="I113" s="110">
        <f>SUMIFS('Data Repository Table'!$J:$J,'Data Repository Table'!$A:$A,'Expenses Analysis'!$A113,'Data Repository Table'!$C:$C,'Expenses Analysis'!$B113,'Data Repository Table'!$B:$B,'Expenses Analysis'!$C113,'Data Repository Table'!$D:$D,'Expenses Analysis'!I$104,'Data Repository Table'!$G:$G,'Expenses Analysis'!$D113,'Data Repository Table'!$H:$H,'Expenses Analysis'!$E113)</f>
        <v>5221215.6136000007</v>
      </c>
      <c r="J113" s="110">
        <f>SUMIFS('Data Repository Table'!$J:$J,'Data Repository Table'!$A:$A,'Expenses Analysis'!$A113,'Data Repository Table'!$C:$C,'Expenses Analysis'!$B113,'Data Repository Table'!$B:$B,'Expenses Analysis'!$C113,'Data Repository Table'!$D:$D,'Expenses Analysis'!J$104,'Data Repository Table'!$G:$G,'Expenses Analysis'!$D113,'Data Repository Table'!$H:$H,'Expenses Analysis'!$E113)</f>
        <v>5648075.6247999994</v>
      </c>
      <c r="K113" s="110">
        <f>SUMIFS('Data Repository Table'!$J:$J,'Data Repository Table'!$A:$A,'Expenses Analysis'!$A113,'Data Repository Table'!$C:$C,'Expenses Analysis'!$B113,'Data Repository Table'!$B:$B,'Expenses Analysis'!$C113,'Data Repository Table'!$D:$D,'Expenses Analysis'!K$104,'Data Repository Table'!$G:$G,'Expenses Analysis'!$D113,'Data Repository Table'!$H:$H,'Expenses Analysis'!$E113)</f>
        <v>2887464.9384000008</v>
      </c>
      <c r="L113" s="110">
        <f>SUMIFS('Data Repository Table'!$J:$J,'Data Repository Table'!$A:$A,'Expenses Analysis'!$A113,'Data Repository Table'!$C:$C,'Expenses Analysis'!$B113,'Data Repository Table'!$B:$B,'Expenses Analysis'!$C113,'Data Repository Table'!$D:$D,'Expenses Analysis'!L$104,'Data Repository Table'!$G:$G,'Expenses Analysis'!$D113,'Data Repository Table'!$H:$H,'Expenses Analysis'!$E113)</f>
        <v>2699761.8844000003</v>
      </c>
      <c r="M113" s="110">
        <f>SUMIFS('Data Repository Table'!$J:$J,'Data Repository Table'!$A:$A,'Expenses Analysis'!$A113,'Data Repository Table'!$C:$C,'Expenses Analysis'!$B113,'Data Repository Table'!$B:$B,'Expenses Analysis'!$C113,'Data Repository Table'!$D:$D,'Expenses Analysis'!M$104,'Data Repository Table'!$G:$G,'Expenses Analysis'!$D113,'Data Repository Table'!$H:$H,'Expenses Analysis'!$E113)</f>
        <v>3178632.1476000003</v>
      </c>
      <c r="N113" s="110">
        <f>SUMIFS('Data Repository Table'!$J:$J,'Data Repository Table'!$A:$A,'Expenses Analysis'!$A113,'Data Repository Table'!$C:$C,'Expenses Analysis'!$B113,'Data Repository Table'!$B:$B,'Expenses Analysis'!$C113,'Data Repository Table'!$D:$D,'Expenses Analysis'!N$104,'Data Repository Table'!$G:$G,'Expenses Analysis'!$D113,'Data Repository Table'!$H:$H,'Expenses Analysis'!$E113)</f>
        <v>2897815.2056</v>
      </c>
      <c r="O113" s="110">
        <f>SUMIFS('Data Repository Table'!$J:$J,'Data Repository Table'!$A:$A,'Expenses Analysis'!$A113,'Data Repository Table'!$C:$C,'Expenses Analysis'!$B113,'Data Repository Table'!$B:$B,'Expenses Analysis'!$C113,'Data Repository Table'!$D:$D,'Expenses Analysis'!O$104,'Data Repository Table'!$G:$G,'Expenses Analysis'!$D113,'Data Repository Table'!$H:$H,'Expenses Analysis'!$E113)</f>
        <v>3114360.7516000005</v>
      </c>
      <c r="P113" s="110">
        <f>SUMIFS('Data Repository Table'!$J:$J,'Data Repository Table'!$A:$A,'Expenses Analysis'!$A113,'Data Repository Table'!$C:$C,'Expenses Analysis'!$B113,'Data Repository Table'!$B:$B,'Expenses Analysis'!$C113,'Data Repository Table'!$D:$D,'Expenses Analysis'!P$104,'Data Repository Table'!$G:$G,'Expenses Analysis'!$D113,'Data Repository Table'!$H:$H,'Expenses Analysis'!$E113)</f>
        <v>3652069.7360000005</v>
      </c>
      <c r="Q113" s="110">
        <f>SUMIFS('Data Repository Table'!$J:$J,'Data Repository Table'!$A:$A,'Expenses Analysis'!$A113,'Data Repository Table'!$C:$C,'Expenses Analysis'!$B113,'Data Repository Table'!$B:$B,'Expenses Analysis'!$C113,'Data Repository Table'!$D:$D,'Expenses Analysis'!Q$104,'Data Repository Table'!$G:$G,'Expenses Analysis'!$D113,'Data Repository Table'!$H:$H,'Expenses Analysis'!$E113)</f>
        <v>1891504.3056000001</v>
      </c>
      <c r="R113" s="130"/>
      <c r="S113" s="175"/>
      <c r="T113" s="175"/>
      <c r="U113" s="175"/>
      <c r="V113" s="175"/>
      <c r="W113" s="175"/>
    </row>
    <row r="114" spans="1:23" s="140" customFormat="1">
      <c r="A114" s="93" t="s">
        <v>61</v>
      </c>
      <c r="B114" s="93" t="s">
        <v>67</v>
      </c>
      <c r="C114" s="93" t="s">
        <v>68</v>
      </c>
      <c r="D114" s="93" t="s">
        <v>52</v>
      </c>
      <c r="E114" s="93" t="s">
        <v>53</v>
      </c>
      <c r="F114" s="110">
        <f>SUMIFS('Data Repository Table'!$J:$J,'Data Repository Table'!$A:$A,'Expenses Analysis'!$A114,'Data Repository Table'!$C:$C,'Expenses Analysis'!$B114,'Data Repository Table'!$B:$B,'Expenses Analysis'!$C114,'Data Repository Table'!$D:$D,'Expenses Analysis'!F$104,'Data Repository Table'!$G:$G,'Expenses Analysis'!$D114,'Data Repository Table'!$H:$H,'Expenses Analysis'!$E114)</f>
        <v>3015948.6746999999</v>
      </c>
      <c r="G114" s="110">
        <f>SUMIFS('Data Repository Table'!$J:$J,'Data Repository Table'!$A:$A,'Expenses Analysis'!$A114,'Data Repository Table'!$C:$C,'Expenses Analysis'!$B114,'Data Repository Table'!$B:$B,'Expenses Analysis'!$C114,'Data Repository Table'!$D:$D,'Expenses Analysis'!G$104,'Data Repository Table'!$G:$G,'Expenses Analysis'!$D114,'Data Repository Table'!$H:$H,'Expenses Analysis'!$E114)</f>
        <v>2402723.2787999995</v>
      </c>
      <c r="H114" s="110">
        <f>SUMIFS('Data Repository Table'!$J:$J,'Data Repository Table'!$A:$A,'Expenses Analysis'!$A114,'Data Repository Table'!$C:$C,'Expenses Analysis'!$B114,'Data Repository Table'!$B:$B,'Expenses Analysis'!$C114,'Data Repository Table'!$D:$D,'Expenses Analysis'!H$104,'Data Repository Table'!$G:$G,'Expenses Analysis'!$D114,'Data Repository Table'!$H:$H,'Expenses Analysis'!$E114)</f>
        <v>3247912.5821999996</v>
      </c>
      <c r="I114" s="110">
        <f>SUMIFS('Data Repository Table'!$J:$J,'Data Repository Table'!$A:$A,'Expenses Analysis'!$A114,'Data Repository Table'!$C:$C,'Expenses Analysis'!$B114,'Data Repository Table'!$B:$B,'Expenses Analysis'!$C114,'Data Repository Table'!$D:$D,'Expenses Analysis'!I$104,'Data Repository Table'!$G:$G,'Expenses Analysis'!$D114,'Data Repository Table'!$H:$H,'Expenses Analysis'!$E114)</f>
        <v>2731965.4673999995</v>
      </c>
      <c r="J114" s="110">
        <f>SUMIFS('Data Repository Table'!$J:$J,'Data Repository Table'!$A:$A,'Expenses Analysis'!$A114,'Data Repository Table'!$C:$C,'Expenses Analysis'!$B114,'Data Repository Table'!$B:$B,'Expenses Analysis'!$C114,'Data Repository Table'!$D:$D,'Expenses Analysis'!J$104,'Data Repository Table'!$G:$G,'Expenses Analysis'!$D114,'Data Repository Table'!$H:$H,'Expenses Analysis'!$E114)</f>
        <v>2323192.0081500001</v>
      </c>
      <c r="K114" s="110">
        <f>SUMIFS('Data Repository Table'!$J:$J,'Data Repository Table'!$A:$A,'Expenses Analysis'!$A114,'Data Repository Table'!$C:$C,'Expenses Analysis'!$B114,'Data Repository Table'!$B:$B,'Expenses Analysis'!$C114,'Data Repository Table'!$D:$D,'Expenses Analysis'!K$104,'Data Repository Table'!$G:$G,'Expenses Analysis'!$D114,'Data Repository Table'!$H:$H,'Expenses Analysis'!$E114)</f>
        <v>1722591.0292499999</v>
      </c>
      <c r="L114" s="110">
        <f>SUMIFS('Data Repository Table'!$J:$J,'Data Repository Table'!$A:$A,'Expenses Analysis'!$A114,'Data Repository Table'!$C:$C,'Expenses Analysis'!$B114,'Data Repository Table'!$B:$B,'Expenses Analysis'!$C114,'Data Repository Table'!$D:$D,'Expenses Analysis'!L$104,'Data Repository Table'!$G:$G,'Expenses Analysis'!$D114,'Data Repository Table'!$H:$H,'Expenses Analysis'!$E114)</f>
        <v>1839134.2085999998</v>
      </c>
      <c r="M114" s="110">
        <f>SUMIFS('Data Repository Table'!$J:$J,'Data Repository Table'!$A:$A,'Expenses Analysis'!$A114,'Data Repository Table'!$C:$C,'Expenses Analysis'!$B114,'Data Repository Table'!$B:$B,'Expenses Analysis'!$C114,'Data Repository Table'!$D:$D,'Expenses Analysis'!M$104,'Data Repository Table'!$G:$G,'Expenses Analysis'!$D114,'Data Repository Table'!$H:$H,'Expenses Analysis'!$E114)</f>
        <v>2579316.7429</v>
      </c>
      <c r="N114" s="110">
        <f>SUMIFS('Data Repository Table'!$J:$J,'Data Repository Table'!$A:$A,'Expenses Analysis'!$A114,'Data Repository Table'!$C:$C,'Expenses Analysis'!$B114,'Data Repository Table'!$B:$B,'Expenses Analysis'!$C114,'Data Repository Table'!$D:$D,'Expenses Analysis'!N$104,'Data Repository Table'!$G:$G,'Expenses Analysis'!$D114,'Data Repository Table'!$H:$H,'Expenses Analysis'!$E114)</f>
        <v>2220367.5409499998</v>
      </c>
      <c r="O114" s="110">
        <f>SUMIFS('Data Repository Table'!$J:$J,'Data Repository Table'!$A:$A,'Expenses Analysis'!$A114,'Data Repository Table'!$C:$C,'Expenses Analysis'!$B114,'Data Repository Table'!$B:$B,'Expenses Analysis'!$C114,'Data Repository Table'!$D:$D,'Expenses Analysis'!O$104,'Data Repository Table'!$G:$G,'Expenses Analysis'!$D114,'Data Repository Table'!$H:$H,'Expenses Analysis'!$E114)</f>
        <v>2209012.8075999999</v>
      </c>
      <c r="P114" s="110">
        <f>SUMIFS('Data Repository Table'!$J:$J,'Data Repository Table'!$A:$A,'Expenses Analysis'!$A114,'Data Repository Table'!$C:$C,'Expenses Analysis'!$B114,'Data Repository Table'!$B:$B,'Expenses Analysis'!$C114,'Data Repository Table'!$D:$D,'Expenses Analysis'!P$104,'Data Repository Table'!$G:$G,'Expenses Analysis'!$D114,'Data Repository Table'!$H:$H,'Expenses Analysis'!$E114)</f>
        <v>2561190.8338000001</v>
      </c>
      <c r="Q114" s="110">
        <f>SUMIFS('Data Repository Table'!$J:$J,'Data Repository Table'!$A:$A,'Expenses Analysis'!$A114,'Data Repository Table'!$C:$C,'Expenses Analysis'!$B114,'Data Repository Table'!$B:$B,'Expenses Analysis'!$C114,'Data Repository Table'!$D:$D,'Expenses Analysis'!Q$104,'Data Repository Table'!$G:$G,'Expenses Analysis'!$D114,'Data Repository Table'!$H:$H,'Expenses Analysis'!$E114)</f>
        <v>2785478.9215500001</v>
      </c>
      <c r="R114" s="130"/>
    </row>
    <row r="116" spans="1:23">
      <c r="A116" s="173" t="s">
        <v>118</v>
      </c>
      <c r="B116" s="174"/>
      <c r="C116" s="174"/>
      <c r="D116" s="174"/>
    </row>
    <row r="118" spans="1:23">
      <c r="B118" s="28"/>
      <c r="C118" s="28"/>
      <c r="D118" s="28"/>
      <c r="E118" s="175"/>
      <c r="F118" s="130"/>
      <c r="G118" s="130"/>
      <c r="H118" s="130"/>
      <c r="I118" s="130"/>
      <c r="J118" s="130"/>
      <c r="K118" s="130"/>
      <c r="L118" s="130"/>
      <c r="M118" s="130"/>
      <c r="N118" s="130"/>
      <c r="O118" s="130"/>
      <c r="P118" s="130"/>
      <c r="Q118" s="130"/>
      <c r="R118" s="130"/>
    </row>
    <row r="135" spans="1:22" ht="83.5" customHeight="1">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row>
  </sheetData>
  <mergeCells count="16">
    <mergeCell ref="A78:V78"/>
    <mergeCell ref="A101:V101"/>
    <mergeCell ref="A102:O102"/>
    <mergeCell ref="A135:V135"/>
    <mergeCell ref="A97:V97"/>
    <mergeCell ref="A96:V96"/>
    <mergeCell ref="A98:V98"/>
    <mergeCell ref="A99:V99"/>
    <mergeCell ref="A100:V100"/>
    <mergeCell ref="A59:S59"/>
    <mergeCell ref="A4:T4"/>
    <mergeCell ref="A10:V10"/>
    <mergeCell ref="A11:W11"/>
    <mergeCell ref="A45:V45"/>
    <mergeCell ref="A46:W46"/>
    <mergeCell ref="A47:M47"/>
  </mergeCells>
  <conditionalFormatting sqref="F15:F22 F25:F32 F35:F42">
    <cfRule type="colorScale" priority="5">
      <colorScale>
        <cfvo type="min"/>
        <cfvo type="percentile" val="50"/>
        <cfvo type="max"/>
        <color rgb="FF5A8AC6"/>
        <color rgb="FFFCFCFF"/>
        <color rgb="FFF8696B"/>
      </colorScale>
    </cfRule>
  </conditionalFormatting>
  <conditionalFormatting sqref="F50:Q57">
    <cfRule type="colorScale" priority="6">
      <colorScale>
        <cfvo type="min"/>
        <cfvo type="percentile" val="50"/>
        <cfvo type="max"/>
        <color rgb="FFF8696B"/>
        <color rgb="FFFCFCFF"/>
        <color rgb="FF5A8AC6"/>
      </colorScale>
    </cfRule>
  </conditionalFormatting>
  <conditionalFormatting sqref="I2">
    <cfRule type="colorScale" priority="2">
      <colorScale>
        <cfvo type="min"/>
        <cfvo type="percentile" val="50"/>
        <cfvo type="max"/>
        <color rgb="FFF8696B"/>
        <color rgb="FFFCFCFF"/>
        <color rgb="FF5A8AC6"/>
      </colorScale>
    </cfRule>
  </conditionalFormatting>
  <conditionalFormatting sqref="G15:Q22 G25:Q32 G35:Q42">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Z62"/>
  <sheetViews>
    <sheetView showGridLines="0" tabSelected="1" zoomScale="110" zoomScaleNormal="110" workbookViewId="0">
      <selection activeCell="AB15" sqref="AB15"/>
    </sheetView>
  </sheetViews>
  <sheetFormatPr baseColWidth="10" defaultColWidth="8.6640625" defaultRowHeight="14"/>
  <cols>
    <col min="1" max="1" width="8.6640625" style="92"/>
    <col min="2" max="2" width="10.6640625" style="92" bestFit="1" customWidth="1"/>
    <col min="3" max="3" width="10.33203125" style="92" bestFit="1" customWidth="1"/>
    <col min="4" max="4" width="17.5" style="92" bestFit="1" customWidth="1"/>
    <col min="5" max="5" width="13.5" style="92" bestFit="1" customWidth="1"/>
    <col min="6" max="16" width="12" style="92" bestFit="1" customWidth="1"/>
    <col min="17" max="17" width="13.1640625" style="92" bestFit="1" customWidth="1"/>
    <col min="18" max="25" width="8.6640625" style="92"/>
    <col min="26" max="26" width="15.33203125" style="92" bestFit="1" customWidth="1"/>
    <col min="27" max="16384" width="8.6640625" style="92"/>
  </cols>
  <sheetData>
    <row r="1" spans="1:26" ht="18">
      <c r="A1" s="94" t="s">
        <v>119</v>
      </c>
      <c r="B1" s="95"/>
      <c r="C1" s="177"/>
      <c r="D1" s="177"/>
      <c r="E1" s="177"/>
      <c r="F1" s="177"/>
      <c r="G1" s="177"/>
      <c r="H1" s="177"/>
      <c r="I1" s="177"/>
      <c r="J1" s="177"/>
      <c r="K1" s="177"/>
      <c r="L1" s="177"/>
      <c r="M1" s="177"/>
      <c r="N1" s="177"/>
      <c r="O1" s="177"/>
      <c r="P1" s="177"/>
      <c r="Q1" s="177"/>
      <c r="R1" s="177"/>
      <c r="S1" s="177"/>
      <c r="T1" s="177"/>
      <c r="U1" s="177"/>
      <c r="V1" s="177"/>
    </row>
    <row r="2" spans="1:26">
      <c r="A2" s="130" t="s">
        <v>120</v>
      </c>
      <c r="B2" s="130"/>
      <c r="C2" s="177"/>
      <c r="D2" s="177"/>
      <c r="E2" s="177"/>
      <c r="F2" s="177"/>
      <c r="G2" s="177"/>
      <c r="H2" s="177"/>
      <c r="I2" s="177"/>
      <c r="J2" s="177"/>
      <c r="K2" s="177"/>
      <c r="L2" s="177"/>
      <c r="M2" s="177"/>
      <c r="N2" s="177"/>
      <c r="O2" s="177"/>
      <c r="P2" s="177"/>
      <c r="Q2" s="177"/>
      <c r="R2" s="177"/>
      <c r="S2" s="177"/>
      <c r="T2" s="177"/>
      <c r="U2" s="177"/>
      <c r="V2" s="177"/>
    </row>
    <row r="3" spans="1:26">
      <c r="A3" s="130" t="s">
        <v>121</v>
      </c>
      <c r="B3" s="130"/>
      <c r="C3" s="177"/>
      <c r="D3" s="177"/>
      <c r="E3" s="177"/>
      <c r="F3" s="177"/>
      <c r="G3" s="177"/>
      <c r="H3" s="177"/>
      <c r="I3" s="177"/>
      <c r="J3" s="177"/>
      <c r="K3" s="177"/>
      <c r="L3" s="177"/>
      <c r="M3" s="177"/>
      <c r="N3" s="177"/>
      <c r="O3" s="177"/>
      <c r="P3" s="177"/>
      <c r="Q3" s="177"/>
      <c r="R3" s="177"/>
      <c r="S3" s="177"/>
      <c r="T3" s="177"/>
      <c r="U3" s="177"/>
      <c r="V3" s="177"/>
    </row>
    <row r="4" spans="1:26" ht="55" customHeight="1">
      <c r="A4" s="207" t="s">
        <v>122</v>
      </c>
      <c r="B4" s="210"/>
      <c r="C4" s="210"/>
      <c r="D4" s="210"/>
      <c r="E4" s="210"/>
      <c r="F4" s="210"/>
      <c r="G4" s="210"/>
      <c r="H4" s="210"/>
      <c r="I4" s="210"/>
      <c r="J4" s="210"/>
      <c r="K4" s="210"/>
      <c r="L4" s="210"/>
      <c r="M4" s="210"/>
      <c r="N4" s="210"/>
      <c r="O4" s="210"/>
      <c r="P4" s="210"/>
      <c r="Q4" s="210"/>
      <c r="R4" s="210"/>
      <c r="S4" s="177"/>
      <c r="T4" s="177"/>
      <c r="U4" s="177"/>
      <c r="V4" s="177"/>
    </row>
    <row r="5" spans="1:26">
      <c r="A5" s="22"/>
      <c r="B5" s="130"/>
      <c r="C5" s="177"/>
      <c r="D5" s="177"/>
      <c r="E5" s="177"/>
      <c r="F5" s="177"/>
      <c r="G5" s="177"/>
      <c r="H5" s="177"/>
      <c r="I5" s="177"/>
      <c r="J5" s="177"/>
      <c r="K5" s="177"/>
      <c r="L5" s="177"/>
      <c r="M5" s="177"/>
      <c r="N5" s="177"/>
      <c r="O5" s="177"/>
      <c r="P5" s="177"/>
      <c r="Q5" s="177"/>
      <c r="R5" s="177"/>
      <c r="S5" s="177"/>
      <c r="T5" s="177"/>
      <c r="U5" s="177"/>
      <c r="V5" s="177"/>
    </row>
    <row r="6" spans="1:26">
      <c r="A6" s="22" t="s">
        <v>80</v>
      </c>
      <c r="B6" s="130"/>
      <c r="C6" s="177"/>
      <c r="D6" s="177"/>
      <c r="E6" s="177"/>
      <c r="F6" s="177"/>
      <c r="G6" s="177"/>
      <c r="H6" s="177"/>
      <c r="I6" s="177"/>
      <c r="J6" s="177"/>
      <c r="K6" s="177"/>
      <c r="L6" s="177"/>
      <c r="M6" s="177"/>
      <c r="N6" s="177"/>
      <c r="O6" s="177"/>
      <c r="P6" s="177"/>
      <c r="Q6" s="177"/>
      <c r="R6" s="177"/>
      <c r="S6" s="177"/>
      <c r="T6" s="177"/>
      <c r="U6" s="177"/>
      <c r="V6" s="177"/>
    </row>
    <row r="7" spans="1:26">
      <c r="A7" s="130"/>
      <c r="B7" s="130"/>
      <c r="C7" s="177"/>
      <c r="D7" s="177"/>
      <c r="E7" s="177"/>
      <c r="F7" s="177"/>
      <c r="G7" s="177"/>
      <c r="H7" s="177"/>
      <c r="I7" s="177"/>
      <c r="J7" s="177"/>
      <c r="K7" s="177"/>
      <c r="L7" s="177"/>
      <c r="M7" s="177"/>
      <c r="N7" s="177"/>
      <c r="O7" s="177"/>
      <c r="P7" s="177"/>
      <c r="Q7" s="177"/>
      <c r="R7" s="177"/>
      <c r="S7" s="177"/>
      <c r="T7" s="177"/>
      <c r="U7" s="177"/>
      <c r="V7" s="177"/>
    </row>
    <row r="8" spans="1:26">
      <c r="A8" s="177" t="s">
        <v>123</v>
      </c>
      <c r="B8" s="177"/>
      <c r="C8" s="177"/>
      <c r="D8" s="177"/>
      <c r="E8" s="177"/>
      <c r="F8" s="177"/>
      <c r="G8" s="177"/>
      <c r="H8" s="177"/>
      <c r="I8" s="177"/>
      <c r="J8" s="177"/>
      <c r="K8" s="177"/>
      <c r="L8" s="177"/>
      <c r="M8" s="177"/>
      <c r="N8" s="177"/>
      <c r="O8" s="177"/>
      <c r="P8" s="177"/>
      <c r="Q8" s="177"/>
      <c r="R8" s="177"/>
      <c r="S8" s="177"/>
      <c r="T8" s="177"/>
      <c r="U8" s="177"/>
      <c r="V8" s="177"/>
    </row>
    <row r="9" spans="1:26">
      <c r="A9" s="177" t="s">
        <v>124</v>
      </c>
      <c r="B9" s="177"/>
      <c r="C9" s="177"/>
      <c r="D9" s="177"/>
      <c r="E9" s="177"/>
      <c r="F9" s="177"/>
      <c r="G9" s="177"/>
      <c r="H9" s="177"/>
      <c r="I9" s="177"/>
      <c r="J9" s="177"/>
      <c r="K9" s="177"/>
      <c r="L9" s="177"/>
      <c r="M9" s="177"/>
      <c r="N9" s="177"/>
      <c r="O9" s="177"/>
      <c r="P9" s="177"/>
      <c r="Q9" s="177"/>
      <c r="R9" s="177"/>
      <c r="S9" s="177"/>
      <c r="T9" s="177"/>
      <c r="U9" s="177"/>
      <c r="V9" s="177"/>
    </row>
    <row r="10" spans="1:26">
      <c r="A10" s="177" t="s">
        <v>125</v>
      </c>
      <c r="B10" s="177"/>
      <c r="C10" s="177"/>
      <c r="D10" s="177"/>
      <c r="E10" s="177"/>
      <c r="F10" s="177"/>
      <c r="G10" s="177"/>
      <c r="H10" s="177"/>
      <c r="I10" s="177"/>
      <c r="J10" s="177"/>
      <c r="K10" s="177"/>
      <c r="L10" s="177"/>
      <c r="M10" s="177"/>
      <c r="N10" s="177"/>
      <c r="O10" s="177"/>
      <c r="P10" s="177"/>
      <c r="Q10" s="177"/>
      <c r="R10" s="177"/>
      <c r="S10" s="177"/>
      <c r="T10" s="177"/>
      <c r="U10" s="177"/>
      <c r="V10" s="177"/>
    </row>
    <row r="12" spans="1:26" s="131" customFormat="1" ht="69.5" customHeight="1">
      <c r="A12" s="208" t="s">
        <v>126</v>
      </c>
      <c r="B12" s="209"/>
      <c r="C12" s="209"/>
      <c r="D12" s="209"/>
      <c r="E12" s="209"/>
      <c r="F12" s="209"/>
      <c r="G12" s="209"/>
      <c r="H12" s="209"/>
      <c r="I12" s="209"/>
      <c r="J12" s="209"/>
      <c r="K12" s="209"/>
      <c r="L12" s="209"/>
      <c r="M12" s="209"/>
      <c r="N12" s="209"/>
      <c r="O12" s="209"/>
      <c r="P12" s="209"/>
      <c r="Q12" s="209"/>
      <c r="R12" s="209"/>
      <c r="S12" s="209"/>
      <c r="T12" s="209"/>
      <c r="U12" s="209"/>
      <c r="V12" s="119"/>
    </row>
    <row r="13" spans="1:26" s="97" customFormat="1">
      <c r="A13" s="98" t="s">
        <v>20</v>
      </c>
      <c r="B13" s="98" t="s">
        <v>83</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85</v>
      </c>
    </row>
    <row r="14" spans="1:26" s="97" customFormat="1">
      <c r="A14" s="98"/>
      <c r="B14" s="98"/>
      <c r="C14" s="98"/>
      <c r="D14" s="98"/>
      <c r="E14" s="117"/>
      <c r="F14" s="117"/>
      <c r="G14" s="117"/>
      <c r="H14" s="117"/>
      <c r="I14" s="117"/>
      <c r="J14" s="117"/>
      <c r="K14" s="117"/>
      <c r="L14" s="117"/>
      <c r="M14" s="117"/>
      <c r="N14" s="117"/>
      <c r="O14" s="117"/>
      <c r="P14" s="117"/>
      <c r="Q14" s="118"/>
    </row>
    <row r="15" spans="1:26" s="93" customFormat="1" ht="12">
      <c r="A15" s="93" t="s">
        <v>63</v>
      </c>
      <c r="B15" s="93" t="s">
        <v>86</v>
      </c>
      <c r="E15" s="142">
        <f>SUMIFS('Revenue Analysis'!E$34:E$42,'Revenue Analysis'!$A$34:$A$42,'EBIT Analysis'!$A15)</f>
        <v>5914581.1976700742</v>
      </c>
      <c r="F15" s="142">
        <f>SUMIFS('Revenue Analysis'!F$34:F$42,'Revenue Analysis'!$A$34:$A$42,'EBIT Analysis'!$A15)</f>
        <v>5696664.2399759311</v>
      </c>
      <c r="G15" s="142">
        <f>SUMIFS('Revenue Analysis'!G$34:G$42,'Revenue Analysis'!$A$34:$A$42,'EBIT Analysis'!$A15)</f>
        <v>5260681.8298072498</v>
      </c>
      <c r="H15" s="142">
        <f>SUMIFS('Revenue Analysis'!H$34:H$42,'Revenue Analysis'!$A$34:$A$42,'EBIT Analysis'!$A15)</f>
        <v>5221955.4924466992</v>
      </c>
      <c r="I15" s="142">
        <f>SUMIFS('Revenue Analysis'!I$34:I$42,'Revenue Analysis'!$A$34:$A$42,'EBIT Analysis'!$A15)</f>
        <v>5514147.1707946751</v>
      </c>
      <c r="J15" s="142">
        <f>SUMIFS('Revenue Analysis'!J$34:J$42,'Revenue Analysis'!$A$34:$A$42,'EBIT Analysis'!$A15)</f>
        <v>5380892.2001862573</v>
      </c>
      <c r="K15" s="142">
        <f>SUMIFS('Revenue Analysis'!K$34:K$42,'Revenue Analysis'!$A$34:$A$42,'EBIT Analysis'!$A15)</f>
        <v>7822599.7200296298</v>
      </c>
      <c r="L15" s="142">
        <f>SUMIFS('Revenue Analysis'!L$34:L$42,'Revenue Analysis'!$A$34:$A$42,'EBIT Analysis'!$A15)</f>
        <v>6924324.6322913254</v>
      </c>
      <c r="M15" s="142">
        <f>SUMIFS('Revenue Analysis'!M$34:M$42,'Revenue Analysis'!$A$34:$A$42,'EBIT Analysis'!$A15)</f>
        <v>7297789.3913026378</v>
      </c>
      <c r="N15" s="142">
        <f>SUMIFS('Revenue Analysis'!N$34:N$42,'Revenue Analysis'!$A$34:$A$42,'EBIT Analysis'!$A15)</f>
        <v>5332240.4186026063</v>
      </c>
      <c r="O15" s="142">
        <f>SUMIFS('Revenue Analysis'!O$34:O$42,'Revenue Analysis'!$A$34:$A$42,'EBIT Analysis'!$A15)</f>
        <v>5394917.135688588</v>
      </c>
      <c r="P15" s="142">
        <f>SUMIFS('Revenue Analysis'!P$34:P$42,'Revenue Analysis'!$A$34:$A$42,'EBIT Analysis'!$A15)</f>
        <v>5184163.8693572879</v>
      </c>
      <c r="Q15" s="142">
        <f>SUM(E15:P15)</f>
        <v>70944957.298152953</v>
      </c>
      <c r="Z15" s="192">
        <f>AVERAGE(E23:P23)</f>
        <v>1643427.7671521239</v>
      </c>
    </row>
    <row r="16" spans="1:26" s="93" customFormat="1" ht="12">
      <c r="A16" s="93" t="s">
        <v>66</v>
      </c>
      <c r="B16" s="93" t="s">
        <v>86</v>
      </c>
      <c r="E16" s="142">
        <f>SUMIFS('Revenue Analysis'!E$34:E$42,'Revenue Analysis'!$A$34:$A$42,'EBIT Analysis'!$A16)</f>
        <v>17328050.972999997</v>
      </c>
      <c r="F16" s="142">
        <f>SUMIFS('Revenue Analysis'!F$34:F$42,'Revenue Analysis'!$A$34:$A$42,'EBIT Analysis'!$A16)</f>
        <v>14604314.435999997</v>
      </c>
      <c r="G16" s="142">
        <f>SUMIFS('Revenue Analysis'!G$34:G$42,'Revenue Analysis'!$A$34:$A$42,'EBIT Analysis'!$A16)</f>
        <v>16135900.118999999</v>
      </c>
      <c r="H16" s="142">
        <f>SUMIFS('Revenue Analysis'!H$34:H$42,'Revenue Analysis'!$A$34:$A$42,'EBIT Analysis'!$A16)</f>
        <v>15151633.271999998</v>
      </c>
      <c r="I16" s="142">
        <f>SUMIFS('Revenue Analysis'!I$34:I$42,'Revenue Analysis'!$A$34:$A$42,'EBIT Analysis'!$A16)</f>
        <v>13832900.801999997</v>
      </c>
      <c r="J16" s="142">
        <f>SUMIFS('Revenue Analysis'!J$34:J$42,'Revenue Analysis'!$A$34:$A$42,'EBIT Analysis'!$A16)</f>
        <v>15562959.623999998</v>
      </c>
      <c r="K16" s="142">
        <f>SUMIFS('Revenue Analysis'!K$34:K$42,'Revenue Analysis'!$A$34:$A$42,'EBIT Analysis'!$A16)</f>
        <v>22354057.620000001</v>
      </c>
      <c r="L16" s="142">
        <f>SUMIFS('Revenue Analysis'!L$34:L$42,'Revenue Analysis'!$A$34:$A$42,'EBIT Analysis'!$A16)</f>
        <v>18580950.729999997</v>
      </c>
      <c r="M16" s="142">
        <f>SUMIFS('Revenue Analysis'!M$34:M$42,'Revenue Analysis'!$A$34:$A$42,'EBIT Analysis'!$A16)</f>
        <v>19644680.780999999</v>
      </c>
      <c r="N16" s="142">
        <f>SUMIFS('Revenue Analysis'!N$34:N$42,'Revenue Analysis'!$A$34:$A$42,'EBIT Analysis'!$A16)</f>
        <v>18268435.046</v>
      </c>
      <c r="O16" s="142">
        <f>SUMIFS('Revenue Analysis'!O$34:O$42,'Revenue Analysis'!$A$34:$A$42,'EBIT Analysis'!$A16)</f>
        <v>14627298.491999999</v>
      </c>
      <c r="P16" s="142">
        <f>SUMIFS('Revenue Analysis'!P$34:P$42,'Revenue Analysis'!$A$34:$A$42,'EBIT Analysis'!$A16)</f>
        <v>16164167.274</v>
      </c>
      <c r="Q16" s="142">
        <f>SUM(E16:P16)</f>
        <v>202255349.16899997</v>
      </c>
      <c r="Z16" s="192">
        <f t="shared" ref="Z16:Z17" si="0">AVERAGE(E24:P24)</f>
        <v>1911354.1774195128</v>
      </c>
    </row>
    <row r="17" spans="1:26" s="93" customFormat="1" ht="12">
      <c r="A17" s="93" t="s">
        <v>67</v>
      </c>
      <c r="B17" s="93" t="s">
        <v>86</v>
      </c>
      <c r="E17" s="142">
        <f>SUMIFS('Revenue Analysis'!E$34:E$42,'Revenue Analysis'!$A$34:$A$42,'EBIT Analysis'!$A17)</f>
        <v>12716846.793</v>
      </c>
      <c r="F17" s="142">
        <f>SUMIFS('Revenue Analysis'!F$34:F$42,'Revenue Analysis'!$A$34:$A$42,'EBIT Analysis'!$A17)</f>
        <v>13050243.880999997</v>
      </c>
      <c r="G17" s="142">
        <f>SUMIFS('Revenue Analysis'!G$34:G$42,'Revenue Analysis'!$A$34:$A$42,'EBIT Analysis'!$A17)</f>
        <v>13235472.919</v>
      </c>
      <c r="H17" s="142">
        <f>SUMIFS('Revenue Analysis'!H$34:H$42,'Revenue Analysis'!$A$34:$A$42,'EBIT Analysis'!$A17)</f>
        <v>11815762.267000001</v>
      </c>
      <c r="I17" s="142">
        <f>SUMIFS('Revenue Analysis'!I$34:I$42,'Revenue Analysis'!$A$34:$A$42,'EBIT Analysis'!$A17)</f>
        <v>11881724.445</v>
      </c>
      <c r="J17" s="142">
        <f>SUMIFS('Revenue Analysis'!J$34:J$42,'Revenue Analysis'!$A$34:$A$42,'EBIT Analysis'!$A17)</f>
        <v>11127131.811999999</v>
      </c>
      <c r="K17" s="142">
        <f>SUMIFS('Revenue Analysis'!K$34:K$42,'Revenue Analysis'!$A$34:$A$42,'EBIT Analysis'!$A17)</f>
        <v>15491089.403999997</v>
      </c>
      <c r="L17" s="142">
        <f>SUMIFS('Revenue Analysis'!L$34:L$42,'Revenue Analysis'!$A$34:$A$42,'EBIT Analysis'!$A17)</f>
        <v>15776843.228999998</v>
      </c>
      <c r="M17" s="142">
        <f>SUMIFS('Revenue Analysis'!M$34:M$42,'Revenue Analysis'!$A$34:$A$42,'EBIT Analysis'!$A17)</f>
        <v>14151791.636999998</v>
      </c>
      <c r="N17" s="142">
        <f>SUMIFS('Revenue Analysis'!N$34:N$42,'Revenue Analysis'!$A$34:$A$42,'EBIT Analysis'!$A17)</f>
        <v>15011361.791999999</v>
      </c>
      <c r="O17" s="142">
        <f>SUMIFS('Revenue Analysis'!O$34:O$42,'Revenue Analysis'!$A$34:$A$42,'EBIT Analysis'!$A17)</f>
        <v>14286635.347000001</v>
      </c>
      <c r="P17" s="142">
        <f>SUMIFS('Revenue Analysis'!P$34:P$42,'Revenue Analysis'!$A$34:$A$42,'EBIT Analysis'!$A17)</f>
        <v>15120321.851000002</v>
      </c>
      <c r="Q17" s="142">
        <f>SUM(E17:P17)</f>
        <v>163665225.377</v>
      </c>
      <c r="Z17" s="192">
        <f t="shared" si="0"/>
        <v>6078478.0080995327</v>
      </c>
    </row>
    <row r="18" spans="1:26" s="100" customFormat="1" ht="12">
      <c r="E18" s="144"/>
      <c r="F18" s="144"/>
      <c r="G18" s="144"/>
      <c r="H18" s="144"/>
      <c r="I18" s="144"/>
      <c r="J18" s="144"/>
      <c r="K18" s="144"/>
      <c r="L18" s="144"/>
      <c r="M18" s="144"/>
      <c r="N18" s="144"/>
      <c r="O18" s="144"/>
      <c r="P18" s="144"/>
      <c r="Q18" s="144"/>
    </row>
    <row r="19" spans="1:26">
      <c r="A19" s="93" t="s">
        <v>63</v>
      </c>
      <c r="B19" s="93" t="s">
        <v>68</v>
      </c>
      <c r="C19" s="177"/>
      <c r="D19" s="177"/>
      <c r="E19" s="142">
        <f>SUMIFS('Expenses Analysis'!F$15:F$42,'Expenses Analysis'!$A$15:$A$42,'EBIT Analysis'!$A19)</f>
        <v>3458288.8701338647</v>
      </c>
      <c r="F19" s="142">
        <f>SUMIFS('Expenses Analysis'!G$15:G$42,'Expenses Analysis'!$A$15:$A$42,'EBIT Analysis'!$A19)</f>
        <v>4778353.3521016249</v>
      </c>
      <c r="G19" s="142">
        <f>SUMIFS('Expenses Analysis'!H$15:H$42,'Expenses Analysis'!$A$15:$A$42,'EBIT Analysis'!$A19)</f>
        <v>3741007.0627661142</v>
      </c>
      <c r="H19" s="142">
        <f>SUMIFS('Expenses Analysis'!I$15:I$42,'Expenses Analysis'!$A$15:$A$42,'EBIT Analysis'!$A19)</f>
        <v>3550828.7945508747</v>
      </c>
      <c r="I19" s="142">
        <f>SUMIFS('Expenses Analysis'!J$15:J$42,'Expenses Analysis'!$A$15:$A$42,'EBIT Analysis'!$A19)</f>
        <v>3646543.42684625</v>
      </c>
      <c r="J19" s="142">
        <f>SUMIFS('Expenses Analysis'!K$15:K$42,'Expenses Analysis'!$A$15:$A$42,'EBIT Analysis'!$A19)</f>
        <v>3507223.3581475001</v>
      </c>
      <c r="K19" s="142">
        <f>SUMIFS('Expenses Analysis'!L$15:L$42,'Expenses Analysis'!$A$15:$A$42,'EBIT Analysis'!$A19)</f>
        <v>5249820.3494999986</v>
      </c>
      <c r="L19" s="142">
        <f>SUMIFS('Expenses Analysis'!M$15:M$42,'Expenses Analysis'!$A$15:$A$42,'EBIT Analysis'!$A19)</f>
        <v>4419792.6823125007</v>
      </c>
      <c r="M19" s="142">
        <f>SUMIFS('Expenses Analysis'!N$15:N$42,'Expenses Analysis'!$A$15:$A$42,'EBIT Analysis'!$A19)</f>
        <v>4409725.4715</v>
      </c>
      <c r="N19" s="142">
        <f>SUMIFS('Expenses Analysis'!O$15:O$42,'Expenses Analysis'!$A$15:$A$42,'EBIT Analysis'!$A19)</f>
        <v>4419304.3184062503</v>
      </c>
      <c r="O19" s="142">
        <f>SUMIFS('Expenses Analysis'!P$15:P$42,'Expenses Analysis'!$A$15:$A$42,'EBIT Analysis'!$A19)</f>
        <v>4692799.18359375</v>
      </c>
      <c r="P19" s="142">
        <f>SUMIFS('Expenses Analysis'!Q$15:Q$42,'Expenses Analysis'!$A$15:$A$42,'EBIT Analysis'!$A19)</f>
        <v>5350137.2224687496</v>
      </c>
      <c r="Q19" s="142">
        <f>SUM(E19:P19)</f>
        <v>51223824.092327476</v>
      </c>
    </row>
    <row r="20" spans="1:26">
      <c r="A20" s="93" t="s">
        <v>66</v>
      </c>
      <c r="B20" s="93" t="s">
        <v>68</v>
      </c>
      <c r="C20" s="177"/>
      <c r="D20" s="177"/>
      <c r="E20" s="142">
        <f>SUMIFS('Expenses Analysis'!F$15:F$42,'Expenses Analysis'!$A$15:$A$42,'EBIT Analysis'!$A20)</f>
        <v>11339551.170386208</v>
      </c>
      <c r="F20" s="142">
        <f>SUMIFS('Expenses Analysis'!G$15:G$42,'Expenses Analysis'!$A$15:$A$42,'EBIT Analysis'!$A20)</f>
        <v>13660880.3343936</v>
      </c>
      <c r="G20" s="142">
        <f>SUMIFS('Expenses Analysis'!H$15:H$42,'Expenses Analysis'!$A$15:$A$42,'EBIT Analysis'!$A20)</f>
        <v>13806947.680280834</v>
      </c>
      <c r="H20" s="142">
        <f>SUMIFS('Expenses Analysis'!I$15:I$42,'Expenses Analysis'!$A$15:$A$42,'EBIT Analysis'!$A20)</f>
        <v>18511924.382331077</v>
      </c>
      <c r="I20" s="142">
        <f>SUMIFS('Expenses Analysis'!J$15:J$42,'Expenses Analysis'!$A$15:$A$42,'EBIT Analysis'!$A20)</f>
        <v>20025365.089240894</v>
      </c>
      <c r="J20" s="142">
        <f>SUMIFS('Expenses Analysis'!K$15:K$42,'Expenses Analysis'!$A$15:$A$42,'EBIT Analysis'!$A20)</f>
        <v>12958942.643539203</v>
      </c>
      <c r="K20" s="142">
        <f>SUMIFS('Expenses Analysis'!L$15:L$42,'Expenses Analysis'!$A$15:$A$42,'EBIT Analysis'!$A20)</f>
        <v>13987466.323076401</v>
      </c>
      <c r="L20" s="142">
        <f>SUMIFS('Expenses Analysis'!M$15:M$42,'Expenses Analysis'!$A$15:$A$42,'EBIT Analysis'!$A20)</f>
        <v>16468493.156715602</v>
      </c>
      <c r="M20" s="142">
        <f>SUMIFS('Expenses Analysis'!N$15:N$42,'Expenses Analysis'!$A$15:$A$42,'EBIT Analysis'!$A20)</f>
        <v>15013580.580213603</v>
      </c>
      <c r="N20" s="142">
        <f>SUMIFS('Expenses Analysis'!O$15:O$42,'Expenses Analysis'!$A$15:$A$42,'EBIT Analysis'!$A20)</f>
        <v>16135503.054039603</v>
      </c>
      <c r="O20" s="142">
        <f>SUMIFS('Expenses Analysis'!P$15:P$42,'Expenses Analysis'!$A$15:$A$42,'EBIT Analysis'!$A20)</f>
        <v>18921373.302216005</v>
      </c>
      <c r="P20" s="142">
        <f>SUMIFS('Expenses Analysis'!Q$15:Q$42,'Expenses Analysis'!$A$15:$A$42,'EBIT Analysis'!$A20)</f>
        <v>8489071.3235327993</v>
      </c>
      <c r="Q20" s="142">
        <f>SUM(E20:P20)</f>
        <v>179319099.03996581</v>
      </c>
    </row>
    <row r="21" spans="1:26">
      <c r="A21" s="93" t="s">
        <v>67</v>
      </c>
      <c r="B21" s="93" t="s">
        <v>68</v>
      </c>
      <c r="C21" s="177"/>
      <c r="D21" s="177"/>
      <c r="E21" s="142">
        <f>SUMIFS('Expenses Analysis'!F$15:F$42,'Expenses Analysis'!$A$15:$A$42,'EBIT Analysis'!$A21)</f>
        <v>8168998.5802924205</v>
      </c>
      <c r="F21" s="142">
        <f>SUMIFS('Expenses Analysis'!G$15:G$42,'Expenses Analysis'!$A$15:$A$42,'EBIT Analysis'!$A21)</f>
        <v>6508016.2729576789</v>
      </c>
      <c r="G21" s="142">
        <f>SUMIFS('Expenses Analysis'!H$15:H$42,'Expenses Analysis'!$A$15:$A$42,'EBIT Analysis'!$A21)</f>
        <v>8797296.0201469176</v>
      </c>
      <c r="H21" s="142">
        <f>SUMIFS('Expenses Analysis'!I$15:I$42,'Expenses Analysis'!$A$15:$A$42,'EBIT Analysis'!$A21)</f>
        <v>7399801.6649996387</v>
      </c>
      <c r="I21" s="142">
        <f>SUMIFS('Expenses Analysis'!J$15:J$42,'Expenses Analysis'!$A$15:$A$42,'EBIT Analysis'!$A21)</f>
        <v>6292597.87327509</v>
      </c>
      <c r="J21" s="142">
        <f>SUMIFS('Expenses Analysis'!K$15:K$42,'Expenses Analysis'!$A$15:$A$42,'EBIT Analysis'!$A21)</f>
        <v>5862551.4695474999</v>
      </c>
      <c r="K21" s="142">
        <f>SUMIFS('Expenses Analysis'!L$15:L$42,'Expenses Analysis'!$A$15:$A$42,'EBIT Analysis'!$A21)</f>
        <v>7198677.8148285002</v>
      </c>
      <c r="L21" s="142">
        <f>SUMIFS('Expenses Analysis'!M$15:M$42,'Expenses Analysis'!$A$15:$A$42,'EBIT Analysis'!$A21)</f>
        <v>7481708.9511677492</v>
      </c>
      <c r="M21" s="142">
        <f>SUMIFS('Expenses Analysis'!N$15:N$42,'Expenses Analysis'!$A$15:$A$42,'EBIT Analysis'!$A21)</f>
        <v>8690888.6165351253</v>
      </c>
      <c r="N21" s="142">
        <f>SUMIFS('Expenses Analysis'!O$15:O$42,'Expenses Analysis'!$A$15:$A$42,'EBIT Analysis'!$A21)</f>
        <v>6732277.631081</v>
      </c>
      <c r="O21" s="142">
        <f>SUMIFS('Expenses Analysis'!P$15:P$42,'Expenses Analysis'!$A$15:$A$42,'EBIT Analysis'!$A21)</f>
        <v>8110761.1219654996</v>
      </c>
      <c r="P21" s="142">
        <f>SUMIFS('Expenses Analysis'!Q$15:Q$42,'Expenses Analysis'!$A$15:$A$42,'EBIT Analysis'!$A21)</f>
        <v>9479913.2630085014</v>
      </c>
      <c r="Q21" s="142">
        <f>SUM(E21:P21)</f>
        <v>90723489.27980563</v>
      </c>
    </row>
    <row r="22" spans="1:26" s="97" customFormat="1">
      <c r="E22" s="145"/>
      <c r="F22" s="145"/>
      <c r="G22" s="145"/>
      <c r="H22" s="145"/>
      <c r="I22" s="145"/>
      <c r="J22" s="145"/>
      <c r="K22" s="145"/>
      <c r="L22" s="145"/>
      <c r="M22" s="145"/>
      <c r="N22" s="145"/>
      <c r="O22" s="145"/>
      <c r="P22" s="145"/>
      <c r="Q22" s="145"/>
    </row>
    <row r="23" spans="1:26">
      <c r="A23" s="93" t="s">
        <v>63</v>
      </c>
      <c r="B23" s="93" t="s">
        <v>127</v>
      </c>
      <c r="C23" s="177"/>
      <c r="D23" s="177"/>
      <c r="E23" s="142">
        <f>SUM(E15-E19)</f>
        <v>2456292.3275362095</v>
      </c>
      <c r="F23" s="142">
        <f t="shared" ref="F23:P23" si="1">SUM(F15-F19)</f>
        <v>918310.88787430618</v>
      </c>
      <c r="G23" s="142">
        <f t="shared" si="1"/>
        <v>1519674.7670411356</v>
      </c>
      <c r="H23" s="142">
        <f t="shared" si="1"/>
        <v>1671126.6978958244</v>
      </c>
      <c r="I23" s="142">
        <f t="shared" si="1"/>
        <v>1867603.7439484252</v>
      </c>
      <c r="J23" s="142">
        <f t="shared" si="1"/>
        <v>1873668.8420387572</v>
      </c>
      <c r="K23" s="142">
        <f t="shared" si="1"/>
        <v>2572779.3705296312</v>
      </c>
      <c r="L23" s="142">
        <f t="shared" si="1"/>
        <v>2504531.9499788247</v>
      </c>
      <c r="M23" s="142">
        <f t="shared" si="1"/>
        <v>2888063.9198026378</v>
      </c>
      <c r="N23" s="142">
        <f t="shared" si="1"/>
        <v>912936.10019635595</v>
      </c>
      <c r="O23" s="142">
        <f t="shared" si="1"/>
        <v>702117.95209483802</v>
      </c>
      <c r="P23" s="142">
        <f t="shared" si="1"/>
        <v>-165973.35311146174</v>
      </c>
      <c r="Q23" s="142">
        <f>SUM(E23:P23)</f>
        <v>19721133.205825485</v>
      </c>
      <c r="Z23" s="101">
        <f>SUM(Q23:Q25)</f>
        <v>115599119.43205403</v>
      </c>
    </row>
    <row r="24" spans="1:26">
      <c r="A24" s="93" t="s">
        <v>66</v>
      </c>
      <c r="B24" s="93" t="s">
        <v>127</v>
      </c>
      <c r="C24" s="177"/>
      <c r="D24" s="177"/>
      <c r="E24" s="142">
        <f t="shared" ref="E24:P25" si="2">SUM(E16-E20)</f>
        <v>5988499.8026137892</v>
      </c>
      <c r="F24" s="142">
        <f t="shared" si="2"/>
        <v>943434.10160639696</v>
      </c>
      <c r="G24" s="142">
        <f t="shared" si="2"/>
        <v>2328952.4387191646</v>
      </c>
      <c r="H24" s="142">
        <f t="shared" si="2"/>
        <v>-3360291.110331079</v>
      </c>
      <c r="I24" s="142">
        <f t="shared" si="2"/>
        <v>-6192464.2872408964</v>
      </c>
      <c r="J24" s="142">
        <f t="shared" si="2"/>
        <v>2604016.9804607946</v>
      </c>
      <c r="K24" s="142">
        <f t="shared" si="2"/>
        <v>8366591.2969236001</v>
      </c>
      <c r="L24" s="142">
        <f t="shared" si="2"/>
        <v>2112457.573284395</v>
      </c>
      <c r="M24" s="142">
        <f t="shared" si="2"/>
        <v>4631100.2007863969</v>
      </c>
      <c r="N24" s="142">
        <f t="shared" si="2"/>
        <v>2132931.991960397</v>
      </c>
      <c r="O24" s="142">
        <f t="shared" si="2"/>
        <v>-4294074.8102160059</v>
      </c>
      <c r="P24" s="142">
        <f t="shared" si="2"/>
        <v>7675095.9504672009</v>
      </c>
      <c r="Q24" s="142">
        <f>SUM(E24:P24)</f>
        <v>22936250.129034154</v>
      </c>
      <c r="Z24" s="101">
        <f>SUM(Q15:Q17)</f>
        <v>436865531.84415293</v>
      </c>
    </row>
    <row r="25" spans="1:26">
      <c r="A25" s="93" t="s">
        <v>67</v>
      </c>
      <c r="B25" s="93" t="s">
        <v>127</v>
      </c>
      <c r="C25" s="177"/>
      <c r="D25" s="177"/>
      <c r="E25" s="142">
        <f t="shared" si="2"/>
        <v>4547848.2127075791</v>
      </c>
      <c r="F25" s="142">
        <f t="shared" si="2"/>
        <v>6542227.6080423184</v>
      </c>
      <c r="G25" s="142">
        <f t="shared" si="2"/>
        <v>4438176.8988530822</v>
      </c>
      <c r="H25" s="142">
        <f t="shared" si="2"/>
        <v>4415960.6020003622</v>
      </c>
      <c r="I25" s="142">
        <f t="shared" si="2"/>
        <v>5589126.5717249103</v>
      </c>
      <c r="J25" s="142">
        <f t="shared" si="2"/>
        <v>5264580.3424524991</v>
      </c>
      <c r="K25" s="142">
        <f t="shared" si="2"/>
        <v>8292411.5891714972</v>
      </c>
      <c r="L25" s="142">
        <f t="shared" si="2"/>
        <v>8295134.2778322492</v>
      </c>
      <c r="M25" s="142">
        <f t="shared" si="2"/>
        <v>5460903.0204648729</v>
      </c>
      <c r="N25" s="142">
        <f t="shared" si="2"/>
        <v>8279084.1609189995</v>
      </c>
      <c r="O25" s="142">
        <f t="shared" si="2"/>
        <v>6175874.2250345014</v>
      </c>
      <c r="P25" s="142">
        <f t="shared" si="2"/>
        <v>5640408.5879915003</v>
      </c>
      <c r="Q25" s="142">
        <f>SUM(E25:P25)</f>
        <v>72941736.097194389</v>
      </c>
      <c r="Z25" s="193">
        <f>Z23/Z24</f>
        <v>0.26461029997965774</v>
      </c>
    </row>
    <row r="26" spans="1:26">
      <c r="A26" s="177"/>
      <c r="B26" s="177"/>
      <c r="C26" s="177"/>
      <c r="D26" s="177"/>
      <c r="E26" s="143"/>
      <c r="F26" s="143"/>
      <c r="G26" s="143"/>
      <c r="H26" s="143"/>
      <c r="I26" s="143"/>
      <c r="J26" s="143"/>
      <c r="K26" s="143"/>
      <c r="L26" s="143"/>
      <c r="M26" s="143"/>
      <c r="N26" s="143"/>
      <c r="O26" s="143"/>
      <c r="P26" s="143"/>
      <c r="Q26" s="142"/>
    </row>
    <row r="29" spans="1:26">
      <c r="A29" s="171" t="s">
        <v>128</v>
      </c>
      <c r="B29" s="172"/>
      <c r="C29" s="172"/>
      <c r="D29" s="172"/>
      <c r="E29" s="172"/>
      <c r="F29" s="172"/>
      <c r="G29" s="172"/>
      <c r="H29" s="172"/>
      <c r="I29" s="172"/>
      <c r="J29" s="172"/>
      <c r="K29" s="172"/>
      <c r="L29" s="172"/>
      <c r="M29" s="172"/>
      <c r="N29" s="172"/>
      <c r="O29" s="172"/>
      <c r="P29" s="177"/>
      <c r="Q29" s="177"/>
    </row>
    <row r="51" spans="1:22" s="139" customFormat="1" ht="20" customHeight="1">
      <c r="A51" s="138"/>
      <c r="B51" s="29"/>
      <c r="C51" s="29"/>
      <c r="D51" s="29"/>
      <c r="E51" s="29"/>
      <c r="F51" s="29"/>
      <c r="G51" s="29"/>
      <c r="H51" s="29"/>
      <c r="I51" s="29"/>
      <c r="J51" s="29"/>
      <c r="K51" s="29"/>
      <c r="L51" s="29"/>
      <c r="M51" s="29"/>
      <c r="N51" s="29"/>
      <c r="O51" s="29"/>
      <c r="P51" s="29"/>
    </row>
    <row r="52" spans="1:22" s="131" customFormat="1" ht="140.5" customHeight="1">
      <c r="A52" s="208" t="s">
        <v>129</v>
      </c>
      <c r="B52" s="209"/>
      <c r="C52" s="209"/>
      <c r="D52" s="209"/>
      <c r="E52" s="209"/>
      <c r="F52" s="209"/>
      <c r="G52" s="209"/>
      <c r="H52" s="209"/>
      <c r="I52" s="209"/>
      <c r="J52" s="209"/>
      <c r="K52" s="209"/>
      <c r="L52" s="209"/>
      <c r="M52" s="209"/>
      <c r="N52" s="209"/>
      <c r="O52" s="209"/>
      <c r="P52" s="209"/>
      <c r="Q52" s="209"/>
      <c r="R52" s="209"/>
      <c r="S52" s="209"/>
      <c r="T52" s="209"/>
      <c r="U52" s="209"/>
      <c r="V52" s="119"/>
    </row>
    <row r="54" spans="1:22" s="97" customFormat="1">
      <c r="A54" s="98" t="s">
        <v>20</v>
      </c>
      <c r="B54" s="98" t="s">
        <v>83</v>
      </c>
      <c r="C54" s="98" t="s">
        <v>69</v>
      </c>
      <c r="D54" s="98" t="s">
        <v>103</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85</v>
      </c>
    </row>
    <row r="55" spans="1:22" s="97" customFormat="1">
      <c r="A55" s="98"/>
      <c r="B55" s="98"/>
      <c r="C55" s="98"/>
      <c r="D55" s="98"/>
      <c r="E55" s="117"/>
      <c r="F55" s="117"/>
      <c r="G55" s="117"/>
      <c r="H55" s="117"/>
      <c r="I55" s="117"/>
      <c r="J55" s="117"/>
      <c r="K55" s="117"/>
      <c r="L55" s="117"/>
      <c r="M55" s="117"/>
      <c r="N55" s="117"/>
      <c r="O55" s="117"/>
      <c r="P55" s="117"/>
      <c r="Q55" s="118"/>
    </row>
    <row r="56" spans="1:22">
      <c r="A56" s="93" t="s">
        <v>63</v>
      </c>
      <c r="B56" s="93" t="s">
        <v>127</v>
      </c>
      <c r="C56" s="177"/>
      <c r="D56" s="177"/>
      <c r="E56" s="146">
        <f>SUM(E23/E15)</f>
        <v>0.41529437933894875</v>
      </c>
      <c r="F56" s="146">
        <f t="shared" ref="F56:Q56" si="3">SUM(F23/F15)</f>
        <v>0.16120151183040166</v>
      </c>
      <c r="G56" s="146">
        <f t="shared" si="3"/>
        <v>0.28887410723655493</v>
      </c>
      <c r="H56" s="146">
        <f t="shared" si="3"/>
        <v>0.32001932998338012</v>
      </c>
      <c r="I56" s="146">
        <f t="shared" si="3"/>
        <v>0.33869312626258291</v>
      </c>
      <c r="J56" s="146">
        <f t="shared" si="3"/>
        <v>0.34820783846476255</v>
      </c>
      <c r="K56" s="146">
        <f t="shared" si="3"/>
        <v>0.32889058147025912</v>
      </c>
      <c r="L56" s="146">
        <f t="shared" si="3"/>
        <v>0.36170053874987823</v>
      </c>
      <c r="M56" s="146">
        <f t="shared" si="3"/>
        <v>0.3957450352355435</v>
      </c>
      <c r="N56" s="146">
        <f t="shared" si="3"/>
        <v>0.17121060352256295</v>
      </c>
      <c r="O56" s="146">
        <f t="shared" si="3"/>
        <v>0.13014434409940612</v>
      </c>
      <c r="P56" s="146">
        <f t="shared" si="3"/>
        <v>-3.2015452692863752E-2</v>
      </c>
      <c r="Q56" s="146">
        <f t="shared" si="3"/>
        <v>0.27797794172946699</v>
      </c>
      <c r="R56" s="177"/>
      <c r="S56" s="177"/>
      <c r="T56" s="177"/>
      <c r="U56" s="177"/>
      <c r="V56" s="177"/>
    </row>
    <row r="57" spans="1:22">
      <c r="A57" s="93" t="s">
        <v>66</v>
      </c>
      <c r="B57" s="93" t="s">
        <v>127</v>
      </c>
      <c r="C57" s="177"/>
      <c r="D57" s="177"/>
      <c r="E57" s="146">
        <f t="shared" ref="E57:Q58" si="4">SUM(E24/E16)</f>
        <v>0.3455956940538133</v>
      </c>
      <c r="F57" s="146">
        <f t="shared" si="4"/>
        <v>6.4599684274176436E-2</v>
      </c>
      <c r="G57" s="146">
        <f t="shared" si="4"/>
        <v>0.14433359289184161</v>
      </c>
      <c r="H57" s="146">
        <f t="shared" si="4"/>
        <v>-0.22177748431522884</v>
      </c>
      <c r="I57" s="146">
        <f t="shared" si="4"/>
        <v>-0.44766201795834271</v>
      </c>
      <c r="J57" s="146">
        <f t="shared" si="4"/>
        <v>0.16732145063494736</v>
      </c>
      <c r="K57" s="146">
        <f t="shared" si="4"/>
        <v>0.37427618015254988</v>
      </c>
      <c r="L57" s="146">
        <f t="shared" si="4"/>
        <v>0.11368942332287189</v>
      </c>
      <c r="M57" s="146">
        <f t="shared" si="4"/>
        <v>0.23574321478746135</v>
      </c>
      <c r="N57" s="146">
        <f t="shared" si="4"/>
        <v>0.11675504697526991</v>
      </c>
      <c r="O57" s="146">
        <f t="shared" si="4"/>
        <v>-0.29356581548975247</v>
      </c>
      <c r="P57" s="146">
        <f t="shared" si="4"/>
        <v>0.47482161130642114</v>
      </c>
      <c r="Q57" s="146">
        <f t="shared" si="4"/>
        <v>0.11340244014940315</v>
      </c>
      <c r="R57" s="177"/>
      <c r="S57" s="177"/>
      <c r="T57" s="177"/>
      <c r="U57" s="177"/>
      <c r="V57" s="177"/>
    </row>
    <row r="58" spans="1:22">
      <c r="A58" s="93" t="s">
        <v>67</v>
      </c>
      <c r="B58" s="93" t="s">
        <v>127</v>
      </c>
      <c r="C58" s="177"/>
      <c r="D58" s="177"/>
      <c r="E58" s="146">
        <f t="shared" si="4"/>
        <v>0.35762388953297342</v>
      </c>
      <c r="F58" s="146">
        <f t="shared" si="4"/>
        <v>0.5013107546263732</v>
      </c>
      <c r="G58" s="146">
        <f t="shared" si="4"/>
        <v>0.33532439120342417</v>
      </c>
      <c r="H58" s="146">
        <f t="shared" si="4"/>
        <v>0.37373471996246976</v>
      </c>
      <c r="I58" s="146">
        <f t="shared" si="4"/>
        <v>0.47039691903281722</v>
      </c>
      <c r="J58" s="146">
        <f t="shared" si="4"/>
        <v>0.47313004208100951</v>
      </c>
      <c r="K58" s="146">
        <f t="shared" si="4"/>
        <v>0.5353020289864372</v>
      </c>
      <c r="L58" s="146">
        <f t="shared" si="4"/>
        <v>0.52577909011510338</v>
      </c>
      <c r="M58" s="146">
        <f t="shared" si="4"/>
        <v>0.38588068285200638</v>
      </c>
      <c r="N58" s="146">
        <f t="shared" si="4"/>
        <v>0.55152119278952894</v>
      </c>
      <c r="O58" s="146">
        <f t="shared" si="4"/>
        <v>0.43228332459198315</v>
      </c>
      <c r="P58" s="146">
        <f t="shared" si="4"/>
        <v>0.37303495544431581</v>
      </c>
      <c r="Q58" s="146">
        <f t="shared" si="4"/>
        <v>0.44567644671722029</v>
      </c>
      <c r="R58" s="177"/>
      <c r="S58" s="177"/>
      <c r="T58" s="177"/>
      <c r="U58" s="177"/>
      <c r="V58" s="177"/>
    </row>
    <row r="61" spans="1:22">
      <c r="A61" s="171" t="s">
        <v>130</v>
      </c>
      <c r="B61" s="172"/>
      <c r="C61" s="172"/>
      <c r="D61" s="172"/>
      <c r="E61" s="172"/>
      <c r="F61" s="172"/>
      <c r="G61" s="172"/>
      <c r="H61" s="172"/>
      <c r="I61" s="172"/>
      <c r="J61" s="172"/>
      <c r="K61" s="172"/>
      <c r="L61" s="172"/>
      <c r="M61" s="172"/>
      <c r="N61" s="177"/>
      <c r="O61" s="177"/>
      <c r="P61" s="177"/>
      <c r="Q61" s="177"/>
      <c r="R61" s="177"/>
      <c r="S61" s="177"/>
      <c r="T61" s="177"/>
      <c r="U61" s="177"/>
      <c r="V61" s="177"/>
    </row>
    <row r="62" spans="1:22">
      <c r="A62" s="171" t="s">
        <v>131</v>
      </c>
      <c r="B62" s="172"/>
      <c r="C62" s="172"/>
      <c r="D62" s="172"/>
      <c r="E62" s="172"/>
      <c r="F62" s="172"/>
      <c r="G62" s="172"/>
      <c r="H62" s="172"/>
      <c r="I62" s="172"/>
      <c r="J62" s="172"/>
      <c r="K62" s="172"/>
      <c r="L62" s="172"/>
      <c r="M62" s="172"/>
      <c r="N62" s="177"/>
      <c r="O62" s="177"/>
      <c r="P62" s="177"/>
      <c r="Q62" s="177"/>
      <c r="R62" s="177"/>
      <c r="S62" s="177"/>
      <c r="T62" s="177"/>
      <c r="U62" s="177"/>
      <c r="V62" s="177"/>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cols>
    <col min="1" max="14" width="26.83203125" style="21" customWidth="1"/>
    <col min="15" max="22" width="8.6640625" style="21" customWidth="1"/>
    <col min="23" max="16384" width="14.5" style="21"/>
  </cols>
  <sheetData>
    <row r="1" spans="1:22" s="24" customFormat="1" ht="42.75" customHeight="1">
      <c r="A1" s="216" t="s">
        <v>132</v>
      </c>
      <c r="B1" s="217"/>
      <c r="C1" s="217"/>
      <c r="D1" s="217"/>
      <c r="E1" s="217"/>
      <c r="F1" s="49"/>
      <c r="G1" s="49"/>
      <c r="H1" s="49"/>
      <c r="I1" s="49"/>
      <c r="J1" s="49"/>
      <c r="K1" s="49"/>
      <c r="L1" s="49"/>
      <c r="M1" s="49"/>
      <c r="N1" s="49"/>
      <c r="O1" s="49"/>
      <c r="P1" s="49"/>
      <c r="Q1" s="49"/>
      <c r="R1" s="49"/>
      <c r="S1" s="49"/>
      <c r="T1" s="49"/>
      <c r="U1" s="49"/>
      <c r="V1" s="49"/>
    </row>
    <row r="2" spans="1:22" ht="119.5" customHeight="1">
      <c r="A2" s="218" t="s">
        <v>133</v>
      </c>
      <c r="B2" s="219"/>
      <c r="C2" s="219"/>
      <c r="D2" s="219"/>
      <c r="E2" s="219"/>
      <c r="F2" s="219"/>
      <c r="G2" s="219"/>
      <c r="H2" s="219"/>
      <c r="I2" s="219"/>
      <c r="J2" s="219"/>
      <c r="K2" s="219"/>
      <c r="L2" s="19"/>
      <c r="M2" s="19"/>
      <c r="N2" s="19"/>
      <c r="O2" s="19"/>
      <c r="P2" s="19"/>
      <c r="Q2" s="19"/>
      <c r="R2" s="19"/>
      <c r="S2" s="19"/>
      <c r="T2" s="19"/>
      <c r="U2" s="19"/>
      <c r="V2" s="19"/>
    </row>
    <row r="3" spans="1:22" ht="12.75" customHeight="1">
      <c r="A3" s="52"/>
      <c r="B3" s="19"/>
      <c r="C3" s="19"/>
      <c r="D3" s="19"/>
      <c r="E3" s="19"/>
      <c r="F3" s="19"/>
      <c r="G3" s="19"/>
      <c r="H3" s="19"/>
      <c r="I3" s="19"/>
      <c r="J3" s="19"/>
      <c r="K3" s="19"/>
      <c r="L3" s="19"/>
      <c r="M3" s="19"/>
      <c r="N3" s="19"/>
      <c r="O3" s="19"/>
      <c r="P3" s="19"/>
      <c r="Q3" s="19"/>
      <c r="R3" s="19"/>
      <c r="S3" s="19"/>
      <c r="T3" s="19"/>
      <c r="U3" s="19"/>
      <c r="V3" s="19"/>
    </row>
    <row r="4" spans="1:22" s="24" customFormat="1" ht="72" customHeight="1">
      <c r="A4" s="213" t="s">
        <v>134</v>
      </c>
      <c r="B4" s="197"/>
      <c r="C4" s="197"/>
      <c r="D4" s="197"/>
      <c r="E4" s="197"/>
      <c r="F4" s="197"/>
      <c r="G4" s="197"/>
      <c r="H4" s="197"/>
      <c r="I4" s="197"/>
      <c r="J4" s="197"/>
      <c r="K4" s="31"/>
      <c r="L4" s="31"/>
      <c r="M4" s="31"/>
      <c r="N4" s="31"/>
      <c r="O4" s="31"/>
      <c r="P4" s="31"/>
      <c r="Q4" s="31"/>
      <c r="R4" s="31"/>
      <c r="S4" s="31"/>
      <c r="T4" s="31"/>
      <c r="U4" s="31"/>
      <c r="V4" s="31"/>
    </row>
    <row r="5" spans="1:22" s="24" customFormat="1" ht="20.5" customHeight="1">
      <c r="A5" s="179"/>
      <c r="B5" s="30"/>
      <c r="C5" s="30"/>
      <c r="D5" s="30"/>
      <c r="E5" s="30"/>
      <c r="F5" s="30"/>
      <c r="G5" s="30"/>
      <c r="H5" s="30"/>
      <c r="I5" s="30"/>
      <c r="J5" s="30"/>
      <c r="K5" s="31"/>
      <c r="L5" s="31"/>
      <c r="M5" s="31"/>
      <c r="N5" s="31"/>
      <c r="O5" s="31"/>
      <c r="P5" s="31"/>
      <c r="Q5" s="31"/>
      <c r="R5" s="31"/>
      <c r="S5" s="31"/>
      <c r="T5" s="31"/>
      <c r="U5" s="31"/>
      <c r="V5" s="31"/>
    </row>
    <row r="6" spans="1:22" s="197" customFormat="1" ht="13" customHeight="1">
      <c r="A6" s="213" t="s">
        <v>135</v>
      </c>
    </row>
    <row r="7" spans="1:22" s="24" customFormat="1" ht="30" customHeight="1">
      <c r="A7" s="43" t="s">
        <v>136</v>
      </c>
      <c r="B7" s="31"/>
      <c r="C7" s="31"/>
      <c r="D7" s="31"/>
      <c r="E7" s="31"/>
      <c r="F7" s="31"/>
      <c r="G7" s="31"/>
      <c r="H7" s="31"/>
      <c r="I7" s="31"/>
      <c r="J7" s="31"/>
      <c r="K7" s="31"/>
      <c r="L7" s="31"/>
      <c r="M7" s="31"/>
      <c r="N7" s="31"/>
      <c r="O7" s="31"/>
      <c r="P7" s="31"/>
      <c r="Q7" s="31"/>
      <c r="R7" s="31"/>
      <c r="S7" s="31"/>
      <c r="T7" s="31"/>
      <c r="U7" s="31"/>
      <c r="V7" s="31"/>
    </row>
    <row r="8" spans="1:22" s="24" customFormat="1" ht="12.75" customHeight="1">
      <c r="A8" s="53" t="s">
        <v>137</v>
      </c>
      <c r="B8" s="54"/>
      <c r="C8" s="34" t="s">
        <v>138</v>
      </c>
      <c r="D8" s="34" t="s">
        <v>139</v>
      </c>
      <c r="E8" s="34" t="s">
        <v>140</v>
      </c>
      <c r="F8" s="34" t="s">
        <v>141</v>
      </c>
      <c r="G8" s="34" t="s">
        <v>142</v>
      </c>
      <c r="H8" s="34" t="s">
        <v>143</v>
      </c>
      <c r="I8" s="34" t="s">
        <v>144</v>
      </c>
      <c r="J8" s="34" t="s">
        <v>145</v>
      </c>
      <c r="K8" s="34" t="s">
        <v>146</v>
      </c>
      <c r="L8" s="34" t="s">
        <v>147</v>
      </c>
      <c r="M8" s="34" t="s">
        <v>148</v>
      </c>
      <c r="N8" s="34" t="s">
        <v>149</v>
      </c>
      <c r="O8" s="31"/>
      <c r="P8" s="31"/>
      <c r="Q8" s="31"/>
      <c r="R8" s="31"/>
      <c r="S8" s="31"/>
      <c r="T8" s="31"/>
      <c r="U8" s="31"/>
      <c r="V8" s="31"/>
    </row>
    <row r="9" spans="1:22" s="56" customFormat="1" ht="12.75" customHeight="1">
      <c r="A9" s="26" t="s">
        <v>150</v>
      </c>
      <c r="B9" s="5" t="s">
        <v>86</v>
      </c>
      <c r="C9" s="84" t="e">
        <f>SUMIFS(#REF!,#REF!,'Variance Analysis'!$B9,#REF!,'Variance Analysis'!$A9)</f>
        <v>#REF!</v>
      </c>
      <c r="D9" s="84" t="e">
        <f>SUMIFS(#REF!,#REF!,'Variance Analysis'!$B9,#REF!,'Variance Analysis'!$A9)</f>
        <v>#REF!</v>
      </c>
      <c r="E9" s="84" t="e">
        <f>SUMIFS(#REF!,#REF!,'Variance Analysis'!$B9,#REF!,'Variance Analysis'!$A9)</f>
        <v>#REF!</v>
      </c>
      <c r="F9" s="84" t="e">
        <f>SUMIFS(#REF!,#REF!,'Variance Analysis'!$B9,#REF!,'Variance Analysis'!$A9)</f>
        <v>#REF!</v>
      </c>
      <c r="G9" s="84" t="e">
        <f>SUMIFS(#REF!,#REF!,'Variance Analysis'!$B9,#REF!,'Variance Analysis'!$A9)</f>
        <v>#REF!</v>
      </c>
      <c r="H9" s="84" t="e">
        <f>SUMIFS(#REF!,#REF!,'Variance Analysis'!$B9,#REF!,'Variance Analysis'!$A9)</f>
        <v>#REF!</v>
      </c>
      <c r="I9" s="84" t="e">
        <f>SUMIFS(#REF!,#REF!,'Variance Analysis'!$B9,#REF!,'Variance Analysis'!$A9)</f>
        <v>#REF!</v>
      </c>
      <c r="J9" s="84" t="e">
        <f>SUMIFS(#REF!,#REF!,'Variance Analysis'!$B9,#REF!,'Variance Analysis'!$A9)</f>
        <v>#REF!</v>
      </c>
      <c r="K9" s="84" t="e">
        <f>SUMIFS(#REF!,#REF!,'Variance Analysis'!$B9,#REF!,'Variance Analysis'!$A9)</f>
        <v>#REF!</v>
      </c>
      <c r="L9" s="84" t="e">
        <f>SUMIFS(#REF!,#REF!,'Variance Analysis'!$B9,#REF!,'Variance Analysis'!$A9)</f>
        <v>#REF!</v>
      </c>
      <c r="M9" s="84" t="e">
        <f>SUMIFS(#REF!,#REF!,'Variance Analysis'!$B9,#REF!,'Variance Analysis'!$A9)</f>
        <v>#REF!</v>
      </c>
      <c r="N9" s="84" t="e">
        <f>SUMIFS(#REF!,#REF!,'Variance Analysis'!$B9,#REF!,'Variance Analysis'!$A9)</f>
        <v>#REF!</v>
      </c>
      <c r="O9" s="27"/>
      <c r="P9" s="27"/>
      <c r="Q9" s="27"/>
      <c r="R9" s="27"/>
      <c r="S9" s="27"/>
      <c r="T9" s="27"/>
      <c r="U9" s="27"/>
      <c r="V9" s="27"/>
    </row>
    <row r="10" spans="1:22" s="56" customFormat="1" ht="12.75" customHeight="1">
      <c r="A10" s="26" t="s">
        <v>150</v>
      </c>
      <c r="B10" s="26" t="s">
        <v>151</v>
      </c>
      <c r="C10" s="84" t="e">
        <f>SUMIFS(#REF!,#REF!,'Variance Analysis'!$B10,#REF!,'Variance Analysis'!$A10)</f>
        <v>#REF!</v>
      </c>
      <c r="D10" s="84" t="e">
        <f>SUMIFS(#REF!,#REF!,'Variance Analysis'!$B10,#REF!,'Variance Analysis'!$A10)</f>
        <v>#REF!</v>
      </c>
      <c r="E10" s="84" t="e">
        <f>SUMIFS(#REF!,#REF!,'Variance Analysis'!$B10,#REF!,'Variance Analysis'!$A10)</f>
        <v>#REF!</v>
      </c>
      <c r="F10" s="84" t="e">
        <f>SUMIFS(#REF!,#REF!,'Variance Analysis'!$B10,#REF!,'Variance Analysis'!$A10)</f>
        <v>#REF!</v>
      </c>
      <c r="G10" s="84" t="e">
        <f>SUMIFS(#REF!,#REF!,'Variance Analysis'!$B10,#REF!,'Variance Analysis'!$A10)</f>
        <v>#REF!</v>
      </c>
      <c r="H10" s="84" t="e">
        <f>SUMIFS(#REF!,#REF!,'Variance Analysis'!$B10,#REF!,'Variance Analysis'!$A10)</f>
        <v>#REF!</v>
      </c>
      <c r="I10" s="84" t="e">
        <f>SUMIFS(#REF!,#REF!,'Variance Analysis'!$B10,#REF!,'Variance Analysis'!$A10)</f>
        <v>#REF!</v>
      </c>
      <c r="J10" s="84" t="e">
        <f>SUMIFS(#REF!,#REF!,'Variance Analysis'!$B10,#REF!,'Variance Analysis'!$A10)</f>
        <v>#REF!</v>
      </c>
      <c r="K10" s="84" t="e">
        <f>SUMIFS(#REF!,#REF!,'Variance Analysis'!$B10,#REF!,'Variance Analysis'!$A10)</f>
        <v>#REF!</v>
      </c>
      <c r="L10" s="84" t="e">
        <f>SUMIFS(#REF!,#REF!,'Variance Analysis'!$B10,#REF!,'Variance Analysis'!$A10)</f>
        <v>#REF!</v>
      </c>
      <c r="M10" s="84" t="e">
        <f>SUMIFS(#REF!,#REF!,'Variance Analysis'!$B10,#REF!,'Variance Analysis'!$A10)</f>
        <v>#REF!</v>
      </c>
      <c r="N10" s="84" t="e">
        <f>SUMIFS(#REF!,#REF!,'Variance Analysis'!$B10,#REF!,'Variance Analysis'!$A10)</f>
        <v>#REF!</v>
      </c>
      <c r="O10" s="27"/>
      <c r="P10" s="27"/>
      <c r="Q10" s="27"/>
      <c r="R10" s="27"/>
      <c r="S10" s="27"/>
      <c r="T10" s="27"/>
      <c r="U10" s="27"/>
      <c r="V10" s="27"/>
    </row>
    <row r="11" spans="1:22" s="56" customFormat="1" ht="12.75" customHeight="1">
      <c r="A11" s="26" t="s">
        <v>150</v>
      </c>
      <c r="B11" s="26" t="s">
        <v>152</v>
      </c>
      <c r="C11" s="84" t="e">
        <f>SUMIFS(#REF!,#REF!,'Variance Analysis'!$B11,#REF!,'Variance Analysis'!$A11)</f>
        <v>#REF!</v>
      </c>
      <c r="D11" s="84" t="e">
        <f>SUMIFS(#REF!,#REF!,'Variance Analysis'!$B11,#REF!,'Variance Analysis'!$A11)</f>
        <v>#REF!</v>
      </c>
      <c r="E11" s="84" t="e">
        <f>SUMIFS(#REF!,#REF!,'Variance Analysis'!$B11,#REF!,'Variance Analysis'!$A11)</f>
        <v>#REF!</v>
      </c>
      <c r="F11" s="84" t="e">
        <f>SUMIFS(#REF!,#REF!,'Variance Analysis'!$B11,#REF!,'Variance Analysis'!$A11)</f>
        <v>#REF!</v>
      </c>
      <c r="G11" s="84" t="e">
        <f>SUMIFS(#REF!,#REF!,'Variance Analysis'!$B11,#REF!,'Variance Analysis'!$A11)</f>
        <v>#REF!</v>
      </c>
      <c r="H11" s="84" t="e">
        <f>SUMIFS(#REF!,#REF!,'Variance Analysis'!$B11,#REF!,'Variance Analysis'!$A11)</f>
        <v>#REF!</v>
      </c>
      <c r="I11" s="84" t="e">
        <f>SUMIFS(#REF!,#REF!,'Variance Analysis'!$B11,#REF!,'Variance Analysis'!$A11)</f>
        <v>#REF!</v>
      </c>
      <c r="J11" s="84" t="e">
        <f>SUMIFS(#REF!,#REF!,'Variance Analysis'!$B11,#REF!,'Variance Analysis'!$A11)</f>
        <v>#REF!</v>
      </c>
      <c r="K11" s="84" t="e">
        <f>SUMIFS(#REF!,#REF!,'Variance Analysis'!$B11,#REF!,'Variance Analysis'!$A11)</f>
        <v>#REF!</v>
      </c>
      <c r="L11" s="84" t="e">
        <f>SUMIFS(#REF!,#REF!,'Variance Analysis'!$B11,#REF!,'Variance Analysis'!$A11)</f>
        <v>#REF!</v>
      </c>
      <c r="M11" s="84" t="e">
        <f>SUMIFS(#REF!,#REF!,'Variance Analysis'!$B11,#REF!,'Variance Analysis'!$A11)</f>
        <v>#REF!</v>
      </c>
      <c r="N11" s="84" t="e">
        <f>SUMIFS(#REF!,#REF!,'Variance Analysis'!$B11,#REF!,'Variance Analysis'!$A11)</f>
        <v>#REF!</v>
      </c>
      <c r="O11" s="27"/>
      <c r="P11" s="27"/>
      <c r="Q11" s="27"/>
      <c r="R11" s="27"/>
      <c r="S11" s="27"/>
      <c r="T11" s="27"/>
      <c r="U11" s="27"/>
      <c r="V11" s="27"/>
    </row>
    <row r="12" spans="1:22" s="56" customFormat="1" ht="12.75" customHeight="1">
      <c r="A12" s="26" t="s">
        <v>150</v>
      </c>
      <c r="B12" s="26" t="s">
        <v>153</v>
      </c>
      <c r="C12" s="84" t="e">
        <f>SUMIFS(#REF!,#REF!,$A$12)</f>
        <v>#REF!</v>
      </c>
      <c r="D12" s="84" t="e">
        <f>SUMIFS(#REF!,#REF!,$A$12)</f>
        <v>#REF!</v>
      </c>
      <c r="E12" s="84" t="e">
        <f>SUMIFS(#REF!,#REF!,$A$12)</f>
        <v>#REF!</v>
      </c>
      <c r="F12" s="84" t="e">
        <f>SUMIFS(#REF!,#REF!,$A$12)</f>
        <v>#REF!</v>
      </c>
      <c r="G12" s="84" t="e">
        <f>SUMIFS(#REF!,#REF!,$A$12)</f>
        <v>#REF!</v>
      </c>
      <c r="H12" s="84" t="e">
        <f>SUMIFS(#REF!,#REF!,$A$12)</f>
        <v>#REF!</v>
      </c>
      <c r="I12" s="84" t="e">
        <f>SUMIFS(#REF!,#REF!,$A$12)</f>
        <v>#REF!</v>
      </c>
      <c r="J12" s="84" t="e">
        <f>SUMIFS(#REF!,#REF!,$A$12)</f>
        <v>#REF!</v>
      </c>
      <c r="K12" s="84" t="e">
        <f>SUMIFS(#REF!,#REF!,$A$12)</f>
        <v>#REF!</v>
      </c>
      <c r="L12" s="84" t="e">
        <f>SUMIFS(#REF!,#REF!,$A$12)</f>
        <v>#REF!</v>
      </c>
      <c r="M12" s="84" t="e">
        <f>SUMIFS(#REF!,#REF!,$A$12)</f>
        <v>#REF!</v>
      </c>
      <c r="N12" s="84" t="e">
        <f>SUMIFS(#REF!,#REF!,$A$12)</f>
        <v>#REF!</v>
      </c>
      <c r="O12" s="27"/>
      <c r="P12" s="27"/>
      <c r="Q12" s="27"/>
      <c r="R12" s="27"/>
      <c r="S12" s="27"/>
      <c r="T12" s="27"/>
      <c r="U12" s="27"/>
      <c r="V12" s="27"/>
    </row>
    <row r="13" spans="1:22" s="56" customFormat="1" ht="12.75" customHeight="1">
      <c r="A13" s="26" t="s">
        <v>154</v>
      </c>
      <c r="B13" s="26" t="s">
        <v>86</v>
      </c>
      <c r="C13" s="84" t="e">
        <f>SUMIFS(#REF!,#REF!,'Variance Analysis'!$B13,#REF!,'Variance Analysis'!$A13)</f>
        <v>#REF!</v>
      </c>
      <c r="D13" s="84" t="e">
        <f>SUMIFS(#REF!,#REF!,'Variance Analysis'!$B13,#REF!,'Variance Analysis'!$A13)</f>
        <v>#REF!</v>
      </c>
      <c r="E13" s="84" t="e">
        <f>SUMIFS(#REF!,#REF!,'Variance Analysis'!$B13,#REF!,'Variance Analysis'!$A13)</f>
        <v>#REF!</v>
      </c>
      <c r="F13" s="84" t="e">
        <f>SUMIFS(#REF!,#REF!,'Variance Analysis'!$B13,#REF!,'Variance Analysis'!$A13)</f>
        <v>#REF!</v>
      </c>
      <c r="G13" s="84" t="e">
        <f>SUMIFS(#REF!,#REF!,'Variance Analysis'!$B13,#REF!,'Variance Analysis'!$A13)</f>
        <v>#REF!</v>
      </c>
      <c r="H13" s="84" t="e">
        <f>SUMIFS(#REF!,#REF!,'Variance Analysis'!$B13,#REF!,'Variance Analysis'!$A13)</f>
        <v>#REF!</v>
      </c>
      <c r="I13" s="84" t="e">
        <f>SUMIFS(#REF!,#REF!,'Variance Analysis'!$B13,#REF!,'Variance Analysis'!$A13)</f>
        <v>#REF!</v>
      </c>
      <c r="J13" s="84" t="e">
        <f>SUMIFS(#REF!,#REF!,'Variance Analysis'!$B13,#REF!,'Variance Analysis'!$A13)</f>
        <v>#REF!</v>
      </c>
      <c r="K13" s="84" t="e">
        <f>SUMIFS(#REF!,#REF!,'Variance Analysis'!$B13,#REF!,'Variance Analysis'!$A13)</f>
        <v>#REF!</v>
      </c>
      <c r="L13" s="84" t="e">
        <f>SUMIFS(#REF!,#REF!,'Variance Analysis'!$B13,#REF!,'Variance Analysis'!$A13)</f>
        <v>#REF!</v>
      </c>
      <c r="M13" s="84" t="e">
        <f>SUMIFS(#REF!,#REF!,'Variance Analysis'!$B13,#REF!,'Variance Analysis'!$A13)</f>
        <v>#REF!</v>
      </c>
      <c r="N13" s="84" t="e">
        <f>SUMIFS(#REF!,#REF!,'Variance Analysis'!$B13,#REF!,'Variance Analysis'!$A13)</f>
        <v>#REF!</v>
      </c>
      <c r="O13" s="27"/>
      <c r="P13" s="27"/>
      <c r="Q13" s="27"/>
      <c r="R13" s="27"/>
      <c r="S13" s="27"/>
      <c r="T13" s="27"/>
      <c r="U13" s="27"/>
      <c r="V13" s="27"/>
    </row>
    <row r="14" spans="1:22" s="56" customFormat="1" ht="12.75" customHeight="1">
      <c r="A14" s="26" t="s">
        <v>154</v>
      </c>
      <c r="B14" s="26" t="s">
        <v>151</v>
      </c>
      <c r="C14" s="84" t="e">
        <f>SUMIFS(#REF!,#REF!,'Variance Analysis'!$B14,#REF!,'Variance Analysis'!$A14)</f>
        <v>#REF!</v>
      </c>
      <c r="D14" s="84" t="e">
        <f>SUMIFS(#REF!,#REF!,'Variance Analysis'!$B14,#REF!,'Variance Analysis'!$A14)</f>
        <v>#REF!</v>
      </c>
      <c r="E14" s="84" t="e">
        <f>SUMIFS(#REF!,#REF!,'Variance Analysis'!$B14,#REF!,'Variance Analysis'!$A14)</f>
        <v>#REF!</v>
      </c>
      <c r="F14" s="84" t="e">
        <f>SUMIFS(#REF!,#REF!,'Variance Analysis'!$B14,#REF!,'Variance Analysis'!$A14)</f>
        <v>#REF!</v>
      </c>
      <c r="G14" s="84" t="e">
        <f>SUMIFS(#REF!,#REF!,'Variance Analysis'!$B14,#REF!,'Variance Analysis'!$A14)</f>
        <v>#REF!</v>
      </c>
      <c r="H14" s="84" t="e">
        <f>SUMIFS(#REF!,#REF!,'Variance Analysis'!$B14,#REF!,'Variance Analysis'!$A14)</f>
        <v>#REF!</v>
      </c>
      <c r="I14" s="84" t="e">
        <f>SUMIFS(#REF!,#REF!,'Variance Analysis'!$B14,#REF!,'Variance Analysis'!$A14)</f>
        <v>#REF!</v>
      </c>
      <c r="J14" s="84" t="e">
        <f>SUMIFS(#REF!,#REF!,'Variance Analysis'!$B14,#REF!,'Variance Analysis'!$A14)</f>
        <v>#REF!</v>
      </c>
      <c r="K14" s="84" t="e">
        <f>SUMIFS(#REF!,#REF!,'Variance Analysis'!$B14,#REF!,'Variance Analysis'!$A14)</f>
        <v>#REF!</v>
      </c>
      <c r="L14" s="84" t="e">
        <f>SUMIFS(#REF!,#REF!,'Variance Analysis'!$B14,#REF!,'Variance Analysis'!$A14)</f>
        <v>#REF!</v>
      </c>
      <c r="M14" s="84" t="e">
        <f>SUMIFS(#REF!,#REF!,'Variance Analysis'!$B14,#REF!,'Variance Analysis'!$A14)</f>
        <v>#REF!</v>
      </c>
      <c r="N14" s="84" t="e">
        <f>SUMIFS(#REF!,#REF!,'Variance Analysis'!$B14,#REF!,'Variance Analysis'!$A14)</f>
        <v>#REF!</v>
      </c>
      <c r="O14" s="27"/>
      <c r="P14" s="27"/>
      <c r="Q14" s="27"/>
      <c r="R14" s="27"/>
      <c r="S14" s="27"/>
      <c r="T14" s="27"/>
      <c r="U14" s="27"/>
      <c r="V14" s="27"/>
    </row>
    <row r="15" spans="1:22" s="56" customFormat="1" ht="12.75" customHeight="1">
      <c r="A15" s="26" t="s">
        <v>154</v>
      </c>
      <c r="B15" s="26" t="s">
        <v>152</v>
      </c>
      <c r="C15" s="84" t="e">
        <f>SUMIFS(#REF!,#REF!,'Variance Analysis'!$B15,#REF!,'Variance Analysis'!$A15)</f>
        <v>#REF!</v>
      </c>
      <c r="D15" s="84" t="e">
        <f>SUMIFS(#REF!,#REF!,'Variance Analysis'!$B15,#REF!,'Variance Analysis'!$A15)</f>
        <v>#REF!</v>
      </c>
      <c r="E15" s="84" t="e">
        <f>SUMIFS(#REF!,#REF!,'Variance Analysis'!$B15,#REF!,'Variance Analysis'!$A15)</f>
        <v>#REF!</v>
      </c>
      <c r="F15" s="84" t="e">
        <f>SUMIFS(#REF!,#REF!,'Variance Analysis'!$B15,#REF!,'Variance Analysis'!$A15)</f>
        <v>#REF!</v>
      </c>
      <c r="G15" s="84" t="e">
        <f>SUMIFS(#REF!,#REF!,'Variance Analysis'!$B15,#REF!,'Variance Analysis'!$A15)</f>
        <v>#REF!</v>
      </c>
      <c r="H15" s="84" t="e">
        <f>SUMIFS(#REF!,#REF!,'Variance Analysis'!$B15,#REF!,'Variance Analysis'!$A15)</f>
        <v>#REF!</v>
      </c>
      <c r="I15" s="84" t="e">
        <f>SUMIFS(#REF!,#REF!,'Variance Analysis'!$B15,#REF!,'Variance Analysis'!$A15)</f>
        <v>#REF!</v>
      </c>
      <c r="J15" s="84" t="e">
        <f>SUMIFS(#REF!,#REF!,'Variance Analysis'!$B15,#REF!,'Variance Analysis'!$A15)</f>
        <v>#REF!</v>
      </c>
      <c r="K15" s="84" t="e">
        <f>SUMIFS(#REF!,#REF!,'Variance Analysis'!$B15,#REF!,'Variance Analysis'!$A15)</f>
        <v>#REF!</v>
      </c>
      <c r="L15" s="84" t="e">
        <f>SUMIFS(#REF!,#REF!,'Variance Analysis'!$B15,#REF!,'Variance Analysis'!$A15)</f>
        <v>#REF!</v>
      </c>
      <c r="M15" s="84" t="e">
        <f>SUMIFS(#REF!,#REF!,'Variance Analysis'!$B15,#REF!,'Variance Analysis'!$A15)</f>
        <v>#REF!</v>
      </c>
      <c r="N15" s="84" t="e">
        <f>SUMIFS(#REF!,#REF!,'Variance Analysis'!$B15,#REF!,'Variance Analysis'!$A15)</f>
        <v>#REF!</v>
      </c>
      <c r="O15" s="27"/>
      <c r="P15" s="27"/>
      <c r="Q15" s="27"/>
      <c r="R15" s="27"/>
      <c r="S15" s="27"/>
      <c r="T15" s="27"/>
      <c r="U15" s="27"/>
      <c r="V15" s="27"/>
    </row>
    <row r="16" spans="1:22" s="56" customFormat="1" ht="12.75" customHeight="1">
      <c r="A16" s="26" t="s">
        <v>154</v>
      </c>
      <c r="B16" s="26" t="s">
        <v>153</v>
      </c>
      <c r="C16" s="84" t="e">
        <f>SUMIFS(#REF!,#REF!,$A$16)</f>
        <v>#REF!</v>
      </c>
      <c r="D16" s="84" t="e">
        <f>SUMIFS(#REF!,#REF!,$A$16)</f>
        <v>#REF!</v>
      </c>
      <c r="E16" s="84" t="e">
        <f>SUMIFS(#REF!,#REF!,$A$16)</f>
        <v>#REF!</v>
      </c>
      <c r="F16" s="84" t="e">
        <f>SUMIFS(#REF!,#REF!,$A$16)</f>
        <v>#REF!</v>
      </c>
      <c r="G16" s="84" t="e">
        <f>SUMIFS(#REF!,#REF!,$A$16)</f>
        <v>#REF!</v>
      </c>
      <c r="H16" s="84" t="e">
        <f>SUMIFS(#REF!,#REF!,$A$16)</f>
        <v>#REF!</v>
      </c>
      <c r="I16" s="84" t="e">
        <f>SUMIFS(#REF!,#REF!,$A$16)</f>
        <v>#REF!</v>
      </c>
      <c r="J16" s="84" t="e">
        <f>SUMIFS(#REF!,#REF!,$A$16)</f>
        <v>#REF!</v>
      </c>
      <c r="K16" s="84" t="e">
        <f>SUMIFS(#REF!,#REF!,$A$16)</f>
        <v>#REF!</v>
      </c>
      <c r="L16" s="84" t="e">
        <f>SUMIFS(#REF!,#REF!,$A$16)</f>
        <v>#REF!</v>
      </c>
      <c r="M16" s="84" t="e">
        <f>SUMIFS(#REF!,#REF!,$A$16)</f>
        <v>#REF!</v>
      </c>
      <c r="N16" s="84" t="e">
        <f>SUMIFS(#REF!,#REF!,$A$16)</f>
        <v>#REF!</v>
      </c>
      <c r="O16" s="27"/>
      <c r="P16" s="27"/>
      <c r="Q16" s="27"/>
      <c r="R16" s="27"/>
      <c r="S16" s="27"/>
      <c r="T16" s="27"/>
      <c r="U16" s="27"/>
      <c r="V16" s="27"/>
    </row>
    <row r="17" spans="1:22" s="56" customFormat="1" ht="12.75" customHeight="1">
      <c r="A17" s="26" t="s">
        <v>155</v>
      </c>
      <c r="B17" s="26" t="s">
        <v>86</v>
      </c>
      <c r="C17" s="84" t="e">
        <f>SUMIFS(#REF!,#REF!,'Variance Analysis'!$B17,#REF!,'Variance Analysis'!$A17)</f>
        <v>#REF!</v>
      </c>
      <c r="D17" s="84" t="e">
        <f>SUMIFS(#REF!,#REF!,'Variance Analysis'!$B17,#REF!,'Variance Analysis'!$A17)</f>
        <v>#REF!</v>
      </c>
      <c r="E17" s="84" t="e">
        <f>SUMIFS(#REF!,#REF!,'Variance Analysis'!$B17,#REF!,'Variance Analysis'!$A17)</f>
        <v>#REF!</v>
      </c>
      <c r="F17" s="84" t="e">
        <f>SUMIFS(#REF!,#REF!,'Variance Analysis'!$B17,#REF!,'Variance Analysis'!$A17)</f>
        <v>#REF!</v>
      </c>
      <c r="G17" s="84" t="e">
        <f>SUMIFS(#REF!,#REF!,'Variance Analysis'!$B17,#REF!,'Variance Analysis'!$A17)</f>
        <v>#REF!</v>
      </c>
      <c r="H17" s="84" t="e">
        <f>SUMIFS(#REF!,#REF!,'Variance Analysis'!$B17,#REF!,'Variance Analysis'!$A17)</f>
        <v>#REF!</v>
      </c>
      <c r="I17" s="84" t="e">
        <f>SUMIFS(#REF!,#REF!,'Variance Analysis'!$B17,#REF!,'Variance Analysis'!$A17)</f>
        <v>#REF!</v>
      </c>
      <c r="J17" s="84" t="e">
        <f>SUMIFS(#REF!,#REF!,'Variance Analysis'!$B17,#REF!,'Variance Analysis'!$A17)</f>
        <v>#REF!</v>
      </c>
      <c r="K17" s="84" t="e">
        <f>SUMIFS(#REF!,#REF!,'Variance Analysis'!$B17,#REF!,'Variance Analysis'!$A17)</f>
        <v>#REF!</v>
      </c>
      <c r="L17" s="84" t="e">
        <f>SUMIFS(#REF!,#REF!,'Variance Analysis'!$B17,#REF!,'Variance Analysis'!$A17)</f>
        <v>#REF!</v>
      </c>
      <c r="M17" s="84" t="e">
        <f>SUMIFS(#REF!,#REF!,'Variance Analysis'!$B17,#REF!,'Variance Analysis'!$A17)</f>
        <v>#REF!</v>
      </c>
      <c r="N17" s="84" t="e">
        <f>SUMIFS(#REF!,#REF!,'Variance Analysis'!$B17,#REF!,'Variance Analysis'!$A17)</f>
        <v>#REF!</v>
      </c>
      <c r="O17" s="27"/>
      <c r="P17" s="27"/>
      <c r="Q17" s="27"/>
      <c r="R17" s="27"/>
      <c r="S17" s="27"/>
      <c r="T17" s="27"/>
      <c r="U17" s="27"/>
      <c r="V17" s="27"/>
    </row>
    <row r="18" spans="1:22" s="56" customFormat="1" ht="12.75" customHeight="1">
      <c r="A18" s="26" t="s">
        <v>155</v>
      </c>
      <c r="B18" s="26" t="s">
        <v>151</v>
      </c>
      <c r="C18" s="84" t="e">
        <f>SUMIFS(#REF!,#REF!,'Variance Analysis'!$B18,#REF!,'Variance Analysis'!$A18)</f>
        <v>#REF!</v>
      </c>
      <c r="D18" s="84" t="e">
        <f>SUMIFS(#REF!,#REF!,'Variance Analysis'!$B18,#REF!,'Variance Analysis'!$A18)</f>
        <v>#REF!</v>
      </c>
      <c r="E18" s="84" t="e">
        <f>SUMIFS(#REF!,#REF!,'Variance Analysis'!$B18,#REF!,'Variance Analysis'!$A18)</f>
        <v>#REF!</v>
      </c>
      <c r="F18" s="84" t="e">
        <f>SUMIFS(#REF!,#REF!,'Variance Analysis'!$B18,#REF!,'Variance Analysis'!$A18)</f>
        <v>#REF!</v>
      </c>
      <c r="G18" s="84" t="e">
        <f>SUMIFS(#REF!,#REF!,'Variance Analysis'!$B18,#REF!,'Variance Analysis'!$A18)</f>
        <v>#REF!</v>
      </c>
      <c r="H18" s="84" t="e">
        <f>SUMIFS(#REF!,#REF!,'Variance Analysis'!$B18,#REF!,'Variance Analysis'!$A18)</f>
        <v>#REF!</v>
      </c>
      <c r="I18" s="84" t="e">
        <f>SUMIFS(#REF!,#REF!,'Variance Analysis'!$B18,#REF!,'Variance Analysis'!$A18)</f>
        <v>#REF!</v>
      </c>
      <c r="J18" s="84" t="e">
        <f>SUMIFS(#REF!,#REF!,'Variance Analysis'!$B18,#REF!,'Variance Analysis'!$A18)</f>
        <v>#REF!</v>
      </c>
      <c r="K18" s="84" t="e">
        <f>SUMIFS(#REF!,#REF!,'Variance Analysis'!$B18,#REF!,'Variance Analysis'!$A18)</f>
        <v>#REF!</v>
      </c>
      <c r="L18" s="84" t="e">
        <f>SUMIFS(#REF!,#REF!,'Variance Analysis'!$B18,#REF!,'Variance Analysis'!$A18)</f>
        <v>#REF!</v>
      </c>
      <c r="M18" s="84" t="e">
        <f>SUMIFS(#REF!,#REF!,'Variance Analysis'!$B18,#REF!,'Variance Analysis'!$A18)</f>
        <v>#REF!</v>
      </c>
      <c r="N18" s="84" t="e">
        <f>SUMIFS(#REF!,#REF!,'Variance Analysis'!$B18,#REF!,'Variance Analysis'!$A18)</f>
        <v>#REF!</v>
      </c>
      <c r="O18" s="27"/>
      <c r="P18" s="27"/>
      <c r="Q18" s="27"/>
      <c r="R18" s="27"/>
      <c r="S18" s="27"/>
      <c r="T18" s="27"/>
      <c r="U18" s="27"/>
      <c r="V18" s="27"/>
    </row>
    <row r="19" spans="1:22" s="56" customFormat="1" ht="12.75" customHeight="1">
      <c r="A19" s="26" t="s">
        <v>155</v>
      </c>
      <c r="B19" s="26" t="s">
        <v>152</v>
      </c>
      <c r="C19" s="84" t="e">
        <f>SUMIFS(#REF!,#REF!,'Variance Analysis'!$B19,#REF!,'Variance Analysis'!$A19)</f>
        <v>#REF!</v>
      </c>
      <c r="D19" s="84" t="e">
        <f>SUMIFS(#REF!,#REF!,'Variance Analysis'!$B19,#REF!,'Variance Analysis'!$A19)</f>
        <v>#REF!</v>
      </c>
      <c r="E19" s="84" t="e">
        <f>SUMIFS(#REF!,#REF!,'Variance Analysis'!$B19,#REF!,'Variance Analysis'!$A19)</f>
        <v>#REF!</v>
      </c>
      <c r="F19" s="84" t="e">
        <f>SUMIFS(#REF!,#REF!,'Variance Analysis'!$B19,#REF!,'Variance Analysis'!$A19)</f>
        <v>#REF!</v>
      </c>
      <c r="G19" s="84" t="e">
        <f>SUMIFS(#REF!,#REF!,'Variance Analysis'!$B19,#REF!,'Variance Analysis'!$A19)</f>
        <v>#REF!</v>
      </c>
      <c r="H19" s="84" t="e">
        <f>SUMIFS(#REF!,#REF!,'Variance Analysis'!$B19,#REF!,'Variance Analysis'!$A19)</f>
        <v>#REF!</v>
      </c>
      <c r="I19" s="84" t="e">
        <f>SUMIFS(#REF!,#REF!,'Variance Analysis'!$B19,#REF!,'Variance Analysis'!$A19)</f>
        <v>#REF!</v>
      </c>
      <c r="J19" s="84" t="e">
        <f>SUMIFS(#REF!,#REF!,'Variance Analysis'!$B19,#REF!,'Variance Analysis'!$A19)</f>
        <v>#REF!</v>
      </c>
      <c r="K19" s="84" t="e">
        <f>SUMIFS(#REF!,#REF!,'Variance Analysis'!$B19,#REF!,'Variance Analysis'!$A19)</f>
        <v>#REF!</v>
      </c>
      <c r="L19" s="84" t="e">
        <f>SUMIFS(#REF!,#REF!,'Variance Analysis'!$B19,#REF!,'Variance Analysis'!$A19)</f>
        <v>#REF!</v>
      </c>
      <c r="M19" s="84" t="e">
        <f>SUMIFS(#REF!,#REF!,'Variance Analysis'!$B19,#REF!,'Variance Analysis'!$A19)</f>
        <v>#REF!</v>
      </c>
      <c r="N19" s="84" t="e">
        <f>SUMIFS(#REF!,#REF!,'Variance Analysis'!$B19,#REF!,'Variance Analysis'!$A19)</f>
        <v>#REF!</v>
      </c>
      <c r="O19" s="27"/>
      <c r="P19" s="27"/>
      <c r="Q19" s="27"/>
      <c r="R19" s="27"/>
      <c r="S19" s="27"/>
      <c r="T19" s="27"/>
      <c r="U19" s="27"/>
      <c r="V19" s="27"/>
    </row>
    <row r="20" spans="1:22" s="56" customFormat="1" ht="12.75" customHeight="1">
      <c r="A20" s="26" t="s">
        <v>155</v>
      </c>
      <c r="B20" s="26" t="s">
        <v>153</v>
      </c>
      <c r="C20" s="84" t="e">
        <f>SUMIFS(#REF!,#REF!,$A$20)</f>
        <v>#REF!</v>
      </c>
      <c r="D20" s="84" t="e">
        <f>SUMIFS(#REF!,#REF!,$A$20)</f>
        <v>#REF!</v>
      </c>
      <c r="E20" s="84" t="e">
        <f>SUMIFS(#REF!,#REF!,$A$20)</f>
        <v>#REF!</v>
      </c>
      <c r="F20" s="84" t="e">
        <f>SUMIFS(#REF!,#REF!,$A$20)</f>
        <v>#REF!</v>
      </c>
      <c r="G20" s="84" t="e">
        <f>SUMIFS(#REF!,#REF!,$A$20)</f>
        <v>#REF!</v>
      </c>
      <c r="H20" s="84" t="e">
        <f>SUMIFS(#REF!,#REF!,$A$20)</f>
        <v>#REF!</v>
      </c>
      <c r="I20" s="84" t="e">
        <f>SUMIFS(#REF!,#REF!,$A$20)</f>
        <v>#REF!</v>
      </c>
      <c r="J20" s="84" t="e">
        <f>SUMIFS(#REF!,#REF!,$A$20)</f>
        <v>#REF!</v>
      </c>
      <c r="K20" s="84" t="e">
        <f>SUMIFS(#REF!,#REF!,$A$20)</f>
        <v>#REF!</v>
      </c>
      <c r="L20" s="84" t="e">
        <f>SUMIFS(#REF!,#REF!,$A$20)</f>
        <v>#REF!</v>
      </c>
      <c r="M20" s="84" t="e">
        <f>SUMIFS(#REF!,#REF!,$A$20)</f>
        <v>#REF!</v>
      </c>
      <c r="N20" s="84" t="e">
        <f>SUMIFS(#REF!,#REF!,$A$20)</f>
        <v>#REF!</v>
      </c>
      <c r="O20" s="27"/>
      <c r="P20" s="27"/>
      <c r="Q20" s="27"/>
      <c r="R20" s="27"/>
      <c r="S20" s="27"/>
      <c r="T20" s="27"/>
      <c r="U20" s="27"/>
      <c r="V20" s="27"/>
    </row>
    <row r="21" spans="1:22" s="56" customFormat="1" ht="12.75" customHeight="1">
      <c r="A21" s="26" t="s">
        <v>137</v>
      </c>
      <c r="B21" s="26" t="s">
        <v>86</v>
      </c>
      <c r="C21" s="83" t="e">
        <f>SUMIFS(C$9:C$20,$B$9:$B$20,$B21)</f>
        <v>#REF!</v>
      </c>
      <c r="D21" s="83" t="e">
        <f>SUMIFS(D$9:D$20,$B$9:$B$20,$B21)</f>
        <v>#REF!</v>
      </c>
      <c r="E21" s="83" t="e">
        <f t="shared" ref="E21:N21" si="0">SUMIFS(E$9:E$20,$B$9:$B$20,$B21)</f>
        <v>#REF!</v>
      </c>
      <c r="F21" s="83" t="e">
        <f t="shared" si="0"/>
        <v>#REF!</v>
      </c>
      <c r="G21" s="83" t="e">
        <f t="shared" si="0"/>
        <v>#REF!</v>
      </c>
      <c r="H21" s="83" t="e">
        <f t="shared" si="0"/>
        <v>#REF!</v>
      </c>
      <c r="I21" s="83" t="e">
        <f t="shared" si="0"/>
        <v>#REF!</v>
      </c>
      <c r="J21" s="83" t="e">
        <f t="shared" si="0"/>
        <v>#REF!</v>
      </c>
      <c r="K21" s="83" t="e">
        <f t="shared" si="0"/>
        <v>#REF!</v>
      </c>
      <c r="L21" s="83" t="e">
        <f t="shared" si="0"/>
        <v>#REF!</v>
      </c>
      <c r="M21" s="83" t="e">
        <f t="shared" si="0"/>
        <v>#REF!</v>
      </c>
      <c r="N21" s="83" t="e">
        <f t="shared" si="0"/>
        <v>#REF!</v>
      </c>
      <c r="O21" s="27"/>
      <c r="P21" s="27"/>
      <c r="Q21" s="27"/>
      <c r="R21" s="27"/>
      <c r="S21" s="27"/>
      <c r="T21" s="27"/>
      <c r="U21" s="27"/>
      <c r="V21" s="27"/>
    </row>
    <row r="22" spans="1:22" s="56" customFormat="1" ht="12.75" customHeight="1">
      <c r="A22" s="26" t="s">
        <v>137</v>
      </c>
      <c r="B22" s="26" t="s">
        <v>151</v>
      </c>
      <c r="C22" s="83" t="e">
        <f t="shared" ref="C22:N24" si="1">SUMIFS(C$9:C$20,$B$9:$B$20,$B22)</f>
        <v>#REF!</v>
      </c>
      <c r="D22" s="83" t="e">
        <f t="shared" si="1"/>
        <v>#REF!</v>
      </c>
      <c r="E22" s="83" t="e">
        <f t="shared" si="1"/>
        <v>#REF!</v>
      </c>
      <c r="F22" s="83" t="e">
        <f t="shared" si="1"/>
        <v>#REF!</v>
      </c>
      <c r="G22" s="83" t="e">
        <f t="shared" si="1"/>
        <v>#REF!</v>
      </c>
      <c r="H22" s="83" t="e">
        <f t="shared" si="1"/>
        <v>#REF!</v>
      </c>
      <c r="I22" s="83" t="e">
        <f t="shared" si="1"/>
        <v>#REF!</v>
      </c>
      <c r="J22" s="83" t="e">
        <f t="shared" si="1"/>
        <v>#REF!</v>
      </c>
      <c r="K22" s="83" t="e">
        <f t="shared" si="1"/>
        <v>#REF!</v>
      </c>
      <c r="L22" s="83" t="e">
        <f t="shared" si="1"/>
        <v>#REF!</v>
      </c>
      <c r="M22" s="83" t="e">
        <f t="shared" si="1"/>
        <v>#REF!</v>
      </c>
      <c r="N22" s="83" t="e">
        <f t="shared" si="1"/>
        <v>#REF!</v>
      </c>
      <c r="O22" s="27"/>
      <c r="P22" s="27"/>
      <c r="Q22" s="27"/>
      <c r="R22" s="27"/>
      <c r="S22" s="27"/>
      <c r="T22" s="27"/>
      <c r="U22" s="27"/>
      <c r="V22" s="27"/>
    </row>
    <row r="23" spans="1:22" s="56" customFormat="1" ht="12.75" customHeight="1">
      <c r="A23" s="26" t="s">
        <v>137</v>
      </c>
      <c r="B23" s="26" t="s">
        <v>152</v>
      </c>
      <c r="C23" s="83" t="e">
        <f t="shared" si="1"/>
        <v>#REF!</v>
      </c>
      <c r="D23" s="83" t="e">
        <f t="shared" si="1"/>
        <v>#REF!</v>
      </c>
      <c r="E23" s="83" t="e">
        <f t="shared" si="1"/>
        <v>#REF!</v>
      </c>
      <c r="F23" s="83" t="e">
        <f t="shared" si="1"/>
        <v>#REF!</v>
      </c>
      <c r="G23" s="83" t="e">
        <f t="shared" si="1"/>
        <v>#REF!</v>
      </c>
      <c r="H23" s="83" t="e">
        <f t="shared" si="1"/>
        <v>#REF!</v>
      </c>
      <c r="I23" s="83" t="e">
        <f t="shared" si="1"/>
        <v>#REF!</v>
      </c>
      <c r="J23" s="83" t="e">
        <f t="shared" si="1"/>
        <v>#REF!</v>
      </c>
      <c r="K23" s="83" t="e">
        <f t="shared" si="1"/>
        <v>#REF!</v>
      </c>
      <c r="L23" s="83" t="e">
        <f t="shared" si="1"/>
        <v>#REF!</v>
      </c>
      <c r="M23" s="83" t="e">
        <f t="shared" si="1"/>
        <v>#REF!</v>
      </c>
      <c r="N23" s="83" t="e">
        <f t="shared" si="1"/>
        <v>#REF!</v>
      </c>
      <c r="O23" s="27"/>
      <c r="P23" s="27"/>
      <c r="Q23" s="27"/>
      <c r="R23" s="27"/>
      <c r="S23" s="27"/>
      <c r="T23" s="27"/>
      <c r="U23" s="27"/>
      <c r="V23" s="27"/>
    </row>
    <row r="24" spans="1:22" s="56" customFormat="1" ht="12.75" customHeight="1">
      <c r="A24" s="26" t="s">
        <v>137</v>
      </c>
      <c r="B24" s="57" t="s">
        <v>153</v>
      </c>
      <c r="C24" s="83" t="e">
        <f t="shared" si="1"/>
        <v>#REF!</v>
      </c>
      <c r="D24" s="83" t="e">
        <f t="shared" si="1"/>
        <v>#REF!</v>
      </c>
      <c r="E24" s="83" t="e">
        <f t="shared" si="1"/>
        <v>#REF!</v>
      </c>
      <c r="F24" s="83" t="e">
        <f t="shared" si="1"/>
        <v>#REF!</v>
      </c>
      <c r="G24" s="83" t="e">
        <f t="shared" si="1"/>
        <v>#REF!</v>
      </c>
      <c r="H24" s="83" t="e">
        <f t="shared" si="1"/>
        <v>#REF!</v>
      </c>
      <c r="I24" s="83" t="e">
        <f t="shared" si="1"/>
        <v>#REF!</v>
      </c>
      <c r="J24" s="83" t="e">
        <f t="shared" si="1"/>
        <v>#REF!</v>
      </c>
      <c r="K24" s="83" t="e">
        <f t="shared" si="1"/>
        <v>#REF!</v>
      </c>
      <c r="L24" s="83" t="e">
        <f t="shared" si="1"/>
        <v>#REF!</v>
      </c>
      <c r="M24" s="83" t="e">
        <f t="shared" si="1"/>
        <v>#REF!</v>
      </c>
      <c r="N24" s="83" t="e">
        <f t="shared" si="1"/>
        <v>#REF!</v>
      </c>
      <c r="O24" s="57"/>
      <c r="P24" s="57"/>
      <c r="Q24" s="57"/>
      <c r="R24" s="57"/>
      <c r="S24" s="57"/>
      <c r="T24" s="57"/>
      <c r="U24" s="57"/>
      <c r="V24" s="57"/>
    </row>
    <row r="25" spans="1:22" s="24" customFormat="1" ht="27.75" customHeight="1">
      <c r="A25" s="43" t="s">
        <v>156</v>
      </c>
      <c r="B25" s="31"/>
      <c r="C25" s="31"/>
      <c r="D25" s="31"/>
      <c r="E25" s="31"/>
      <c r="F25" s="31"/>
      <c r="G25" s="31"/>
      <c r="H25" s="31"/>
      <c r="I25" s="31"/>
      <c r="J25" s="31"/>
      <c r="K25" s="31"/>
      <c r="L25" s="31"/>
      <c r="M25" s="31"/>
      <c r="N25" s="31"/>
      <c r="O25" s="31"/>
      <c r="P25" s="31"/>
      <c r="Q25" s="31"/>
      <c r="R25" s="31"/>
      <c r="S25" s="31"/>
      <c r="T25" s="31"/>
      <c r="U25" s="31"/>
      <c r="V25" s="31"/>
    </row>
    <row r="26" spans="1:22" s="24" customFormat="1" ht="58" customHeight="1">
      <c r="A26" s="213" t="s">
        <v>157</v>
      </c>
      <c r="B26" s="197"/>
      <c r="C26" s="197"/>
      <c r="D26" s="197"/>
      <c r="E26" s="197"/>
      <c r="F26" s="197"/>
      <c r="G26" s="197"/>
      <c r="H26" s="197"/>
      <c r="I26" s="197"/>
      <c r="J26" s="197"/>
      <c r="K26" s="197"/>
      <c r="L26" s="31"/>
      <c r="M26" s="31"/>
      <c r="N26" s="31"/>
      <c r="O26" s="31"/>
      <c r="P26" s="31"/>
      <c r="Q26" s="31"/>
      <c r="R26" s="31"/>
      <c r="S26" s="31"/>
      <c r="T26" s="31"/>
      <c r="U26" s="31"/>
      <c r="V26" s="31"/>
    </row>
    <row r="27" spans="1:22" s="23" customFormat="1" ht="15" customHeight="1"/>
    <row r="28" spans="1:22" s="197" customFormat="1" ht="13" customHeight="1">
      <c r="A28" s="213" t="s">
        <v>158</v>
      </c>
    </row>
    <row r="29" spans="1:22" ht="27.75" customHeight="1">
      <c r="A29" s="58" t="s">
        <v>137</v>
      </c>
      <c r="B29" s="54"/>
      <c r="C29" s="34" t="s">
        <v>138</v>
      </c>
      <c r="D29" s="34" t="s">
        <v>139</v>
      </c>
      <c r="E29" s="34" t="s">
        <v>140</v>
      </c>
      <c r="F29" s="34" t="s">
        <v>141</v>
      </c>
      <c r="G29" s="34" t="s">
        <v>142</v>
      </c>
      <c r="H29" s="34" t="s">
        <v>143</v>
      </c>
      <c r="I29" s="34" t="s">
        <v>144</v>
      </c>
      <c r="J29" s="34" t="s">
        <v>145</v>
      </c>
      <c r="K29" s="34" t="s">
        <v>146</v>
      </c>
      <c r="L29" s="34" t="s">
        <v>147</v>
      </c>
      <c r="M29" s="34" t="s">
        <v>148</v>
      </c>
      <c r="N29" s="34" t="s">
        <v>149</v>
      </c>
      <c r="O29" s="19"/>
      <c r="P29" s="19"/>
      <c r="Q29" s="19"/>
      <c r="R29" s="19"/>
      <c r="S29" s="19"/>
      <c r="T29" s="19"/>
      <c r="U29" s="19"/>
      <c r="V29" s="19"/>
    </row>
    <row r="30" spans="1:22" s="56" customFormat="1" ht="12.75" customHeight="1">
      <c r="A30" s="26" t="s">
        <v>150</v>
      </c>
      <c r="B30" s="5" t="s">
        <v>86</v>
      </c>
      <c r="C30" s="84" t="e">
        <f>SUMIFS(#REF!,#REF!,'Variance Analysis'!$B30,#REF!,'Variance Analysis'!$A30)</f>
        <v>#REF!</v>
      </c>
      <c r="D30" s="84" t="e">
        <f>SUMIFS(#REF!,#REF!,'Variance Analysis'!$B30,#REF!,'Variance Analysis'!$A30)</f>
        <v>#REF!</v>
      </c>
      <c r="E30" s="84" t="e">
        <f>SUMIFS(#REF!,#REF!,'Variance Analysis'!$B30,#REF!,'Variance Analysis'!$A30)</f>
        <v>#REF!</v>
      </c>
      <c r="F30" s="84" t="e">
        <f>SUMIFS(#REF!,#REF!,'Variance Analysis'!$B30,#REF!,'Variance Analysis'!$A30)</f>
        <v>#REF!</v>
      </c>
      <c r="G30" s="84" t="e">
        <f>SUMIFS(#REF!,#REF!,'Variance Analysis'!$B30,#REF!,'Variance Analysis'!$A30)</f>
        <v>#REF!</v>
      </c>
      <c r="H30" s="84" t="e">
        <f>SUMIFS(#REF!,#REF!,'Variance Analysis'!$B30,#REF!,'Variance Analysis'!$A30)</f>
        <v>#REF!</v>
      </c>
      <c r="I30" s="84" t="e">
        <f>SUMIFS(#REF!,#REF!,'Variance Analysis'!$B30,#REF!,'Variance Analysis'!$A30)</f>
        <v>#REF!</v>
      </c>
      <c r="J30" s="84" t="e">
        <f>SUMIFS(#REF!,#REF!,'Variance Analysis'!$B30,#REF!,'Variance Analysis'!$A30)</f>
        <v>#REF!</v>
      </c>
      <c r="K30" s="84" t="e">
        <f>SUMIFS(#REF!,#REF!,'Variance Analysis'!$B30,#REF!,'Variance Analysis'!$A30)</f>
        <v>#REF!</v>
      </c>
      <c r="L30" s="84" t="e">
        <f>SUMIFS(#REF!,#REF!,'Variance Analysis'!$B30,#REF!,'Variance Analysis'!$A30)</f>
        <v>#REF!</v>
      </c>
      <c r="M30" s="84" t="e">
        <f>SUMIFS(#REF!,#REF!,'Variance Analysis'!$B30,#REF!,'Variance Analysis'!$A30)</f>
        <v>#REF!</v>
      </c>
      <c r="N30" s="84" t="e">
        <f>SUMIFS(#REF!,#REF!,'Variance Analysis'!$B30,#REF!,'Variance Analysis'!$A30)</f>
        <v>#REF!</v>
      </c>
      <c r="O30" s="57"/>
      <c r="P30" s="57"/>
      <c r="Q30" s="57"/>
      <c r="R30" s="57"/>
      <c r="S30" s="57"/>
      <c r="T30" s="57"/>
      <c r="U30" s="57"/>
      <c r="V30" s="57"/>
    </row>
    <row r="31" spans="1:22" s="56" customFormat="1" ht="12.75" customHeight="1">
      <c r="A31" s="26" t="s">
        <v>150</v>
      </c>
      <c r="B31" s="26" t="s">
        <v>159</v>
      </c>
      <c r="C31" s="84" t="e">
        <f>SUMIFS(#REF!,#REF!,'Variance Analysis'!$B31,#REF!,'Variance Analysis'!$A31)</f>
        <v>#REF!</v>
      </c>
      <c r="D31" s="84" t="e">
        <f>SUMIFS(#REF!,#REF!,'Variance Analysis'!$B31,#REF!,'Variance Analysis'!$A31)</f>
        <v>#REF!</v>
      </c>
      <c r="E31" s="84" t="e">
        <f>SUMIFS(#REF!,#REF!,'Variance Analysis'!$B31,#REF!,'Variance Analysis'!$A31)</f>
        <v>#REF!</v>
      </c>
      <c r="F31" s="84" t="e">
        <f>SUMIFS(#REF!,#REF!,'Variance Analysis'!$B31,#REF!,'Variance Analysis'!$A31)</f>
        <v>#REF!</v>
      </c>
      <c r="G31" s="84" t="e">
        <f>SUMIFS(#REF!,#REF!,'Variance Analysis'!$B31,#REF!,'Variance Analysis'!$A31)</f>
        <v>#REF!</v>
      </c>
      <c r="H31" s="84" t="e">
        <f>SUMIFS(#REF!,#REF!,'Variance Analysis'!$B31,#REF!,'Variance Analysis'!$A31)</f>
        <v>#REF!</v>
      </c>
      <c r="I31" s="84" t="e">
        <f>SUMIFS(#REF!,#REF!,'Variance Analysis'!$B31,#REF!,'Variance Analysis'!$A31)</f>
        <v>#REF!</v>
      </c>
      <c r="J31" s="84" t="e">
        <f>SUMIFS(#REF!,#REF!,'Variance Analysis'!$B31,#REF!,'Variance Analysis'!$A31)</f>
        <v>#REF!</v>
      </c>
      <c r="K31" s="84" t="e">
        <f>SUMIFS(#REF!,#REF!,'Variance Analysis'!$B31,#REF!,'Variance Analysis'!$A31)</f>
        <v>#REF!</v>
      </c>
      <c r="L31" s="84" t="e">
        <f>SUMIFS(#REF!,#REF!,'Variance Analysis'!$B31,#REF!,'Variance Analysis'!$A31)</f>
        <v>#REF!</v>
      </c>
      <c r="M31" s="84" t="e">
        <f>SUMIFS(#REF!,#REF!,'Variance Analysis'!$B31,#REF!,'Variance Analysis'!$A31)</f>
        <v>#REF!</v>
      </c>
      <c r="N31" s="84" t="e">
        <f>SUMIFS(#REF!,#REF!,'Variance Analysis'!$B31,#REF!,'Variance Analysis'!$A31)</f>
        <v>#REF!</v>
      </c>
      <c r="O31" s="57"/>
      <c r="P31" s="57"/>
      <c r="Q31" s="57"/>
      <c r="R31" s="57"/>
      <c r="S31" s="57"/>
      <c r="T31" s="57"/>
      <c r="U31" s="57"/>
      <c r="V31" s="57"/>
    </row>
    <row r="32" spans="1:22" s="56" customFormat="1" ht="12.75" customHeight="1">
      <c r="A32" s="26" t="s">
        <v>150</v>
      </c>
      <c r="B32" s="26" t="s">
        <v>160</v>
      </c>
      <c r="C32" s="84" t="e">
        <f>SUMIFS(#REF!,#REF!,'Variance Analysis'!$B32,#REF!,'Variance Analysis'!$A32)</f>
        <v>#REF!</v>
      </c>
      <c r="D32" s="84" t="e">
        <f>SUMIFS(#REF!,#REF!,'Variance Analysis'!$B32,#REF!,'Variance Analysis'!$A32)</f>
        <v>#REF!</v>
      </c>
      <c r="E32" s="84" t="e">
        <f>SUMIFS(#REF!,#REF!,'Variance Analysis'!$B32,#REF!,'Variance Analysis'!$A32)</f>
        <v>#REF!</v>
      </c>
      <c r="F32" s="84" t="e">
        <f>SUMIFS(#REF!,#REF!,'Variance Analysis'!$B32,#REF!,'Variance Analysis'!$A32)</f>
        <v>#REF!</v>
      </c>
      <c r="G32" s="84" t="e">
        <f>SUMIFS(#REF!,#REF!,'Variance Analysis'!$B32,#REF!,'Variance Analysis'!$A32)</f>
        <v>#REF!</v>
      </c>
      <c r="H32" s="84" t="e">
        <f>SUMIFS(#REF!,#REF!,'Variance Analysis'!$B32,#REF!,'Variance Analysis'!$A32)</f>
        <v>#REF!</v>
      </c>
      <c r="I32" s="84" t="e">
        <f>SUMIFS(#REF!,#REF!,'Variance Analysis'!$B32,#REF!,'Variance Analysis'!$A32)</f>
        <v>#REF!</v>
      </c>
      <c r="J32" s="84" t="e">
        <f>SUMIFS(#REF!,#REF!,'Variance Analysis'!$B32,#REF!,'Variance Analysis'!$A32)</f>
        <v>#REF!</v>
      </c>
      <c r="K32" s="84" t="e">
        <f>SUMIFS(#REF!,#REF!,'Variance Analysis'!$B32,#REF!,'Variance Analysis'!$A32)</f>
        <v>#REF!</v>
      </c>
      <c r="L32" s="84" t="e">
        <f>SUMIFS(#REF!,#REF!,'Variance Analysis'!$B32,#REF!,'Variance Analysis'!$A32)</f>
        <v>#REF!</v>
      </c>
      <c r="M32" s="84" t="e">
        <f>SUMIFS(#REF!,#REF!,'Variance Analysis'!$B32,#REF!,'Variance Analysis'!$A32)</f>
        <v>#REF!</v>
      </c>
      <c r="N32" s="84" t="e">
        <f>SUMIFS(#REF!,#REF!,'Variance Analysis'!$B32,#REF!,'Variance Analysis'!$A32)</f>
        <v>#REF!</v>
      </c>
      <c r="O32" s="57"/>
      <c r="P32" s="57"/>
      <c r="Q32" s="57"/>
      <c r="R32" s="57"/>
      <c r="S32" s="57"/>
      <c r="T32" s="57"/>
      <c r="U32" s="57"/>
      <c r="V32" s="57"/>
    </row>
    <row r="33" spans="1:22" s="56" customFormat="1" ht="12.75" customHeight="1">
      <c r="A33" s="26" t="s">
        <v>150</v>
      </c>
      <c r="B33" s="26" t="s">
        <v>153</v>
      </c>
      <c r="C33" s="83" t="e">
        <f>SUMIFS(#REF!,#REF!,#REF!)</f>
        <v>#REF!</v>
      </c>
      <c r="D33" s="83" t="e">
        <f>SUMIFS(#REF!,#REF!,#REF!)</f>
        <v>#REF!</v>
      </c>
      <c r="E33" s="83" t="e">
        <f>SUMIFS(#REF!,#REF!,#REF!)</f>
        <v>#REF!</v>
      </c>
      <c r="F33" s="83" t="e">
        <f>SUMIFS(#REF!,#REF!,#REF!)</f>
        <v>#REF!</v>
      </c>
      <c r="G33" s="83" t="e">
        <f>SUMIFS(#REF!,#REF!,#REF!)</f>
        <v>#REF!</v>
      </c>
      <c r="H33" s="83" t="e">
        <f>SUMIFS(#REF!,#REF!,#REF!)</f>
        <v>#REF!</v>
      </c>
      <c r="I33" s="83" t="e">
        <f>SUMIFS(#REF!,#REF!,#REF!)</f>
        <v>#REF!</v>
      </c>
      <c r="J33" s="83" t="e">
        <f>SUMIFS(#REF!,#REF!,#REF!)</f>
        <v>#REF!</v>
      </c>
      <c r="K33" s="83" t="e">
        <f>SUMIFS(#REF!,#REF!,#REF!)</f>
        <v>#REF!</v>
      </c>
      <c r="L33" s="83" t="e">
        <f>SUMIFS(#REF!,#REF!,#REF!)</f>
        <v>#REF!</v>
      </c>
      <c r="M33" s="83" t="e">
        <f>SUMIFS(#REF!,#REF!,#REF!)</f>
        <v>#REF!</v>
      </c>
      <c r="N33" s="83" t="e">
        <f>SUMIFS(#REF!,#REF!,#REF!)</f>
        <v>#REF!</v>
      </c>
      <c r="O33" s="57"/>
      <c r="P33" s="57"/>
      <c r="Q33" s="57"/>
      <c r="R33" s="57"/>
      <c r="S33" s="57"/>
      <c r="T33" s="57"/>
      <c r="U33" s="57"/>
      <c r="V33" s="57"/>
    </row>
    <row r="34" spans="1:22" s="56" customFormat="1" ht="12.75" customHeight="1">
      <c r="A34" s="26" t="s">
        <v>154</v>
      </c>
      <c r="B34" s="26" t="s">
        <v>86</v>
      </c>
      <c r="C34" s="83" t="e">
        <f>SUMIFS(#REF!,#REF!,'Variance Analysis'!$B34,#REF!,'Variance Analysis'!$A34)</f>
        <v>#REF!</v>
      </c>
      <c r="D34" s="83" t="e">
        <f>SUMIFS(#REF!,#REF!,'Variance Analysis'!$B34,#REF!,'Variance Analysis'!$A34)</f>
        <v>#REF!</v>
      </c>
      <c r="E34" s="83" t="e">
        <f>SUMIFS(#REF!,#REF!,'Variance Analysis'!$B34,#REF!,'Variance Analysis'!$A34)</f>
        <v>#REF!</v>
      </c>
      <c r="F34" s="83" t="e">
        <f>SUMIFS(#REF!,#REF!,'Variance Analysis'!$B34,#REF!,'Variance Analysis'!$A34)</f>
        <v>#REF!</v>
      </c>
      <c r="G34" s="83" t="e">
        <f>SUMIFS(#REF!,#REF!,'Variance Analysis'!$B34,#REF!,'Variance Analysis'!$A34)</f>
        <v>#REF!</v>
      </c>
      <c r="H34" s="83" t="e">
        <f>SUMIFS(#REF!,#REF!,'Variance Analysis'!$B34,#REF!,'Variance Analysis'!$A34)</f>
        <v>#REF!</v>
      </c>
      <c r="I34" s="83" t="e">
        <f>SUMIFS(#REF!,#REF!,'Variance Analysis'!$B34,#REF!,'Variance Analysis'!$A34)</f>
        <v>#REF!</v>
      </c>
      <c r="J34" s="83" t="e">
        <f>SUMIFS(#REF!,#REF!,'Variance Analysis'!$B34,#REF!,'Variance Analysis'!$A34)</f>
        <v>#REF!</v>
      </c>
      <c r="K34" s="83" t="e">
        <f>SUMIFS(#REF!,#REF!,'Variance Analysis'!$B34,#REF!,'Variance Analysis'!$A34)</f>
        <v>#REF!</v>
      </c>
      <c r="L34" s="83" t="e">
        <f>SUMIFS(#REF!,#REF!,'Variance Analysis'!$B34,#REF!,'Variance Analysis'!$A34)</f>
        <v>#REF!</v>
      </c>
      <c r="M34" s="83" t="e">
        <f>SUMIFS(#REF!,#REF!,'Variance Analysis'!$B34,#REF!,'Variance Analysis'!$A34)</f>
        <v>#REF!</v>
      </c>
      <c r="N34" s="83" t="e">
        <f>SUMIFS(#REF!,#REF!,'Variance Analysis'!$B34,#REF!,'Variance Analysis'!$A34)</f>
        <v>#REF!</v>
      </c>
      <c r="O34" s="57"/>
      <c r="P34" s="57"/>
      <c r="Q34" s="57"/>
      <c r="R34" s="57"/>
      <c r="S34" s="57"/>
      <c r="T34" s="57"/>
      <c r="U34" s="57"/>
      <c r="V34" s="57"/>
    </row>
    <row r="35" spans="1:22" s="56" customFormat="1" ht="12.75" customHeight="1">
      <c r="A35" s="26" t="s">
        <v>154</v>
      </c>
      <c r="B35" s="26" t="s">
        <v>159</v>
      </c>
      <c r="C35" s="83" t="e">
        <f>SUMIFS(#REF!,#REF!,'Variance Analysis'!$B35,#REF!,'Variance Analysis'!$A35)</f>
        <v>#REF!</v>
      </c>
      <c r="D35" s="83" t="e">
        <f>SUMIFS(#REF!,#REF!,'Variance Analysis'!$B35,#REF!,'Variance Analysis'!$A35)</f>
        <v>#REF!</v>
      </c>
      <c r="E35" s="83" t="e">
        <f>SUMIFS(#REF!,#REF!,'Variance Analysis'!$B35,#REF!,'Variance Analysis'!$A35)</f>
        <v>#REF!</v>
      </c>
      <c r="F35" s="83" t="e">
        <f>SUMIFS(#REF!,#REF!,'Variance Analysis'!$B35,#REF!,'Variance Analysis'!$A35)</f>
        <v>#REF!</v>
      </c>
      <c r="G35" s="83" t="e">
        <f>SUMIFS(#REF!,#REF!,'Variance Analysis'!$B35,#REF!,'Variance Analysis'!$A35)</f>
        <v>#REF!</v>
      </c>
      <c r="H35" s="83" t="e">
        <f>SUMIFS(#REF!,#REF!,'Variance Analysis'!$B35,#REF!,'Variance Analysis'!$A35)</f>
        <v>#REF!</v>
      </c>
      <c r="I35" s="83" t="e">
        <f>SUMIFS(#REF!,#REF!,'Variance Analysis'!$B35,#REF!,'Variance Analysis'!$A35)</f>
        <v>#REF!</v>
      </c>
      <c r="J35" s="83" t="e">
        <f>SUMIFS(#REF!,#REF!,'Variance Analysis'!$B35,#REF!,'Variance Analysis'!$A35)</f>
        <v>#REF!</v>
      </c>
      <c r="K35" s="83" t="e">
        <f>SUMIFS(#REF!,#REF!,'Variance Analysis'!$B35,#REF!,'Variance Analysis'!$A35)</f>
        <v>#REF!</v>
      </c>
      <c r="L35" s="83" t="e">
        <f>SUMIFS(#REF!,#REF!,'Variance Analysis'!$B35,#REF!,'Variance Analysis'!$A35)</f>
        <v>#REF!</v>
      </c>
      <c r="M35" s="83" t="e">
        <f>SUMIFS(#REF!,#REF!,'Variance Analysis'!$B35,#REF!,'Variance Analysis'!$A35)</f>
        <v>#REF!</v>
      </c>
      <c r="N35" s="83" t="e">
        <f>SUMIFS(#REF!,#REF!,'Variance Analysis'!$B35,#REF!,'Variance Analysis'!$A35)</f>
        <v>#REF!</v>
      </c>
      <c r="O35" s="57"/>
      <c r="P35" s="57"/>
      <c r="Q35" s="57"/>
      <c r="R35" s="57"/>
      <c r="S35" s="57"/>
      <c r="T35" s="57"/>
      <c r="U35" s="57"/>
      <c r="V35" s="57"/>
    </row>
    <row r="36" spans="1:22" s="56" customFormat="1" ht="12.75" customHeight="1">
      <c r="A36" s="26" t="s">
        <v>154</v>
      </c>
      <c r="B36" s="26" t="s">
        <v>160</v>
      </c>
      <c r="C36" s="83" t="e">
        <f>SUMIFS(#REF!,#REF!,'Variance Analysis'!$B36,#REF!,'Variance Analysis'!$A36)</f>
        <v>#REF!</v>
      </c>
      <c r="D36" s="83" t="e">
        <f>SUMIFS(#REF!,#REF!,'Variance Analysis'!$B36,#REF!,'Variance Analysis'!$A36)</f>
        <v>#REF!</v>
      </c>
      <c r="E36" s="83" t="e">
        <f>SUMIFS(#REF!,#REF!,'Variance Analysis'!$B36,#REF!,'Variance Analysis'!$A36)</f>
        <v>#REF!</v>
      </c>
      <c r="F36" s="83" t="e">
        <f>SUMIFS(#REF!,#REF!,'Variance Analysis'!$B36,#REF!,'Variance Analysis'!$A36)</f>
        <v>#REF!</v>
      </c>
      <c r="G36" s="83" t="e">
        <f>SUMIFS(#REF!,#REF!,'Variance Analysis'!$B36,#REF!,'Variance Analysis'!$A36)</f>
        <v>#REF!</v>
      </c>
      <c r="H36" s="83" t="e">
        <f>SUMIFS(#REF!,#REF!,'Variance Analysis'!$B36,#REF!,'Variance Analysis'!$A36)</f>
        <v>#REF!</v>
      </c>
      <c r="I36" s="83" t="e">
        <f>SUMIFS(#REF!,#REF!,'Variance Analysis'!$B36,#REF!,'Variance Analysis'!$A36)</f>
        <v>#REF!</v>
      </c>
      <c r="J36" s="83" t="e">
        <f>SUMIFS(#REF!,#REF!,'Variance Analysis'!$B36,#REF!,'Variance Analysis'!$A36)</f>
        <v>#REF!</v>
      </c>
      <c r="K36" s="83" t="e">
        <f>SUMIFS(#REF!,#REF!,'Variance Analysis'!$B36,#REF!,'Variance Analysis'!$A36)</f>
        <v>#REF!</v>
      </c>
      <c r="L36" s="83" t="e">
        <f>SUMIFS(#REF!,#REF!,'Variance Analysis'!$B36,#REF!,'Variance Analysis'!$A36)</f>
        <v>#REF!</v>
      </c>
      <c r="M36" s="83" t="e">
        <f>SUMIFS(#REF!,#REF!,'Variance Analysis'!$B36,#REF!,'Variance Analysis'!$A36)</f>
        <v>#REF!</v>
      </c>
      <c r="N36" s="83" t="e">
        <f>SUMIFS(#REF!,#REF!,'Variance Analysis'!$B36,#REF!,'Variance Analysis'!$A36)</f>
        <v>#REF!</v>
      </c>
      <c r="O36" s="57"/>
      <c r="P36" s="57"/>
      <c r="Q36" s="57"/>
      <c r="R36" s="57"/>
      <c r="S36" s="57"/>
      <c r="T36" s="57"/>
      <c r="U36" s="57"/>
      <c r="V36" s="57"/>
    </row>
    <row r="37" spans="1:22" s="56" customFormat="1" ht="12.75" customHeight="1">
      <c r="A37" s="26" t="s">
        <v>154</v>
      </c>
      <c r="B37" s="26" t="s">
        <v>153</v>
      </c>
      <c r="C37" s="83" t="e">
        <f>SUMIFS(#REF!,#REF!,$A$37)</f>
        <v>#REF!</v>
      </c>
      <c r="D37" s="83" t="e">
        <f>SUMIFS(#REF!,#REF!,$A$37)</f>
        <v>#REF!</v>
      </c>
      <c r="E37" s="83" t="e">
        <f>SUMIFS(#REF!,#REF!,$A$37)</f>
        <v>#REF!</v>
      </c>
      <c r="F37" s="83" t="e">
        <f>SUMIFS(#REF!,#REF!,$A$37)</f>
        <v>#REF!</v>
      </c>
      <c r="G37" s="83" t="e">
        <f>SUMIFS(#REF!,#REF!,$A$37)</f>
        <v>#REF!</v>
      </c>
      <c r="H37" s="83" t="e">
        <f>SUMIFS(#REF!,#REF!,$A$37)</f>
        <v>#REF!</v>
      </c>
      <c r="I37" s="83" t="e">
        <f>SUMIFS(#REF!,#REF!,$A$37)</f>
        <v>#REF!</v>
      </c>
      <c r="J37" s="83" t="e">
        <f>SUMIFS(#REF!,#REF!,$A$37)</f>
        <v>#REF!</v>
      </c>
      <c r="K37" s="83" t="e">
        <f>SUMIFS(#REF!,#REF!,$A$37)</f>
        <v>#REF!</v>
      </c>
      <c r="L37" s="83" t="e">
        <f>SUMIFS(#REF!,#REF!,$A$37)</f>
        <v>#REF!</v>
      </c>
      <c r="M37" s="83" t="e">
        <f>SUMIFS(#REF!,#REF!,$A$37)</f>
        <v>#REF!</v>
      </c>
      <c r="N37" s="83" t="e">
        <f>SUMIFS(#REF!,#REF!,$A$37)</f>
        <v>#REF!</v>
      </c>
      <c r="O37" s="57"/>
      <c r="P37" s="57"/>
      <c r="Q37" s="57"/>
      <c r="R37" s="57"/>
      <c r="S37" s="57"/>
      <c r="T37" s="57"/>
      <c r="U37" s="57"/>
      <c r="V37" s="57"/>
    </row>
    <row r="38" spans="1:22" s="56" customFormat="1" ht="12.75" customHeight="1">
      <c r="A38" s="26" t="s">
        <v>161</v>
      </c>
      <c r="B38" s="26" t="s">
        <v>86</v>
      </c>
      <c r="C38" s="83" t="e">
        <f>SUMIFS(#REF!,#REF!,'Variance Analysis'!$B38,#REF!,'Variance Analysis'!$A38)</f>
        <v>#REF!</v>
      </c>
      <c r="D38" s="83" t="e">
        <f>SUMIFS(#REF!,#REF!,'Variance Analysis'!$B38,#REF!,'Variance Analysis'!$A38)</f>
        <v>#REF!</v>
      </c>
      <c r="E38" s="83" t="e">
        <f>SUMIFS(#REF!,#REF!,'Variance Analysis'!$B38,#REF!,'Variance Analysis'!$A38)</f>
        <v>#REF!</v>
      </c>
      <c r="F38" s="83" t="e">
        <f>SUMIFS(#REF!,#REF!,'Variance Analysis'!$B38,#REF!,'Variance Analysis'!$A38)</f>
        <v>#REF!</v>
      </c>
      <c r="G38" s="83" t="e">
        <f>SUMIFS(#REF!,#REF!,'Variance Analysis'!$B38,#REF!,'Variance Analysis'!$A38)</f>
        <v>#REF!</v>
      </c>
      <c r="H38" s="83" t="e">
        <f>SUMIFS(#REF!,#REF!,'Variance Analysis'!$B38,#REF!,'Variance Analysis'!$A38)</f>
        <v>#REF!</v>
      </c>
      <c r="I38" s="83" t="e">
        <f>SUMIFS(#REF!,#REF!,'Variance Analysis'!$B38,#REF!,'Variance Analysis'!$A38)</f>
        <v>#REF!</v>
      </c>
      <c r="J38" s="83" t="e">
        <f>SUMIFS(#REF!,#REF!,'Variance Analysis'!$B38,#REF!,'Variance Analysis'!$A38)</f>
        <v>#REF!</v>
      </c>
      <c r="K38" s="83" t="e">
        <f>SUMIFS(#REF!,#REF!,'Variance Analysis'!$B38,#REF!,'Variance Analysis'!$A38)</f>
        <v>#REF!</v>
      </c>
      <c r="L38" s="83" t="e">
        <f>SUMIFS(#REF!,#REF!,'Variance Analysis'!$B38,#REF!,'Variance Analysis'!$A38)</f>
        <v>#REF!</v>
      </c>
      <c r="M38" s="83" t="e">
        <f>SUMIFS(#REF!,#REF!,'Variance Analysis'!$B38,#REF!,'Variance Analysis'!$A38)</f>
        <v>#REF!</v>
      </c>
      <c r="N38" s="83" t="e">
        <f>SUMIFS(#REF!,#REF!,'Variance Analysis'!$B38,#REF!,'Variance Analysis'!$A38)</f>
        <v>#REF!</v>
      </c>
      <c r="O38" s="57"/>
      <c r="P38" s="57"/>
      <c r="Q38" s="57"/>
      <c r="R38" s="57"/>
      <c r="S38" s="57"/>
      <c r="T38" s="57"/>
      <c r="U38" s="57"/>
      <c r="V38" s="57"/>
    </row>
    <row r="39" spans="1:22" s="56" customFormat="1" ht="12.75" customHeight="1">
      <c r="A39" s="26" t="s">
        <v>161</v>
      </c>
      <c r="B39" s="26" t="s">
        <v>159</v>
      </c>
      <c r="C39" s="83" t="e">
        <f>SUMIFS(#REF!,#REF!,'Variance Analysis'!$B39,#REF!,'Variance Analysis'!$A39)</f>
        <v>#REF!</v>
      </c>
      <c r="D39" s="83" t="e">
        <f>SUMIFS(#REF!,#REF!,'Variance Analysis'!$B39,#REF!,'Variance Analysis'!$A39)</f>
        <v>#REF!</v>
      </c>
      <c r="E39" s="83" t="e">
        <f>SUMIFS(#REF!,#REF!,'Variance Analysis'!$B39,#REF!,'Variance Analysis'!$A39)</f>
        <v>#REF!</v>
      </c>
      <c r="F39" s="83" t="e">
        <f>SUMIFS(#REF!,#REF!,'Variance Analysis'!$B39,#REF!,'Variance Analysis'!$A39)</f>
        <v>#REF!</v>
      </c>
      <c r="G39" s="83" t="e">
        <f>SUMIFS(#REF!,#REF!,'Variance Analysis'!$B39,#REF!,'Variance Analysis'!$A39)</f>
        <v>#REF!</v>
      </c>
      <c r="H39" s="83" t="e">
        <f>SUMIFS(#REF!,#REF!,'Variance Analysis'!$B39,#REF!,'Variance Analysis'!$A39)</f>
        <v>#REF!</v>
      </c>
      <c r="I39" s="83" t="e">
        <f>SUMIFS(#REF!,#REF!,'Variance Analysis'!$B39,#REF!,'Variance Analysis'!$A39)</f>
        <v>#REF!</v>
      </c>
      <c r="J39" s="83" t="e">
        <f>SUMIFS(#REF!,#REF!,'Variance Analysis'!$B39,#REF!,'Variance Analysis'!$A39)</f>
        <v>#REF!</v>
      </c>
      <c r="K39" s="83" t="e">
        <f>SUMIFS(#REF!,#REF!,'Variance Analysis'!$B39,#REF!,'Variance Analysis'!$A39)</f>
        <v>#REF!</v>
      </c>
      <c r="L39" s="83" t="e">
        <f>SUMIFS(#REF!,#REF!,'Variance Analysis'!$B39,#REF!,'Variance Analysis'!$A39)</f>
        <v>#REF!</v>
      </c>
      <c r="M39" s="83" t="e">
        <f>SUMIFS(#REF!,#REF!,'Variance Analysis'!$B39,#REF!,'Variance Analysis'!$A39)</f>
        <v>#REF!</v>
      </c>
      <c r="N39" s="83" t="e">
        <f>SUMIFS(#REF!,#REF!,'Variance Analysis'!$B39,#REF!,'Variance Analysis'!$A39)</f>
        <v>#REF!</v>
      </c>
      <c r="O39" s="57"/>
      <c r="P39" s="57"/>
      <c r="Q39" s="57"/>
      <c r="R39" s="57"/>
      <c r="S39" s="57"/>
      <c r="T39" s="57"/>
      <c r="U39" s="57"/>
      <c r="V39" s="57"/>
    </row>
    <row r="40" spans="1:22" s="56" customFormat="1" ht="12.75" customHeight="1">
      <c r="A40" s="26" t="s">
        <v>161</v>
      </c>
      <c r="B40" s="26" t="s">
        <v>160</v>
      </c>
      <c r="C40" s="83" t="e">
        <f>SUMIFS(#REF!,#REF!,'Variance Analysis'!$B40,#REF!,'Variance Analysis'!$A40)</f>
        <v>#REF!</v>
      </c>
      <c r="D40" s="83" t="e">
        <f>SUMIFS(#REF!,#REF!,'Variance Analysis'!$B40,#REF!,'Variance Analysis'!$A40)</f>
        <v>#REF!</v>
      </c>
      <c r="E40" s="83" t="e">
        <f>SUMIFS(#REF!,#REF!,'Variance Analysis'!$B40,#REF!,'Variance Analysis'!$A40)</f>
        <v>#REF!</v>
      </c>
      <c r="F40" s="83" t="e">
        <f>SUMIFS(#REF!,#REF!,'Variance Analysis'!$B40,#REF!,'Variance Analysis'!$A40)</f>
        <v>#REF!</v>
      </c>
      <c r="G40" s="83" t="e">
        <f>SUMIFS(#REF!,#REF!,'Variance Analysis'!$B40,#REF!,'Variance Analysis'!$A40)</f>
        <v>#REF!</v>
      </c>
      <c r="H40" s="83" t="e">
        <f>SUMIFS(#REF!,#REF!,'Variance Analysis'!$B40,#REF!,'Variance Analysis'!$A40)</f>
        <v>#REF!</v>
      </c>
      <c r="I40" s="83" t="e">
        <f>SUMIFS(#REF!,#REF!,'Variance Analysis'!$B40,#REF!,'Variance Analysis'!$A40)</f>
        <v>#REF!</v>
      </c>
      <c r="J40" s="83" t="e">
        <f>SUMIFS(#REF!,#REF!,'Variance Analysis'!$B40,#REF!,'Variance Analysis'!$A40)</f>
        <v>#REF!</v>
      </c>
      <c r="K40" s="83" t="e">
        <f>SUMIFS(#REF!,#REF!,'Variance Analysis'!$B40,#REF!,'Variance Analysis'!$A40)</f>
        <v>#REF!</v>
      </c>
      <c r="L40" s="83" t="e">
        <f>SUMIFS(#REF!,#REF!,'Variance Analysis'!$B40,#REF!,'Variance Analysis'!$A40)</f>
        <v>#REF!</v>
      </c>
      <c r="M40" s="83" t="e">
        <f>SUMIFS(#REF!,#REF!,'Variance Analysis'!$B40,#REF!,'Variance Analysis'!$A40)</f>
        <v>#REF!</v>
      </c>
      <c r="N40" s="83" t="e">
        <f>SUMIFS(#REF!,#REF!,'Variance Analysis'!$B40,#REF!,'Variance Analysis'!$A40)</f>
        <v>#REF!</v>
      </c>
      <c r="O40" s="57"/>
      <c r="P40" s="57"/>
      <c r="Q40" s="57"/>
      <c r="R40" s="57"/>
      <c r="S40" s="57"/>
      <c r="T40" s="57"/>
      <c r="U40" s="57"/>
      <c r="V40" s="57"/>
    </row>
    <row r="41" spans="1:22" s="56" customFormat="1" ht="12.75" customHeight="1">
      <c r="A41" s="26" t="s">
        <v>161</v>
      </c>
      <c r="B41" s="26" t="s">
        <v>153</v>
      </c>
      <c r="C41" s="84" t="e">
        <f>SUMIFS(#REF!,#REF!,$A$41)</f>
        <v>#REF!</v>
      </c>
      <c r="D41" s="84" t="e">
        <f>SUMIFS(#REF!,#REF!,$A$41)</f>
        <v>#REF!</v>
      </c>
      <c r="E41" s="84" t="e">
        <f>SUMIFS(#REF!,#REF!,$A$41)</f>
        <v>#REF!</v>
      </c>
      <c r="F41" s="84" t="e">
        <f>SUMIFS(#REF!,#REF!,$A$41)</f>
        <v>#REF!</v>
      </c>
      <c r="G41" s="84" t="e">
        <f>SUMIFS(#REF!,#REF!,$A$41)</f>
        <v>#REF!</v>
      </c>
      <c r="H41" s="84" t="e">
        <f>SUMIFS(#REF!,#REF!,$A$41)</f>
        <v>#REF!</v>
      </c>
      <c r="I41" s="84" t="e">
        <f>SUMIFS(#REF!,#REF!,$A$41)</f>
        <v>#REF!</v>
      </c>
      <c r="J41" s="84" t="e">
        <f>SUMIFS(#REF!,#REF!,$A$41)</f>
        <v>#REF!</v>
      </c>
      <c r="K41" s="84" t="e">
        <f>SUMIFS(#REF!,#REF!,$A$41)</f>
        <v>#REF!</v>
      </c>
      <c r="L41" s="84" t="e">
        <f>SUMIFS(#REF!,#REF!,$A$41)</f>
        <v>#REF!</v>
      </c>
      <c r="M41" s="84" t="e">
        <f>SUMIFS(#REF!,#REF!,$A$41)</f>
        <v>#REF!</v>
      </c>
      <c r="N41" s="84" t="e">
        <f>SUMIFS(#REF!,#REF!,$A$41)</f>
        <v>#REF!</v>
      </c>
      <c r="O41" s="57"/>
      <c r="P41" s="57"/>
      <c r="Q41" s="57"/>
      <c r="R41" s="57"/>
      <c r="S41" s="57"/>
      <c r="T41" s="57"/>
      <c r="U41" s="57"/>
      <c r="V41" s="57"/>
    </row>
    <row r="42" spans="1:22" s="56" customFormat="1" ht="12.75" customHeight="1">
      <c r="A42" s="26" t="s">
        <v>137</v>
      </c>
      <c r="B42" s="26" t="s">
        <v>86</v>
      </c>
      <c r="C42" s="83" t="e">
        <f>SUMIFS(C$30:C$41,$B$30:$B$41,$B$42)</f>
        <v>#REF!</v>
      </c>
      <c r="D42" s="83" t="e">
        <f t="shared" ref="D42:N42" si="2">SUMIFS(D$30:D$41,$B$30:$B$41,$B$42)</f>
        <v>#REF!</v>
      </c>
      <c r="E42" s="83" t="e">
        <f t="shared" si="2"/>
        <v>#REF!</v>
      </c>
      <c r="F42" s="83" t="e">
        <f t="shared" si="2"/>
        <v>#REF!</v>
      </c>
      <c r="G42" s="83" t="e">
        <f t="shared" si="2"/>
        <v>#REF!</v>
      </c>
      <c r="H42" s="83" t="e">
        <f t="shared" si="2"/>
        <v>#REF!</v>
      </c>
      <c r="I42" s="83" t="e">
        <f t="shared" si="2"/>
        <v>#REF!</v>
      </c>
      <c r="J42" s="83" t="e">
        <f t="shared" si="2"/>
        <v>#REF!</v>
      </c>
      <c r="K42" s="83" t="e">
        <f t="shared" si="2"/>
        <v>#REF!</v>
      </c>
      <c r="L42" s="83" t="e">
        <f t="shared" si="2"/>
        <v>#REF!</v>
      </c>
      <c r="M42" s="83" t="e">
        <f t="shared" si="2"/>
        <v>#REF!</v>
      </c>
      <c r="N42" s="83" t="e">
        <f t="shared" si="2"/>
        <v>#REF!</v>
      </c>
      <c r="O42" s="57"/>
      <c r="P42" s="57"/>
      <c r="Q42" s="57"/>
      <c r="R42" s="57"/>
      <c r="S42" s="57"/>
      <c r="T42" s="57"/>
      <c r="U42" s="57"/>
      <c r="V42" s="57"/>
    </row>
    <row r="43" spans="1:22" s="56" customFormat="1" ht="12.75" customHeight="1">
      <c r="A43" s="26" t="s">
        <v>137</v>
      </c>
      <c r="B43" s="26" t="s">
        <v>159</v>
      </c>
      <c r="C43" s="83" t="e">
        <f>SUMIFS(C$30:C$41,$B$30:$B$41,$B$43)</f>
        <v>#REF!</v>
      </c>
      <c r="D43" s="83" t="e">
        <f t="shared" ref="D43:N43" si="3">SUMIFS(D$30:D$41,$B$30:$B$41,$B$43)</f>
        <v>#REF!</v>
      </c>
      <c r="E43" s="83" t="e">
        <f t="shared" si="3"/>
        <v>#REF!</v>
      </c>
      <c r="F43" s="83" t="e">
        <f t="shared" si="3"/>
        <v>#REF!</v>
      </c>
      <c r="G43" s="83" t="e">
        <f t="shared" si="3"/>
        <v>#REF!</v>
      </c>
      <c r="H43" s="83" t="e">
        <f t="shared" si="3"/>
        <v>#REF!</v>
      </c>
      <c r="I43" s="83" t="e">
        <f t="shared" si="3"/>
        <v>#REF!</v>
      </c>
      <c r="J43" s="83" t="e">
        <f t="shared" si="3"/>
        <v>#REF!</v>
      </c>
      <c r="K43" s="83" t="e">
        <f t="shared" si="3"/>
        <v>#REF!</v>
      </c>
      <c r="L43" s="83" t="e">
        <f t="shared" si="3"/>
        <v>#REF!</v>
      </c>
      <c r="M43" s="83" t="e">
        <f t="shared" si="3"/>
        <v>#REF!</v>
      </c>
      <c r="N43" s="83" t="e">
        <f t="shared" si="3"/>
        <v>#REF!</v>
      </c>
      <c r="O43" s="57"/>
      <c r="P43" s="57"/>
      <c r="Q43" s="57"/>
      <c r="R43" s="57"/>
      <c r="S43" s="57"/>
      <c r="T43" s="57"/>
      <c r="U43" s="57"/>
      <c r="V43" s="57"/>
    </row>
    <row r="44" spans="1:22" ht="12.75" customHeight="1">
      <c r="A44" s="26" t="s">
        <v>137</v>
      </c>
      <c r="B44" s="26" t="s">
        <v>160</v>
      </c>
      <c r="C44" s="83" t="e">
        <f>SUMIFS(C$30:C$41,$B$30:$B$41,$B$44)</f>
        <v>#REF!</v>
      </c>
      <c r="D44" s="83" t="e">
        <f t="shared" ref="D44:N44" si="4">SUMIFS(D$30:D$41,$B$30:$B$41,$B$44)</f>
        <v>#REF!</v>
      </c>
      <c r="E44" s="83" t="e">
        <f t="shared" si="4"/>
        <v>#REF!</v>
      </c>
      <c r="F44" s="83" t="e">
        <f t="shared" si="4"/>
        <v>#REF!</v>
      </c>
      <c r="G44" s="83" t="e">
        <f t="shared" si="4"/>
        <v>#REF!</v>
      </c>
      <c r="H44" s="83" t="e">
        <f t="shared" si="4"/>
        <v>#REF!</v>
      </c>
      <c r="I44" s="83" t="e">
        <f t="shared" si="4"/>
        <v>#REF!</v>
      </c>
      <c r="J44" s="83" t="e">
        <f t="shared" si="4"/>
        <v>#REF!</v>
      </c>
      <c r="K44" s="83" t="e">
        <f t="shared" si="4"/>
        <v>#REF!</v>
      </c>
      <c r="L44" s="83" t="e">
        <f t="shared" si="4"/>
        <v>#REF!</v>
      </c>
      <c r="M44" s="83" t="e">
        <f t="shared" si="4"/>
        <v>#REF!</v>
      </c>
      <c r="N44" s="83" t="e">
        <f t="shared" si="4"/>
        <v>#REF!</v>
      </c>
      <c r="O44" s="19"/>
      <c r="P44" s="19"/>
      <c r="Q44" s="19"/>
      <c r="R44" s="19"/>
      <c r="S44" s="19"/>
      <c r="T44" s="19"/>
      <c r="U44" s="19"/>
      <c r="V44" s="19"/>
    </row>
    <row r="45" spans="1:22" ht="12.75" customHeight="1">
      <c r="A45" s="26" t="s">
        <v>137</v>
      </c>
      <c r="B45" s="57" t="s">
        <v>153</v>
      </c>
      <c r="C45" s="83" t="e">
        <f>SUMIFS(C$30:C$41,$B$30:$B$41,$B$45)</f>
        <v>#REF!</v>
      </c>
      <c r="D45" s="83" t="e">
        <f t="shared" ref="D45:N45" si="5">SUMIFS(D$30:D$41,$B$30:$B$41,$B$45)</f>
        <v>#REF!</v>
      </c>
      <c r="E45" s="83" t="e">
        <f t="shared" si="5"/>
        <v>#REF!</v>
      </c>
      <c r="F45" s="83" t="e">
        <f t="shared" si="5"/>
        <v>#REF!</v>
      </c>
      <c r="G45" s="83" t="e">
        <f t="shared" si="5"/>
        <v>#REF!</v>
      </c>
      <c r="H45" s="83" t="e">
        <f t="shared" si="5"/>
        <v>#REF!</v>
      </c>
      <c r="I45" s="83" t="e">
        <f t="shared" si="5"/>
        <v>#REF!</v>
      </c>
      <c r="J45" s="83" t="e">
        <f t="shared" si="5"/>
        <v>#REF!</v>
      </c>
      <c r="K45" s="83" t="e">
        <f t="shared" si="5"/>
        <v>#REF!</v>
      </c>
      <c r="L45" s="83" t="e">
        <f t="shared" si="5"/>
        <v>#REF!</v>
      </c>
      <c r="M45" s="83" t="e">
        <f t="shared" si="5"/>
        <v>#REF!</v>
      </c>
      <c r="N45" s="83" t="e">
        <f t="shared" si="5"/>
        <v>#REF!</v>
      </c>
      <c r="O45" s="19"/>
      <c r="P45" s="19"/>
      <c r="Q45" s="19"/>
      <c r="R45" s="19"/>
      <c r="S45" s="19"/>
      <c r="T45" s="19"/>
      <c r="U45" s="19"/>
      <c r="V45" s="19"/>
    </row>
    <row r="46" spans="1:22" s="59" customFormat="1" ht="40" customHeight="1">
      <c r="A46" s="214" t="s">
        <v>162</v>
      </c>
      <c r="B46" s="215"/>
      <c r="C46" s="215"/>
      <c r="D46" s="215"/>
      <c r="E46" s="215"/>
      <c r="F46" s="215"/>
      <c r="G46" s="215"/>
      <c r="H46" s="215"/>
      <c r="I46" s="215"/>
      <c r="J46" s="215"/>
      <c r="K46" s="44"/>
      <c r="L46" s="44"/>
      <c r="M46" s="44"/>
      <c r="N46" s="44"/>
      <c r="O46" s="44"/>
      <c r="P46" s="44"/>
      <c r="Q46" s="44"/>
      <c r="R46" s="44"/>
      <c r="S46" s="44"/>
      <c r="T46" s="44"/>
      <c r="U46" s="44"/>
      <c r="V46" s="44"/>
    </row>
    <row r="47" spans="1:22" s="59" customFormat="1" ht="30" customHeight="1">
      <c r="A47" s="211" t="s">
        <v>163</v>
      </c>
      <c r="B47" s="212"/>
      <c r="C47" s="212"/>
      <c r="D47" s="212"/>
      <c r="E47" s="212"/>
      <c r="F47" s="212"/>
      <c r="G47" s="212"/>
      <c r="H47" s="212"/>
      <c r="I47" s="212"/>
      <c r="J47" s="212"/>
      <c r="K47" s="44"/>
      <c r="L47" s="44"/>
      <c r="M47" s="44"/>
      <c r="N47" s="44"/>
      <c r="O47" s="44"/>
      <c r="P47" s="44"/>
      <c r="Q47" s="44"/>
      <c r="R47" s="44"/>
      <c r="S47" s="44"/>
      <c r="T47" s="44"/>
      <c r="U47" s="44"/>
      <c r="V47" s="44"/>
    </row>
    <row r="48" spans="1:22" s="59" customFormat="1" ht="46" customHeight="1">
      <c r="A48" s="211" t="s">
        <v>164</v>
      </c>
      <c r="B48" s="212"/>
      <c r="C48" s="212"/>
      <c r="D48" s="212"/>
      <c r="E48" s="212"/>
      <c r="F48" s="212"/>
      <c r="G48" s="212"/>
      <c r="H48" s="212"/>
      <c r="I48" s="212"/>
      <c r="J48" s="212"/>
      <c r="K48" s="44"/>
      <c r="L48" s="44"/>
      <c r="M48" s="44"/>
      <c r="N48" s="44"/>
      <c r="O48" s="44"/>
      <c r="P48" s="44"/>
      <c r="Q48" s="44"/>
      <c r="R48" s="44"/>
      <c r="S48" s="44"/>
      <c r="T48" s="44"/>
      <c r="U48" s="44"/>
      <c r="V48" s="44"/>
    </row>
    <row r="49" spans="1:22" s="59" customFormat="1" ht="46" customHeight="1">
      <c r="A49" s="180" t="s">
        <v>165</v>
      </c>
      <c r="B49" s="88" t="s">
        <v>166</v>
      </c>
      <c r="C49" s="87"/>
      <c r="D49" s="87"/>
      <c r="E49" s="87"/>
      <c r="F49" s="87"/>
      <c r="G49" s="87"/>
      <c r="H49" s="87"/>
      <c r="I49" s="87"/>
      <c r="J49" s="87"/>
      <c r="K49" s="44"/>
      <c r="L49" s="44"/>
      <c r="M49" s="44"/>
      <c r="N49" s="44"/>
      <c r="O49" s="44"/>
      <c r="P49" s="44"/>
      <c r="Q49" s="44"/>
      <c r="R49" s="44"/>
      <c r="S49" s="44"/>
      <c r="T49" s="44"/>
      <c r="U49" s="44"/>
      <c r="V49" s="44"/>
    </row>
    <row r="50" spans="1:22" ht="28.5" customHeight="1">
      <c r="A50" s="58" t="s">
        <v>137</v>
      </c>
      <c r="B50" s="54"/>
      <c r="C50" s="34" t="s">
        <v>138</v>
      </c>
      <c r="D50" s="34" t="s">
        <v>139</v>
      </c>
      <c r="E50" s="34" t="s">
        <v>140</v>
      </c>
      <c r="F50" s="34" t="s">
        <v>141</v>
      </c>
      <c r="G50" s="34" t="s">
        <v>142</v>
      </c>
      <c r="H50" s="34" t="s">
        <v>143</v>
      </c>
      <c r="I50" s="34" t="s">
        <v>144</v>
      </c>
      <c r="J50" s="34" t="s">
        <v>145</v>
      </c>
      <c r="K50" s="34" t="s">
        <v>146</v>
      </c>
      <c r="L50" s="34" t="s">
        <v>147</v>
      </c>
      <c r="M50" s="34" t="s">
        <v>148</v>
      </c>
      <c r="N50" s="34" t="s">
        <v>149</v>
      </c>
      <c r="O50" s="19"/>
      <c r="P50" s="19"/>
      <c r="Q50" s="19"/>
      <c r="R50" s="19"/>
      <c r="S50" s="19"/>
      <c r="T50" s="19"/>
      <c r="U50" s="19"/>
      <c r="V50" s="19"/>
    </row>
    <row r="51" spans="1:22" s="56" customFormat="1" ht="12.75" customHeight="1">
      <c r="A51" s="4" t="s">
        <v>150</v>
      </c>
      <c r="B51" s="5" t="s">
        <v>86</v>
      </c>
      <c r="C51" s="82" t="e">
        <f t="shared" ref="C51:C66" si="6">C30-C9</f>
        <v>#REF!</v>
      </c>
      <c r="D51" s="82" t="e">
        <f t="shared" ref="D51:N51" si="7">D30-D9</f>
        <v>#REF!</v>
      </c>
      <c r="E51" s="82" t="e">
        <f t="shared" si="7"/>
        <v>#REF!</v>
      </c>
      <c r="F51" s="82" t="e">
        <f t="shared" si="7"/>
        <v>#REF!</v>
      </c>
      <c r="G51" s="82" t="e">
        <f t="shared" si="7"/>
        <v>#REF!</v>
      </c>
      <c r="H51" s="82" t="e">
        <f t="shared" si="7"/>
        <v>#REF!</v>
      </c>
      <c r="I51" s="82" t="e">
        <f t="shared" si="7"/>
        <v>#REF!</v>
      </c>
      <c r="J51" s="82" t="e">
        <f t="shared" si="7"/>
        <v>#REF!</v>
      </c>
      <c r="K51" s="82" t="e">
        <f t="shared" si="7"/>
        <v>#REF!</v>
      </c>
      <c r="L51" s="82" t="e">
        <f t="shared" si="7"/>
        <v>#REF!</v>
      </c>
      <c r="M51" s="82" t="e">
        <f t="shared" si="7"/>
        <v>#REF!</v>
      </c>
      <c r="N51" s="82" t="e">
        <f t="shared" si="7"/>
        <v>#REF!</v>
      </c>
      <c r="O51" s="57"/>
      <c r="P51" s="57"/>
      <c r="Q51" s="57"/>
      <c r="R51" s="57"/>
      <c r="S51" s="57"/>
      <c r="T51" s="57"/>
      <c r="U51" s="57"/>
      <c r="V51" s="57"/>
    </row>
    <row r="52" spans="1:22" s="56" customFormat="1" ht="12.75" customHeight="1">
      <c r="A52" s="26"/>
      <c r="B52" s="26" t="s">
        <v>151</v>
      </c>
      <c r="C52" s="82" t="e">
        <f t="shared" si="6"/>
        <v>#REF!</v>
      </c>
      <c r="D52" s="82" t="e">
        <f t="shared" ref="D52:N52" si="8">D31-D10</f>
        <v>#REF!</v>
      </c>
      <c r="E52" s="82" t="e">
        <f t="shared" si="8"/>
        <v>#REF!</v>
      </c>
      <c r="F52" s="82" t="e">
        <f t="shared" si="8"/>
        <v>#REF!</v>
      </c>
      <c r="G52" s="82" t="e">
        <f t="shared" si="8"/>
        <v>#REF!</v>
      </c>
      <c r="H52" s="82" t="e">
        <f t="shared" si="8"/>
        <v>#REF!</v>
      </c>
      <c r="I52" s="82" t="e">
        <f t="shared" si="8"/>
        <v>#REF!</v>
      </c>
      <c r="J52" s="82" t="e">
        <f t="shared" si="8"/>
        <v>#REF!</v>
      </c>
      <c r="K52" s="82" t="e">
        <f t="shared" si="8"/>
        <v>#REF!</v>
      </c>
      <c r="L52" s="82" t="e">
        <f t="shared" si="8"/>
        <v>#REF!</v>
      </c>
      <c r="M52" s="82" t="e">
        <f t="shared" si="8"/>
        <v>#REF!</v>
      </c>
      <c r="N52" s="82" t="e">
        <f t="shared" si="8"/>
        <v>#REF!</v>
      </c>
      <c r="O52" s="57"/>
      <c r="P52" s="57"/>
      <c r="Q52" s="57"/>
      <c r="R52" s="57"/>
      <c r="S52" s="57"/>
      <c r="T52" s="57"/>
      <c r="U52" s="57"/>
      <c r="V52" s="57"/>
    </row>
    <row r="53" spans="1:22" s="56" customFormat="1" ht="12.75" customHeight="1">
      <c r="A53" s="26"/>
      <c r="B53" s="26" t="s">
        <v>152</v>
      </c>
      <c r="C53" s="82" t="e">
        <f t="shared" si="6"/>
        <v>#REF!</v>
      </c>
      <c r="D53" s="82" t="e">
        <f t="shared" ref="D53:N53" si="9">D32-D11</f>
        <v>#REF!</v>
      </c>
      <c r="E53" s="82" t="e">
        <f t="shared" si="9"/>
        <v>#REF!</v>
      </c>
      <c r="F53" s="82" t="e">
        <f t="shared" si="9"/>
        <v>#REF!</v>
      </c>
      <c r="G53" s="82" t="e">
        <f t="shared" si="9"/>
        <v>#REF!</v>
      </c>
      <c r="H53" s="82" t="e">
        <f t="shared" si="9"/>
        <v>#REF!</v>
      </c>
      <c r="I53" s="82" t="e">
        <f t="shared" si="9"/>
        <v>#REF!</v>
      </c>
      <c r="J53" s="82" t="e">
        <f t="shared" si="9"/>
        <v>#REF!</v>
      </c>
      <c r="K53" s="82" t="e">
        <f t="shared" si="9"/>
        <v>#REF!</v>
      </c>
      <c r="L53" s="82" t="e">
        <f t="shared" si="9"/>
        <v>#REF!</v>
      </c>
      <c r="M53" s="82" t="e">
        <f t="shared" si="9"/>
        <v>#REF!</v>
      </c>
      <c r="N53" s="82" t="e">
        <f t="shared" si="9"/>
        <v>#REF!</v>
      </c>
      <c r="O53" s="57"/>
      <c r="P53" s="57"/>
      <c r="Q53" s="57"/>
      <c r="R53" s="57"/>
      <c r="S53" s="57"/>
      <c r="T53" s="57"/>
      <c r="U53" s="57"/>
      <c r="V53" s="57"/>
    </row>
    <row r="54" spans="1:22" s="56" customFormat="1" ht="12.75" customHeight="1">
      <c r="A54" s="26"/>
      <c r="B54" s="26" t="s">
        <v>153</v>
      </c>
      <c r="C54" s="82" t="e">
        <f t="shared" si="6"/>
        <v>#REF!</v>
      </c>
      <c r="D54" s="82" t="e">
        <f t="shared" ref="D54:N54" si="10">D33-D12</f>
        <v>#REF!</v>
      </c>
      <c r="E54" s="82" t="e">
        <f t="shared" si="10"/>
        <v>#REF!</v>
      </c>
      <c r="F54" s="82" t="e">
        <f t="shared" si="10"/>
        <v>#REF!</v>
      </c>
      <c r="G54" s="82" t="e">
        <f t="shared" si="10"/>
        <v>#REF!</v>
      </c>
      <c r="H54" s="82" t="e">
        <f t="shared" si="10"/>
        <v>#REF!</v>
      </c>
      <c r="I54" s="82" t="e">
        <f t="shared" si="10"/>
        <v>#REF!</v>
      </c>
      <c r="J54" s="82" t="e">
        <f t="shared" si="10"/>
        <v>#REF!</v>
      </c>
      <c r="K54" s="82" t="e">
        <f t="shared" si="10"/>
        <v>#REF!</v>
      </c>
      <c r="L54" s="82" t="e">
        <f t="shared" si="10"/>
        <v>#REF!</v>
      </c>
      <c r="M54" s="82" t="e">
        <f t="shared" si="10"/>
        <v>#REF!</v>
      </c>
      <c r="N54" s="82" t="e">
        <f t="shared" si="10"/>
        <v>#REF!</v>
      </c>
      <c r="O54" s="57"/>
      <c r="P54" s="57"/>
      <c r="Q54" s="57"/>
      <c r="R54" s="57"/>
      <c r="S54" s="57"/>
      <c r="T54" s="57"/>
      <c r="U54" s="57"/>
      <c r="V54" s="57"/>
    </row>
    <row r="55" spans="1:22" s="56" customFormat="1" ht="12.75" customHeight="1">
      <c r="A55" s="26" t="s">
        <v>154</v>
      </c>
      <c r="B55" s="26" t="s">
        <v>86</v>
      </c>
      <c r="C55" s="82" t="e">
        <f t="shared" si="6"/>
        <v>#REF!</v>
      </c>
      <c r="D55" s="82" t="e">
        <f t="shared" ref="D55:N55" si="11">D34-D13</f>
        <v>#REF!</v>
      </c>
      <c r="E55" s="82" t="e">
        <f t="shared" si="11"/>
        <v>#REF!</v>
      </c>
      <c r="F55" s="82" t="e">
        <f t="shared" si="11"/>
        <v>#REF!</v>
      </c>
      <c r="G55" s="82" t="e">
        <f t="shared" si="11"/>
        <v>#REF!</v>
      </c>
      <c r="H55" s="82" t="e">
        <f t="shared" si="11"/>
        <v>#REF!</v>
      </c>
      <c r="I55" s="82" t="e">
        <f t="shared" si="11"/>
        <v>#REF!</v>
      </c>
      <c r="J55" s="82" t="e">
        <f t="shared" si="11"/>
        <v>#REF!</v>
      </c>
      <c r="K55" s="82" t="e">
        <f t="shared" si="11"/>
        <v>#REF!</v>
      </c>
      <c r="L55" s="82" t="e">
        <f t="shared" si="11"/>
        <v>#REF!</v>
      </c>
      <c r="M55" s="82" t="e">
        <f t="shared" si="11"/>
        <v>#REF!</v>
      </c>
      <c r="N55" s="82" t="e">
        <f t="shared" si="11"/>
        <v>#REF!</v>
      </c>
      <c r="O55" s="57"/>
      <c r="P55" s="57"/>
      <c r="Q55" s="57"/>
      <c r="R55" s="57"/>
      <c r="S55" s="57"/>
      <c r="T55" s="57"/>
      <c r="U55" s="57"/>
      <c r="V55" s="57"/>
    </row>
    <row r="56" spans="1:22" s="56" customFormat="1" ht="12.75" customHeight="1">
      <c r="A56" s="26"/>
      <c r="B56" s="26" t="s">
        <v>151</v>
      </c>
      <c r="C56" s="82" t="e">
        <f t="shared" si="6"/>
        <v>#REF!</v>
      </c>
      <c r="D56" s="82" t="e">
        <f t="shared" ref="D56:N56" si="12">D35-D14</f>
        <v>#REF!</v>
      </c>
      <c r="E56" s="82" t="e">
        <f t="shared" si="12"/>
        <v>#REF!</v>
      </c>
      <c r="F56" s="82" t="e">
        <f t="shared" si="12"/>
        <v>#REF!</v>
      </c>
      <c r="G56" s="82" t="e">
        <f t="shared" si="12"/>
        <v>#REF!</v>
      </c>
      <c r="H56" s="82" t="e">
        <f t="shared" si="12"/>
        <v>#REF!</v>
      </c>
      <c r="I56" s="82" t="e">
        <f t="shared" si="12"/>
        <v>#REF!</v>
      </c>
      <c r="J56" s="82" t="e">
        <f t="shared" si="12"/>
        <v>#REF!</v>
      </c>
      <c r="K56" s="82" t="e">
        <f t="shared" si="12"/>
        <v>#REF!</v>
      </c>
      <c r="L56" s="82" t="e">
        <f t="shared" si="12"/>
        <v>#REF!</v>
      </c>
      <c r="M56" s="82" t="e">
        <f t="shared" si="12"/>
        <v>#REF!</v>
      </c>
      <c r="N56" s="82" t="e">
        <f t="shared" si="12"/>
        <v>#REF!</v>
      </c>
      <c r="O56" s="57"/>
      <c r="P56" s="57"/>
      <c r="Q56" s="57"/>
      <c r="R56" s="57"/>
      <c r="S56" s="57"/>
      <c r="T56" s="57"/>
      <c r="U56" s="57"/>
      <c r="V56" s="57"/>
    </row>
    <row r="57" spans="1:22" s="56" customFormat="1" ht="12.75" customHeight="1">
      <c r="A57" s="26"/>
      <c r="B57" s="26" t="s">
        <v>152</v>
      </c>
      <c r="C57" s="82" t="e">
        <f t="shared" si="6"/>
        <v>#REF!</v>
      </c>
      <c r="D57" s="82" t="e">
        <f t="shared" ref="D57:N57" si="13">D36-D15</f>
        <v>#REF!</v>
      </c>
      <c r="E57" s="82" t="e">
        <f t="shared" si="13"/>
        <v>#REF!</v>
      </c>
      <c r="F57" s="82" t="e">
        <f t="shared" si="13"/>
        <v>#REF!</v>
      </c>
      <c r="G57" s="82" t="e">
        <f t="shared" si="13"/>
        <v>#REF!</v>
      </c>
      <c r="H57" s="82" t="e">
        <f t="shared" si="13"/>
        <v>#REF!</v>
      </c>
      <c r="I57" s="82" t="e">
        <f t="shared" si="13"/>
        <v>#REF!</v>
      </c>
      <c r="J57" s="82" t="e">
        <f t="shared" si="13"/>
        <v>#REF!</v>
      </c>
      <c r="K57" s="82" t="e">
        <f t="shared" si="13"/>
        <v>#REF!</v>
      </c>
      <c r="L57" s="82" t="e">
        <f t="shared" si="13"/>
        <v>#REF!</v>
      </c>
      <c r="M57" s="82" t="e">
        <f t="shared" si="13"/>
        <v>#REF!</v>
      </c>
      <c r="N57" s="82" t="e">
        <f t="shared" si="13"/>
        <v>#REF!</v>
      </c>
      <c r="O57" s="57"/>
      <c r="P57" s="57"/>
      <c r="Q57" s="57"/>
      <c r="R57" s="57"/>
      <c r="S57" s="57"/>
      <c r="T57" s="57"/>
      <c r="U57" s="57"/>
      <c r="V57" s="57"/>
    </row>
    <row r="58" spans="1:22" s="56" customFormat="1" ht="12.75" customHeight="1">
      <c r="A58" s="26"/>
      <c r="B58" s="26" t="s">
        <v>153</v>
      </c>
      <c r="C58" s="82" t="e">
        <f t="shared" si="6"/>
        <v>#REF!</v>
      </c>
      <c r="D58" s="82" t="e">
        <f t="shared" ref="D58:N58" si="14">D37-D16</f>
        <v>#REF!</v>
      </c>
      <c r="E58" s="82" t="e">
        <f t="shared" si="14"/>
        <v>#REF!</v>
      </c>
      <c r="F58" s="82" t="e">
        <f t="shared" si="14"/>
        <v>#REF!</v>
      </c>
      <c r="G58" s="82" t="e">
        <f t="shared" si="14"/>
        <v>#REF!</v>
      </c>
      <c r="H58" s="82" t="e">
        <f t="shared" si="14"/>
        <v>#REF!</v>
      </c>
      <c r="I58" s="82" t="e">
        <f t="shared" si="14"/>
        <v>#REF!</v>
      </c>
      <c r="J58" s="82" t="e">
        <f t="shared" si="14"/>
        <v>#REF!</v>
      </c>
      <c r="K58" s="82" t="e">
        <f t="shared" si="14"/>
        <v>#REF!</v>
      </c>
      <c r="L58" s="82" t="e">
        <f t="shared" si="14"/>
        <v>#REF!</v>
      </c>
      <c r="M58" s="82" t="e">
        <f t="shared" si="14"/>
        <v>#REF!</v>
      </c>
      <c r="N58" s="82" t="e">
        <f t="shared" si="14"/>
        <v>#REF!</v>
      </c>
      <c r="O58" s="57"/>
      <c r="P58" s="57"/>
      <c r="Q58" s="57"/>
      <c r="R58" s="57"/>
      <c r="S58" s="57"/>
      <c r="T58" s="57"/>
      <c r="U58" s="57"/>
      <c r="V58" s="57"/>
    </row>
    <row r="59" spans="1:22" s="56" customFormat="1" ht="12.75" customHeight="1">
      <c r="A59" s="26" t="s">
        <v>155</v>
      </c>
      <c r="B59" s="26" t="s">
        <v>86</v>
      </c>
      <c r="C59" s="82" t="e">
        <f t="shared" si="6"/>
        <v>#REF!</v>
      </c>
      <c r="D59" s="82" t="e">
        <f t="shared" ref="D59:N59" si="15">D38-D17</f>
        <v>#REF!</v>
      </c>
      <c r="E59" s="82" t="e">
        <f t="shared" si="15"/>
        <v>#REF!</v>
      </c>
      <c r="F59" s="82" t="e">
        <f t="shared" si="15"/>
        <v>#REF!</v>
      </c>
      <c r="G59" s="82" t="e">
        <f t="shared" si="15"/>
        <v>#REF!</v>
      </c>
      <c r="H59" s="82" t="e">
        <f t="shared" si="15"/>
        <v>#REF!</v>
      </c>
      <c r="I59" s="82" t="e">
        <f t="shared" si="15"/>
        <v>#REF!</v>
      </c>
      <c r="J59" s="82" t="e">
        <f t="shared" si="15"/>
        <v>#REF!</v>
      </c>
      <c r="K59" s="82" t="e">
        <f t="shared" si="15"/>
        <v>#REF!</v>
      </c>
      <c r="L59" s="82" t="e">
        <f t="shared" si="15"/>
        <v>#REF!</v>
      </c>
      <c r="M59" s="82" t="e">
        <f t="shared" si="15"/>
        <v>#REF!</v>
      </c>
      <c r="N59" s="82" t="e">
        <f t="shared" si="15"/>
        <v>#REF!</v>
      </c>
      <c r="O59" s="57"/>
      <c r="P59" s="57"/>
      <c r="Q59" s="57"/>
      <c r="R59" s="57"/>
      <c r="S59" s="57"/>
      <c r="T59" s="57"/>
      <c r="U59" s="57"/>
      <c r="V59" s="57"/>
    </row>
    <row r="60" spans="1:22" s="56" customFormat="1" ht="12.75" customHeight="1">
      <c r="A60" s="26"/>
      <c r="B60" s="26" t="s">
        <v>151</v>
      </c>
      <c r="C60" s="82" t="e">
        <f t="shared" si="6"/>
        <v>#REF!</v>
      </c>
      <c r="D60" s="82" t="e">
        <f t="shared" ref="D60:N60" si="16">D39-D18</f>
        <v>#REF!</v>
      </c>
      <c r="E60" s="82" t="e">
        <f t="shared" si="16"/>
        <v>#REF!</v>
      </c>
      <c r="F60" s="82" t="e">
        <f t="shared" si="16"/>
        <v>#REF!</v>
      </c>
      <c r="G60" s="82" t="e">
        <f t="shared" si="16"/>
        <v>#REF!</v>
      </c>
      <c r="H60" s="82" t="e">
        <f t="shared" si="16"/>
        <v>#REF!</v>
      </c>
      <c r="I60" s="82" t="e">
        <f t="shared" si="16"/>
        <v>#REF!</v>
      </c>
      <c r="J60" s="82" t="e">
        <f t="shared" si="16"/>
        <v>#REF!</v>
      </c>
      <c r="K60" s="82" t="e">
        <f t="shared" si="16"/>
        <v>#REF!</v>
      </c>
      <c r="L60" s="82" t="e">
        <f t="shared" si="16"/>
        <v>#REF!</v>
      </c>
      <c r="M60" s="82" t="e">
        <f t="shared" si="16"/>
        <v>#REF!</v>
      </c>
      <c r="N60" s="82" t="e">
        <f t="shared" si="16"/>
        <v>#REF!</v>
      </c>
      <c r="O60" s="57"/>
      <c r="P60" s="57"/>
      <c r="Q60" s="57"/>
      <c r="R60" s="57"/>
      <c r="S60" s="57"/>
      <c r="T60" s="57"/>
      <c r="U60" s="57"/>
      <c r="V60" s="57"/>
    </row>
    <row r="61" spans="1:22" s="56" customFormat="1" ht="12.75" customHeight="1">
      <c r="A61" s="26"/>
      <c r="B61" s="26" t="s">
        <v>152</v>
      </c>
      <c r="C61" s="82" t="e">
        <f t="shared" si="6"/>
        <v>#REF!</v>
      </c>
      <c r="D61" s="82" t="e">
        <f t="shared" ref="D61:N61" si="17">D40-D19</f>
        <v>#REF!</v>
      </c>
      <c r="E61" s="82" t="e">
        <f t="shared" si="17"/>
        <v>#REF!</v>
      </c>
      <c r="F61" s="82" t="e">
        <f t="shared" si="17"/>
        <v>#REF!</v>
      </c>
      <c r="G61" s="82" t="e">
        <f t="shared" si="17"/>
        <v>#REF!</v>
      </c>
      <c r="H61" s="82" t="e">
        <f t="shared" si="17"/>
        <v>#REF!</v>
      </c>
      <c r="I61" s="82" t="e">
        <f t="shared" si="17"/>
        <v>#REF!</v>
      </c>
      <c r="J61" s="82" t="e">
        <f t="shared" si="17"/>
        <v>#REF!</v>
      </c>
      <c r="K61" s="82" t="e">
        <f t="shared" si="17"/>
        <v>#REF!</v>
      </c>
      <c r="L61" s="82" t="e">
        <f t="shared" si="17"/>
        <v>#REF!</v>
      </c>
      <c r="M61" s="82" t="e">
        <f t="shared" si="17"/>
        <v>#REF!</v>
      </c>
      <c r="N61" s="82" t="e">
        <f t="shared" si="17"/>
        <v>#REF!</v>
      </c>
      <c r="O61" s="57"/>
      <c r="P61" s="57"/>
      <c r="Q61" s="57"/>
      <c r="R61" s="57"/>
      <c r="S61" s="57"/>
      <c r="T61" s="57"/>
      <c r="U61" s="57"/>
      <c r="V61" s="57"/>
    </row>
    <row r="62" spans="1:22" s="56" customFormat="1" ht="12.75" customHeight="1">
      <c r="A62" s="26"/>
      <c r="B62" s="26" t="s">
        <v>153</v>
      </c>
      <c r="C62" s="82" t="e">
        <f t="shared" si="6"/>
        <v>#REF!</v>
      </c>
      <c r="D62" s="82" t="e">
        <f t="shared" ref="D62:N62" si="18">D41-D20</f>
        <v>#REF!</v>
      </c>
      <c r="E62" s="82" t="e">
        <f t="shared" si="18"/>
        <v>#REF!</v>
      </c>
      <c r="F62" s="82" t="e">
        <f t="shared" si="18"/>
        <v>#REF!</v>
      </c>
      <c r="G62" s="82" t="e">
        <f t="shared" si="18"/>
        <v>#REF!</v>
      </c>
      <c r="H62" s="82" t="e">
        <f t="shared" si="18"/>
        <v>#REF!</v>
      </c>
      <c r="I62" s="82" t="e">
        <f t="shared" si="18"/>
        <v>#REF!</v>
      </c>
      <c r="J62" s="82" t="e">
        <f t="shared" si="18"/>
        <v>#REF!</v>
      </c>
      <c r="K62" s="82" t="e">
        <f t="shared" si="18"/>
        <v>#REF!</v>
      </c>
      <c r="L62" s="82" t="e">
        <f t="shared" si="18"/>
        <v>#REF!</v>
      </c>
      <c r="M62" s="82" t="e">
        <f t="shared" si="18"/>
        <v>#REF!</v>
      </c>
      <c r="N62" s="82" t="e">
        <f t="shared" si="18"/>
        <v>#REF!</v>
      </c>
      <c r="O62" s="57"/>
      <c r="P62" s="57"/>
      <c r="Q62" s="57"/>
      <c r="R62" s="57"/>
      <c r="S62" s="57"/>
      <c r="T62" s="57"/>
      <c r="U62" s="57"/>
      <c r="V62" s="57"/>
    </row>
    <row r="63" spans="1:22" s="56" customFormat="1" ht="12.75" customHeight="1">
      <c r="A63" s="26" t="s">
        <v>137</v>
      </c>
      <c r="B63" s="26" t="s">
        <v>86</v>
      </c>
      <c r="C63" s="82" t="e">
        <f t="shared" si="6"/>
        <v>#REF!</v>
      </c>
      <c r="D63" s="82" t="e">
        <f t="shared" ref="D63:N63" si="19">D42-D21</f>
        <v>#REF!</v>
      </c>
      <c r="E63" s="82" t="e">
        <f t="shared" si="19"/>
        <v>#REF!</v>
      </c>
      <c r="F63" s="82" t="e">
        <f t="shared" si="19"/>
        <v>#REF!</v>
      </c>
      <c r="G63" s="82" t="e">
        <f t="shared" si="19"/>
        <v>#REF!</v>
      </c>
      <c r="H63" s="82" t="e">
        <f t="shared" si="19"/>
        <v>#REF!</v>
      </c>
      <c r="I63" s="82" t="e">
        <f t="shared" si="19"/>
        <v>#REF!</v>
      </c>
      <c r="J63" s="82" t="e">
        <f t="shared" si="19"/>
        <v>#REF!</v>
      </c>
      <c r="K63" s="82" t="e">
        <f t="shared" si="19"/>
        <v>#REF!</v>
      </c>
      <c r="L63" s="82" t="e">
        <f t="shared" si="19"/>
        <v>#REF!</v>
      </c>
      <c r="M63" s="82" t="e">
        <f t="shared" si="19"/>
        <v>#REF!</v>
      </c>
      <c r="N63" s="82" t="e">
        <f t="shared" si="19"/>
        <v>#REF!</v>
      </c>
      <c r="O63" s="57"/>
      <c r="P63" s="57"/>
      <c r="Q63" s="57"/>
      <c r="R63" s="57"/>
      <c r="S63" s="57"/>
      <c r="T63" s="57"/>
      <c r="U63" s="57"/>
      <c r="V63" s="57"/>
    </row>
    <row r="64" spans="1:22" s="56" customFormat="1" ht="12.75" customHeight="1">
      <c r="A64" s="26"/>
      <c r="B64" s="26" t="s">
        <v>151</v>
      </c>
      <c r="C64" s="82" t="e">
        <f t="shared" si="6"/>
        <v>#REF!</v>
      </c>
      <c r="D64" s="82" t="e">
        <f t="shared" ref="D64:N64" si="20">D43-D22</f>
        <v>#REF!</v>
      </c>
      <c r="E64" s="82" t="e">
        <f t="shared" si="20"/>
        <v>#REF!</v>
      </c>
      <c r="F64" s="82" t="e">
        <f t="shared" si="20"/>
        <v>#REF!</v>
      </c>
      <c r="G64" s="82" t="e">
        <f t="shared" si="20"/>
        <v>#REF!</v>
      </c>
      <c r="H64" s="82" t="e">
        <f t="shared" si="20"/>
        <v>#REF!</v>
      </c>
      <c r="I64" s="82" t="e">
        <f t="shared" si="20"/>
        <v>#REF!</v>
      </c>
      <c r="J64" s="82" t="e">
        <f t="shared" si="20"/>
        <v>#REF!</v>
      </c>
      <c r="K64" s="82" t="e">
        <f t="shared" si="20"/>
        <v>#REF!</v>
      </c>
      <c r="L64" s="82" t="e">
        <f t="shared" si="20"/>
        <v>#REF!</v>
      </c>
      <c r="M64" s="82" t="e">
        <f t="shared" si="20"/>
        <v>#REF!</v>
      </c>
      <c r="N64" s="82" t="e">
        <f t="shared" si="20"/>
        <v>#REF!</v>
      </c>
      <c r="O64" s="57"/>
      <c r="P64" s="57"/>
      <c r="Q64" s="57"/>
      <c r="R64" s="57"/>
      <c r="S64" s="57"/>
      <c r="T64" s="57"/>
      <c r="U64" s="57"/>
      <c r="V64" s="57"/>
    </row>
    <row r="65" spans="1:22" ht="12.75" customHeight="1">
      <c r="A65" s="26"/>
      <c r="B65" s="26" t="s">
        <v>152</v>
      </c>
      <c r="C65" s="82" t="e">
        <f t="shared" si="6"/>
        <v>#REF!</v>
      </c>
      <c r="D65" s="82" t="e">
        <f t="shared" ref="D65:N65" si="21">D44-D23</f>
        <v>#REF!</v>
      </c>
      <c r="E65" s="82" t="e">
        <f t="shared" si="21"/>
        <v>#REF!</v>
      </c>
      <c r="F65" s="82" t="e">
        <f t="shared" si="21"/>
        <v>#REF!</v>
      </c>
      <c r="G65" s="82" t="e">
        <f t="shared" si="21"/>
        <v>#REF!</v>
      </c>
      <c r="H65" s="82" t="e">
        <f t="shared" si="21"/>
        <v>#REF!</v>
      </c>
      <c r="I65" s="82" t="e">
        <f t="shared" si="21"/>
        <v>#REF!</v>
      </c>
      <c r="J65" s="82" t="e">
        <f t="shared" si="21"/>
        <v>#REF!</v>
      </c>
      <c r="K65" s="82" t="e">
        <f t="shared" si="21"/>
        <v>#REF!</v>
      </c>
      <c r="L65" s="82" t="e">
        <f t="shared" si="21"/>
        <v>#REF!</v>
      </c>
      <c r="M65" s="82" t="e">
        <f t="shared" si="21"/>
        <v>#REF!</v>
      </c>
      <c r="N65" s="82" t="e">
        <f t="shared" si="21"/>
        <v>#REF!</v>
      </c>
      <c r="O65" s="19"/>
      <c r="P65" s="19"/>
      <c r="Q65" s="19"/>
      <c r="R65" s="19"/>
      <c r="S65" s="19"/>
      <c r="T65" s="19"/>
      <c r="U65" s="19"/>
      <c r="V65" s="19"/>
    </row>
    <row r="66" spans="1:22" ht="12.75" customHeight="1">
      <c r="A66" s="57"/>
      <c r="B66" s="57" t="s">
        <v>153</v>
      </c>
      <c r="C66" s="82" t="e">
        <f t="shared" si="6"/>
        <v>#REF!</v>
      </c>
      <c r="D66" s="82" t="e">
        <f t="shared" ref="D66:N66" si="22">D45-D24</f>
        <v>#REF!</v>
      </c>
      <c r="E66" s="82" t="e">
        <f t="shared" si="22"/>
        <v>#REF!</v>
      </c>
      <c r="F66" s="82" t="e">
        <f t="shared" si="22"/>
        <v>#REF!</v>
      </c>
      <c r="G66" s="82" t="e">
        <f t="shared" si="22"/>
        <v>#REF!</v>
      </c>
      <c r="H66" s="82" t="e">
        <f t="shared" si="22"/>
        <v>#REF!</v>
      </c>
      <c r="I66" s="82" t="e">
        <f t="shared" si="22"/>
        <v>#REF!</v>
      </c>
      <c r="J66" s="82" t="e">
        <f t="shared" si="22"/>
        <v>#REF!</v>
      </c>
      <c r="K66" s="82" t="e">
        <f t="shared" si="22"/>
        <v>#REF!</v>
      </c>
      <c r="L66" s="82" t="e">
        <f t="shared" si="22"/>
        <v>#REF!</v>
      </c>
      <c r="M66" s="82" t="e">
        <f t="shared" si="22"/>
        <v>#REF!</v>
      </c>
      <c r="N66" s="82" t="e">
        <f t="shared" si="22"/>
        <v>#REF!</v>
      </c>
      <c r="O66" s="19"/>
      <c r="P66" s="19"/>
      <c r="Q66" s="19"/>
      <c r="R66" s="19"/>
      <c r="S66" s="19"/>
      <c r="T66" s="19"/>
      <c r="U66" s="19"/>
      <c r="V66" s="19"/>
    </row>
    <row r="67" spans="1:22" ht="189.75" customHeight="1">
      <c r="A67" s="214" t="s">
        <v>167</v>
      </c>
      <c r="B67" s="215"/>
      <c r="C67" s="215"/>
      <c r="D67" s="215"/>
      <c r="E67" s="215"/>
      <c r="F67" s="215"/>
      <c r="G67" s="215"/>
      <c r="H67" s="215"/>
      <c r="I67" s="215"/>
      <c r="J67" s="215"/>
      <c r="K67" s="86"/>
      <c r="L67" s="86"/>
      <c r="M67" s="86"/>
      <c r="N67" s="86"/>
      <c r="O67" s="19"/>
      <c r="P67" s="19"/>
      <c r="Q67" s="19"/>
      <c r="R67" s="19"/>
      <c r="S67" s="19"/>
      <c r="T67" s="19"/>
      <c r="U67" s="19"/>
      <c r="V67" s="19"/>
    </row>
    <row r="68" spans="1:22" ht="24.75" customHeight="1">
      <c r="A68" s="211" t="s">
        <v>168</v>
      </c>
      <c r="B68" s="212"/>
      <c r="C68" s="212"/>
      <c r="D68" s="212"/>
      <c r="E68" s="212"/>
      <c r="F68" s="212"/>
      <c r="G68" s="212"/>
      <c r="H68" s="212"/>
      <c r="I68" s="212"/>
      <c r="J68" s="212"/>
      <c r="K68" s="86"/>
      <c r="L68" s="86"/>
      <c r="M68" s="86"/>
      <c r="N68" s="86"/>
      <c r="O68" s="19"/>
      <c r="P68" s="19"/>
      <c r="Q68" s="19"/>
      <c r="R68" s="19"/>
      <c r="S68" s="19"/>
      <c r="T68" s="19"/>
      <c r="U68" s="19"/>
      <c r="V68" s="19"/>
    </row>
    <row r="69" spans="1:22" ht="24.75" customHeight="1">
      <c r="A69" s="211" t="s">
        <v>169</v>
      </c>
      <c r="B69" s="212"/>
      <c r="C69" s="212"/>
      <c r="D69" s="212"/>
      <c r="E69" s="212"/>
      <c r="F69" s="212"/>
      <c r="G69" s="212"/>
      <c r="H69" s="212"/>
      <c r="I69" s="212"/>
      <c r="J69" s="212"/>
      <c r="K69" s="86"/>
      <c r="L69" s="86"/>
      <c r="M69" s="86"/>
      <c r="N69" s="86"/>
      <c r="O69" s="19"/>
      <c r="P69" s="19"/>
      <c r="Q69" s="19"/>
      <c r="R69" s="19"/>
      <c r="S69" s="19"/>
      <c r="T69" s="19"/>
      <c r="U69" s="19"/>
      <c r="V69" s="19"/>
    </row>
    <row r="70" spans="1:22" ht="28" customHeight="1">
      <c r="A70" s="211"/>
      <c r="B70" s="212"/>
      <c r="C70" s="212"/>
      <c r="D70" s="212"/>
      <c r="E70" s="212"/>
      <c r="F70" s="212"/>
      <c r="G70" s="212"/>
      <c r="H70" s="212"/>
      <c r="I70" s="212"/>
      <c r="J70" s="212"/>
      <c r="K70" s="86"/>
      <c r="L70" s="86"/>
      <c r="M70" s="86"/>
      <c r="N70" s="86"/>
      <c r="O70" s="19"/>
      <c r="P70" s="19"/>
      <c r="Q70" s="19"/>
      <c r="R70" s="19"/>
      <c r="S70" s="19"/>
      <c r="T70" s="19"/>
      <c r="U70" s="19"/>
      <c r="V70" s="19"/>
    </row>
    <row r="71" spans="1:22" ht="28.5" customHeight="1">
      <c r="A71" s="58" t="s">
        <v>137</v>
      </c>
      <c r="B71" s="54"/>
      <c r="C71" s="34" t="s">
        <v>138</v>
      </c>
      <c r="D71" s="34" t="s">
        <v>139</v>
      </c>
      <c r="E71" s="34" t="s">
        <v>140</v>
      </c>
      <c r="F71" s="34" t="s">
        <v>141</v>
      </c>
      <c r="G71" s="34" t="s">
        <v>142</v>
      </c>
      <c r="H71" s="34" t="s">
        <v>143</v>
      </c>
      <c r="I71" s="34" t="s">
        <v>144</v>
      </c>
      <c r="J71" s="34" t="s">
        <v>145</v>
      </c>
      <c r="K71" s="34" t="s">
        <v>146</v>
      </c>
      <c r="L71" s="34" t="s">
        <v>147</v>
      </c>
      <c r="M71" s="34" t="s">
        <v>148</v>
      </c>
      <c r="N71" s="34" t="s">
        <v>149</v>
      </c>
      <c r="O71" s="19"/>
      <c r="P71" s="19"/>
      <c r="Q71" s="19"/>
      <c r="R71" s="19"/>
      <c r="S71" s="19"/>
      <c r="T71" s="19"/>
      <c r="U71" s="19"/>
      <c r="V71" s="19"/>
    </row>
    <row r="72" spans="1:22" s="56" customFormat="1" ht="12.75" customHeight="1">
      <c r="A72" s="38" t="s">
        <v>150</v>
      </c>
      <c r="B72" s="37" t="s">
        <v>86</v>
      </c>
      <c r="C72" s="85" t="e">
        <f>(C51/C9)*100</f>
        <v>#REF!</v>
      </c>
      <c r="D72" s="85" t="e">
        <f t="shared" ref="D72:N72" si="23">(D51/D9)*100</f>
        <v>#REF!</v>
      </c>
      <c r="E72" s="85" t="e">
        <f t="shared" si="23"/>
        <v>#REF!</v>
      </c>
      <c r="F72" s="85" t="e">
        <f t="shared" si="23"/>
        <v>#REF!</v>
      </c>
      <c r="G72" s="85" t="e">
        <f t="shared" si="23"/>
        <v>#REF!</v>
      </c>
      <c r="H72" s="85" t="e">
        <f t="shared" si="23"/>
        <v>#REF!</v>
      </c>
      <c r="I72" s="85" t="e">
        <f t="shared" si="23"/>
        <v>#REF!</v>
      </c>
      <c r="J72" s="85" t="e">
        <f t="shared" si="23"/>
        <v>#REF!</v>
      </c>
      <c r="K72" s="85" t="e">
        <f t="shared" si="23"/>
        <v>#REF!</v>
      </c>
      <c r="L72" s="85" t="e">
        <f t="shared" si="23"/>
        <v>#REF!</v>
      </c>
      <c r="M72" s="85" t="e">
        <f t="shared" si="23"/>
        <v>#REF!</v>
      </c>
      <c r="N72" s="85" t="e">
        <f t="shared" si="23"/>
        <v>#REF!</v>
      </c>
      <c r="O72" s="57"/>
      <c r="P72" s="57"/>
      <c r="Q72" s="57"/>
      <c r="R72" s="57"/>
      <c r="S72" s="57"/>
      <c r="T72" s="57"/>
      <c r="U72" s="57"/>
      <c r="V72" s="57"/>
    </row>
    <row r="73" spans="1:22" s="56" customFormat="1" ht="12.75" customHeight="1">
      <c r="A73" s="38"/>
      <c r="B73" s="37" t="s">
        <v>151</v>
      </c>
      <c r="C73" s="85" t="e">
        <f t="shared" ref="C73:N87" si="24">(C52/C10)*100</f>
        <v>#REF!</v>
      </c>
      <c r="D73" s="85" t="e">
        <f t="shared" si="24"/>
        <v>#REF!</v>
      </c>
      <c r="E73" s="85" t="e">
        <f t="shared" si="24"/>
        <v>#REF!</v>
      </c>
      <c r="F73" s="85" t="e">
        <f t="shared" si="24"/>
        <v>#REF!</v>
      </c>
      <c r="G73" s="85" t="e">
        <f t="shared" si="24"/>
        <v>#REF!</v>
      </c>
      <c r="H73" s="85" t="e">
        <f t="shared" si="24"/>
        <v>#REF!</v>
      </c>
      <c r="I73" s="85" t="e">
        <f t="shared" si="24"/>
        <v>#REF!</v>
      </c>
      <c r="J73" s="85" t="e">
        <f t="shared" si="24"/>
        <v>#REF!</v>
      </c>
      <c r="K73" s="85" t="e">
        <f t="shared" si="24"/>
        <v>#REF!</v>
      </c>
      <c r="L73" s="85" t="e">
        <f t="shared" si="24"/>
        <v>#REF!</v>
      </c>
      <c r="M73" s="85" t="e">
        <f t="shared" si="24"/>
        <v>#REF!</v>
      </c>
      <c r="N73" s="85" t="e">
        <f t="shared" si="24"/>
        <v>#REF!</v>
      </c>
      <c r="O73" s="57"/>
      <c r="P73" s="57"/>
      <c r="Q73" s="57"/>
      <c r="R73" s="57"/>
      <c r="S73" s="57"/>
      <c r="T73" s="57"/>
      <c r="U73" s="57"/>
      <c r="V73" s="57"/>
    </row>
    <row r="74" spans="1:22" s="56" customFormat="1" ht="12.75" customHeight="1">
      <c r="A74" s="38"/>
      <c r="B74" s="37" t="s">
        <v>152</v>
      </c>
      <c r="C74" s="85" t="e">
        <f t="shared" si="24"/>
        <v>#REF!</v>
      </c>
      <c r="D74" s="85" t="e">
        <f t="shared" si="24"/>
        <v>#REF!</v>
      </c>
      <c r="E74" s="85" t="e">
        <f t="shared" si="24"/>
        <v>#REF!</v>
      </c>
      <c r="F74" s="85" t="e">
        <f t="shared" si="24"/>
        <v>#REF!</v>
      </c>
      <c r="G74" s="85" t="e">
        <f t="shared" si="24"/>
        <v>#REF!</v>
      </c>
      <c r="H74" s="85" t="e">
        <f t="shared" si="24"/>
        <v>#REF!</v>
      </c>
      <c r="I74" s="85" t="e">
        <f t="shared" si="24"/>
        <v>#REF!</v>
      </c>
      <c r="J74" s="85" t="e">
        <f t="shared" si="24"/>
        <v>#REF!</v>
      </c>
      <c r="K74" s="85" t="e">
        <f t="shared" si="24"/>
        <v>#REF!</v>
      </c>
      <c r="L74" s="85" t="e">
        <f t="shared" si="24"/>
        <v>#REF!</v>
      </c>
      <c r="M74" s="85" t="e">
        <f t="shared" si="24"/>
        <v>#REF!</v>
      </c>
      <c r="N74" s="85" t="e">
        <f t="shared" si="24"/>
        <v>#REF!</v>
      </c>
      <c r="O74" s="57"/>
      <c r="P74" s="57"/>
      <c r="Q74" s="57"/>
      <c r="R74" s="57"/>
      <c r="S74" s="57"/>
      <c r="T74" s="57"/>
      <c r="U74" s="57"/>
      <c r="V74" s="57"/>
    </row>
    <row r="75" spans="1:22" s="56" customFormat="1" ht="12.75" customHeight="1">
      <c r="A75" s="38"/>
      <c r="B75" s="37" t="s">
        <v>153</v>
      </c>
      <c r="C75" s="85" t="e">
        <f t="shared" si="24"/>
        <v>#REF!</v>
      </c>
      <c r="D75" s="85" t="e">
        <f t="shared" si="24"/>
        <v>#REF!</v>
      </c>
      <c r="E75" s="85" t="e">
        <f t="shared" si="24"/>
        <v>#REF!</v>
      </c>
      <c r="F75" s="85" t="e">
        <f t="shared" si="24"/>
        <v>#REF!</v>
      </c>
      <c r="G75" s="85" t="e">
        <f t="shared" si="24"/>
        <v>#REF!</v>
      </c>
      <c r="H75" s="85" t="e">
        <f t="shared" si="24"/>
        <v>#REF!</v>
      </c>
      <c r="I75" s="85" t="e">
        <f t="shared" si="24"/>
        <v>#REF!</v>
      </c>
      <c r="J75" s="85" t="e">
        <f t="shared" si="24"/>
        <v>#REF!</v>
      </c>
      <c r="K75" s="85" t="e">
        <f t="shared" si="24"/>
        <v>#REF!</v>
      </c>
      <c r="L75" s="85" t="e">
        <f t="shared" si="24"/>
        <v>#REF!</v>
      </c>
      <c r="M75" s="85" t="e">
        <f t="shared" si="24"/>
        <v>#REF!</v>
      </c>
      <c r="N75" s="85" t="e">
        <f t="shared" si="24"/>
        <v>#REF!</v>
      </c>
      <c r="O75" s="57"/>
      <c r="P75" s="57"/>
      <c r="Q75" s="57"/>
      <c r="R75" s="57"/>
      <c r="S75" s="57"/>
      <c r="T75" s="57"/>
      <c r="U75" s="57"/>
      <c r="V75" s="57"/>
    </row>
    <row r="76" spans="1:22" s="56" customFormat="1" ht="12.75" customHeight="1">
      <c r="A76" s="38" t="s">
        <v>154</v>
      </c>
      <c r="B76" s="37" t="s">
        <v>86</v>
      </c>
      <c r="C76" s="85" t="e">
        <f t="shared" si="24"/>
        <v>#REF!</v>
      </c>
      <c r="D76" s="85" t="e">
        <f t="shared" si="24"/>
        <v>#REF!</v>
      </c>
      <c r="E76" s="85" t="e">
        <f t="shared" si="24"/>
        <v>#REF!</v>
      </c>
      <c r="F76" s="85" t="e">
        <f t="shared" si="24"/>
        <v>#REF!</v>
      </c>
      <c r="G76" s="85" t="e">
        <f t="shared" si="24"/>
        <v>#REF!</v>
      </c>
      <c r="H76" s="85" t="e">
        <f t="shared" si="24"/>
        <v>#REF!</v>
      </c>
      <c r="I76" s="85" t="e">
        <f t="shared" si="24"/>
        <v>#REF!</v>
      </c>
      <c r="J76" s="85" t="e">
        <f t="shared" si="24"/>
        <v>#REF!</v>
      </c>
      <c r="K76" s="85" t="e">
        <f t="shared" si="24"/>
        <v>#REF!</v>
      </c>
      <c r="L76" s="85" t="e">
        <f t="shared" si="24"/>
        <v>#REF!</v>
      </c>
      <c r="M76" s="85" t="e">
        <f t="shared" si="24"/>
        <v>#REF!</v>
      </c>
      <c r="N76" s="85" t="e">
        <f t="shared" si="24"/>
        <v>#REF!</v>
      </c>
      <c r="O76" s="57"/>
      <c r="P76" s="57"/>
      <c r="Q76" s="57"/>
      <c r="R76" s="57"/>
      <c r="S76" s="57"/>
      <c r="T76" s="57"/>
      <c r="U76" s="57"/>
      <c r="V76" s="57"/>
    </row>
    <row r="77" spans="1:22" s="56" customFormat="1" ht="12.75" customHeight="1">
      <c r="A77" s="38"/>
      <c r="B77" s="37" t="s">
        <v>151</v>
      </c>
      <c r="C77" s="85" t="e">
        <f t="shared" si="24"/>
        <v>#REF!</v>
      </c>
      <c r="D77" s="85" t="e">
        <f t="shared" si="24"/>
        <v>#REF!</v>
      </c>
      <c r="E77" s="85" t="e">
        <f t="shared" si="24"/>
        <v>#REF!</v>
      </c>
      <c r="F77" s="85" t="e">
        <f t="shared" si="24"/>
        <v>#REF!</v>
      </c>
      <c r="G77" s="85" t="e">
        <f t="shared" si="24"/>
        <v>#REF!</v>
      </c>
      <c r="H77" s="85" t="e">
        <f t="shared" si="24"/>
        <v>#REF!</v>
      </c>
      <c r="I77" s="85" t="e">
        <f t="shared" si="24"/>
        <v>#REF!</v>
      </c>
      <c r="J77" s="85" t="e">
        <f t="shared" si="24"/>
        <v>#REF!</v>
      </c>
      <c r="K77" s="85" t="e">
        <f t="shared" si="24"/>
        <v>#REF!</v>
      </c>
      <c r="L77" s="85" t="e">
        <f t="shared" si="24"/>
        <v>#REF!</v>
      </c>
      <c r="M77" s="85" t="e">
        <f t="shared" si="24"/>
        <v>#REF!</v>
      </c>
      <c r="N77" s="85" t="e">
        <f t="shared" si="24"/>
        <v>#REF!</v>
      </c>
      <c r="O77" s="57"/>
      <c r="P77" s="57"/>
      <c r="Q77" s="57"/>
      <c r="R77" s="57"/>
      <c r="S77" s="57"/>
      <c r="T77" s="57"/>
      <c r="U77" s="57"/>
      <c r="V77" s="57"/>
    </row>
    <row r="78" spans="1:22" s="56" customFormat="1" ht="12.75" customHeight="1">
      <c r="A78" s="38"/>
      <c r="B78" s="37" t="s">
        <v>152</v>
      </c>
      <c r="C78" s="85" t="e">
        <f t="shared" si="24"/>
        <v>#REF!</v>
      </c>
      <c r="D78" s="85" t="e">
        <f t="shared" si="24"/>
        <v>#REF!</v>
      </c>
      <c r="E78" s="85" t="e">
        <f t="shared" si="24"/>
        <v>#REF!</v>
      </c>
      <c r="F78" s="85" t="e">
        <f t="shared" si="24"/>
        <v>#REF!</v>
      </c>
      <c r="G78" s="85" t="e">
        <f t="shared" si="24"/>
        <v>#REF!</v>
      </c>
      <c r="H78" s="85" t="e">
        <f t="shared" si="24"/>
        <v>#REF!</v>
      </c>
      <c r="I78" s="85" t="e">
        <f t="shared" si="24"/>
        <v>#REF!</v>
      </c>
      <c r="J78" s="85" t="e">
        <f t="shared" si="24"/>
        <v>#REF!</v>
      </c>
      <c r="K78" s="85" t="e">
        <f t="shared" si="24"/>
        <v>#REF!</v>
      </c>
      <c r="L78" s="85" t="e">
        <f t="shared" si="24"/>
        <v>#REF!</v>
      </c>
      <c r="M78" s="85" t="e">
        <f t="shared" si="24"/>
        <v>#REF!</v>
      </c>
      <c r="N78" s="85" t="e">
        <f t="shared" si="24"/>
        <v>#REF!</v>
      </c>
      <c r="O78" s="57"/>
      <c r="P78" s="57"/>
      <c r="Q78" s="57"/>
      <c r="R78" s="57"/>
      <c r="S78" s="57"/>
      <c r="T78" s="57"/>
      <c r="U78" s="57"/>
      <c r="V78" s="57"/>
    </row>
    <row r="79" spans="1:22" s="56" customFormat="1" ht="12.75" customHeight="1">
      <c r="A79" s="38"/>
      <c r="B79" s="37" t="s">
        <v>153</v>
      </c>
      <c r="C79" s="85" t="e">
        <f t="shared" si="24"/>
        <v>#REF!</v>
      </c>
      <c r="D79" s="85" t="e">
        <f t="shared" si="24"/>
        <v>#REF!</v>
      </c>
      <c r="E79" s="85" t="e">
        <f t="shared" si="24"/>
        <v>#REF!</v>
      </c>
      <c r="F79" s="85" t="e">
        <f t="shared" si="24"/>
        <v>#REF!</v>
      </c>
      <c r="G79" s="85" t="e">
        <f t="shared" si="24"/>
        <v>#REF!</v>
      </c>
      <c r="H79" s="85" t="e">
        <f t="shared" si="24"/>
        <v>#REF!</v>
      </c>
      <c r="I79" s="85" t="e">
        <f t="shared" si="24"/>
        <v>#REF!</v>
      </c>
      <c r="J79" s="85" t="e">
        <f t="shared" si="24"/>
        <v>#REF!</v>
      </c>
      <c r="K79" s="85" t="e">
        <f t="shared" si="24"/>
        <v>#REF!</v>
      </c>
      <c r="L79" s="85" t="e">
        <f t="shared" si="24"/>
        <v>#REF!</v>
      </c>
      <c r="M79" s="85" t="e">
        <f t="shared" si="24"/>
        <v>#REF!</v>
      </c>
      <c r="N79" s="85" t="e">
        <f t="shared" si="24"/>
        <v>#REF!</v>
      </c>
      <c r="O79" s="57"/>
      <c r="P79" s="57"/>
      <c r="Q79" s="57"/>
      <c r="R79" s="57"/>
      <c r="S79" s="57"/>
      <c r="T79" s="57"/>
      <c r="U79" s="57"/>
      <c r="V79" s="57"/>
    </row>
    <row r="80" spans="1:22" s="56" customFormat="1" ht="12.75" customHeight="1">
      <c r="A80" s="38" t="s">
        <v>155</v>
      </c>
      <c r="B80" s="37" t="s">
        <v>86</v>
      </c>
      <c r="C80" s="85" t="e">
        <f t="shared" si="24"/>
        <v>#REF!</v>
      </c>
      <c r="D80" s="85" t="e">
        <f t="shared" si="24"/>
        <v>#REF!</v>
      </c>
      <c r="E80" s="85" t="e">
        <f t="shared" si="24"/>
        <v>#REF!</v>
      </c>
      <c r="F80" s="85" t="e">
        <f t="shared" si="24"/>
        <v>#REF!</v>
      </c>
      <c r="G80" s="85" t="e">
        <f t="shared" si="24"/>
        <v>#REF!</v>
      </c>
      <c r="H80" s="85" t="e">
        <f t="shared" si="24"/>
        <v>#REF!</v>
      </c>
      <c r="I80" s="85" t="e">
        <f t="shared" si="24"/>
        <v>#REF!</v>
      </c>
      <c r="J80" s="85" t="e">
        <f t="shared" si="24"/>
        <v>#REF!</v>
      </c>
      <c r="K80" s="85" t="e">
        <f t="shared" si="24"/>
        <v>#REF!</v>
      </c>
      <c r="L80" s="85" t="e">
        <f t="shared" si="24"/>
        <v>#REF!</v>
      </c>
      <c r="M80" s="85" t="e">
        <f t="shared" si="24"/>
        <v>#REF!</v>
      </c>
      <c r="N80" s="85" t="e">
        <f t="shared" si="24"/>
        <v>#REF!</v>
      </c>
      <c r="O80" s="57"/>
      <c r="P80" s="57"/>
      <c r="Q80" s="57"/>
      <c r="R80" s="57"/>
      <c r="S80" s="57"/>
      <c r="T80" s="57"/>
      <c r="U80" s="57"/>
      <c r="V80" s="57"/>
    </row>
    <row r="81" spans="1:22" s="56" customFormat="1" ht="12.75" customHeight="1">
      <c r="A81" s="38"/>
      <c r="B81" s="37" t="s">
        <v>151</v>
      </c>
      <c r="C81" s="85" t="e">
        <f t="shared" si="24"/>
        <v>#REF!</v>
      </c>
      <c r="D81" s="85" t="e">
        <f t="shared" si="24"/>
        <v>#REF!</v>
      </c>
      <c r="E81" s="85" t="e">
        <f t="shared" si="24"/>
        <v>#REF!</v>
      </c>
      <c r="F81" s="85" t="e">
        <f t="shared" si="24"/>
        <v>#REF!</v>
      </c>
      <c r="G81" s="85" t="e">
        <f t="shared" si="24"/>
        <v>#REF!</v>
      </c>
      <c r="H81" s="85" t="e">
        <f t="shared" si="24"/>
        <v>#REF!</v>
      </c>
      <c r="I81" s="85" t="e">
        <f t="shared" si="24"/>
        <v>#REF!</v>
      </c>
      <c r="J81" s="85" t="e">
        <f t="shared" si="24"/>
        <v>#REF!</v>
      </c>
      <c r="K81" s="85" t="e">
        <f t="shared" si="24"/>
        <v>#REF!</v>
      </c>
      <c r="L81" s="85" t="e">
        <f t="shared" si="24"/>
        <v>#REF!</v>
      </c>
      <c r="M81" s="85" t="e">
        <f t="shared" si="24"/>
        <v>#REF!</v>
      </c>
      <c r="N81" s="85" t="e">
        <f t="shared" si="24"/>
        <v>#REF!</v>
      </c>
      <c r="O81" s="57"/>
      <c r="P81" s="57"/>
      <c r="Q81" s="57"/>
      <c r="R81" s="57"/>
      <c r="S81" s="57"/>
      <c r="T81" s="57"/>
      <c r="U81" s="57"/>
      <c r="V81" s="57"/>
    </row>
    <row r="82" spans="1:22" s="56" customFormat="1" ht="12.75" customHeight="1">
      <c r="A82" s="38"/>
      <c r="B82" s="37" t="s">
        <v>152</v>
      </c>
      <c r="C82" s="85" t="e">
        <f t="shared" si="24"/>
        <v>#REF!</v>
      </c>
      <c r="D82" s="85" t="e">
        <f t="shared" si="24"/>
        <v>#REF!</v>
      </c>
      <c r="E82" s="85" t="e">
        <f t="shared" si="24"/>
        <v>#REF!</v>
      </c>
      <c r="F82" s="85" t="e">
        <f t="shared" si="24"/>
        <v>#REF!</v>
      </c>
      <c r="G82" s="85" t="e">
        <f t="shared" si="24"/>
        <v>#REF!</v>
      </c>
      <c r="H82" s="85" t="e">
        <f t="shared" si="24"/>
        <v>#REF!</v>
      </c>
      <c r="I82" s="85" t="e">
        <f t="shared" si="24"/>
        <v>#REF!</v>
      </c>
      <c r="J82" s="85" t="e">
        <f t="shared" si="24"/>
        <v>#REF!</v>
      </c>
      <c r="K82" s="85" t="e">
        <f t="shared" si="24"/>
        <v>#REF!</v>
      </c>
      <c r="L82" s="85" t="e">
        <f t="shared" si="24"/>
        <v>#REF!</v>
      </c>
      <c r="M82" s="85" t="e">
        <f t="shared" si="24"/>
        <v>#REF!</v>
      </c>
      <c r="N82" s="85" t="e">
        <f t="shared" si="24"/>
        <v>#REF!</v>
      </c>
      <c r="O82" s="57"/>
      <c r="P82" s="57"/>
      <c r="Q82" s="57"/>
      <c r="R82" s="57"/>
      <c r="S82" s="57"/>
      <c r="T82" s="57"/>
      <c r="U82" s="57"/>
      <c r="V82" s="57"/>
    </row>
    <row r="83" spans="1:22" s="56" customFormat="1" ht="12.75" customHeight="1">
      <c r="A83" s="38"/>
      <c r="B83" s="37" t="s">
        <v>153</v>
      </c>
      <c r="C83" s="85" t="e">
        <f t="shared" si="24"/>
        <v>#REF!</v>
      </c>
      <c r="D83" s="85" t="e">
        <f t="shared" si="24"/>
        <v>#REF!</v>
      </c>
      <c r="E83" s="85" t="e">
        <f t="shared" si="24"/>
        <v>#REF!</v>
      </c>
      <c r="F83" s="85" t="e">
        <f t="shared" si="24"/>
        <v>#REF!</v>
      </c>
      <c r="G83" s="85" t="e">
        <f t="shared" si="24"/>
        <v>#REF!</v>
      </c>
      <c r="H83" s="85" t="e">
        <f t="shared" si="24"/>
        <v>#REF!</v>
      </c>
      <c r="I83" s="85" t="e">
        <f t="shared" si="24"/>
        <v>#REF!</v>
      </c>
      <c r="J83" s="85" t="e">
        <f t="shared" si="24"/>
        <v>#REF!</v>
      </c>
      <c r="K83" s="85" t="e">
        <f t="shared" si="24"/>
        <v>#REF!</v>
      </c>
      <c r="L83" s="85" t="e">
        <f t="shared" si="24"/>
        <v>#REF!</v>
      </c>
      <c r="M83" s="85" t="e">
        <f t="shared" si="24"/>
        <v>#REF!</v>
      </c>
      <c r="N83" s="85" t="e">
        <f t="shared" si="24"/>
        <v>#REF!</v>
      </c>
      <c r="O83" s="57"/>
      <c r="P83" s="57"/>
      <c r="Q83" s="57"/>
      <c r="R83" s="57"/>
      <c r="S83" s="57"/>
      <c r="T83" s="57"/>
      <c r="U83" s="57"/>
      <c r="V83" s="57"/>
    </row>
    <row r="84" spans="1:22" s="56" customFormat="1" ht="12.75" customHeight="1">
      <c r="A84" s="38" t="s">
        <v>137</v>
      </c>
      <c r="B84" s="37" t="s">
        <v>86</v>
      </c>
      <c r="C84" s="85" t="e">
        <f t="shared" si="24"/>
        <v>#REF!</v>
      </c>
      <c r="D84" s="85" t="e">
        <f t="shared" si="24"/>
        <v>#REF!</v>
      </c>
      <c r="E84" s="85" t="e">
        <f t="shared" si="24"/>
        <v>#REF!</v>
      </c>
      <c r="F84" s="85" t="e">
        <f t="shared" si="24"/>
        <v>#REF!</v>
      </c>
      <c r="G84" s="85" t="e">
        <f t="shared" si="24"/>
        <v>#REF!</v>
      </c>
      <c r="H84" s="85" t="e">
        <f t="shared" si="24"/>
        <v>#REF!</v>
      </c>
      <c r="I84" s="85" t="e">
        <f t="shared" si="24"/>
        <v>#REF!</v>
      </c>
      <c r="J84" s="85" t="e">
        <f t="shared" si="24"/>
        <v>#REF!</v>
      </c>
      <c r="K84" s="85" t="e">
        <f t="shared" si="24"/>
        <v>#REF!</v>
      </c>
      <c r="L84" s="85" t="e">
        <f t="shared" si="24"/>
        <v>#REF!</v>
      </c>
      <c r="M84" s="85" t="e">
        <f t="shared" si="24"/>
        <v>#REF!</v>
      </c>
      <c r="N84" s="85" t="e">
        <f t="shared" si="24"/>
        <v>#REF!</v>
      </c>
      <c r="O84" s="57"/>
      <c r="P84" s="57"/>
      <c r="Q84" s="57"/>
      <c r="R84" s="57"/>
      <c r="S84" s="57"/>
      <c r="T84" s="57"/>
      <c r="U84" s="57"/>
      <c r="V84" s="57"/>
    </row>
    <row r="85" spans="1:22" s="56" customFormat="1" ht="12.75" customHeight="1">
      <c r="A85" s="38"/>
      <c r="B85" s="37" t="s">
        <v>151</v>
      </c>
      <c r="C85" s="85" t="e">
        <f t="shared" si="24"/>
        <v>#REF!</v>
      </c>
      <c r="D85" s="85" t="e">
        <f t="shared" si="24"/>
        <v>#REF!</v>
      </c>
      <c r="E85" s="85" t="e">
        <f t="shared" si="24"/>
        <v>#REF!</v>
      </c>
      <c r="F85" s="85" t="e">
        <f t="shared" si="24"/>
        <v>#REF!</v>
      </c>
      <c r="G85" s="85" t="e">
        <f t="shared" si="24"/>
        <v>#REF!</v>
      </c>
      <c r="H85" s="85" t="e">
        <f t="shared" si="24"/>
        <v>#REF!</v>
      </c>
      <c r="I85" s="85" t="e">
        <f t="shared" si="24"/>
        <v>#REF!</v>
      </c>
      <c r="J85" s="85" t="e">
        <f t="shared" si="24"/>
        <v>#REF!</v>
      </c>
      <c r="K85" s="85" t="e">
        <f t="shared" si="24"/>
        <v>#REF!</v>
      </c>
      <c r="L85" s="85" t="e">
        <f t="shared" si="24"/>
        <v>#REF!</v>
      </c>
      <c r="M85" s="85" t="e">
        <f t="shared" si="24"/>
        <v>#REF!</v>
      </c>
      <c r="N85" s="85" t="e">
        <f t="shared" si="24"/>
        <v>#REF!</v>
      </c>
      <c r="O85" s="57"/>
      <c r="P85" s="57"/>
      <c r="Q85" s="57"/>
      <c r="R85" s="57"/>
      <c r="S85" s="57"/>
      <c r="T85" s="57"/>
      <c r="U85" s="57"/>
      <c r="V85" s="57"/>
    </row>
    <row r="86" spans="1:22" ht="12.75" customHeight="1">
      <c r="A86" s="3"/>
      <c r="B86" s="6" t="s">
        <v>152</v>
      </c>
      <c r="C86" s="85" t="e">
        <f t="shared" si="24"/>
        <v>#REF!</v>
      </c>
      <c r="D86" s="85" t="e">
        <f t="shared" si="24"/>
        <v>#REF!</v>
      </c>
      <c r="E86" s="85" t="e">
        <f t="shared" si="24"/>
        <v>#REF!</v>
      </c>
      <c r="F86" s="85" t="e">
        <f t="shared" si="24"/>
        <v>#REF!</v>
      </c>
      <c r="G86" s="85" t="e">
        <f t="shared" si="24"/>
        <v>#REF!</v>
      </c>
      <c r="H86" s="85" t="e">
        <f t="shared" si="24"/>
        <v>#REF!</v>
      </c>
      <c r="I86" s="85" t="e">
        <f t="shared" si="24"/>
        <v>#REF!</v>
      </c>
      <c r="J86" s="85" t="e">
        <f t="shared" si="24"/>
        <v>#REF!</v>
      </c>
      <c r="K86" s="85" t="e">
        <f t="shared" si="24"/>
        <v>#REF!</v>
      </c>
      <c r="L86" s="85" t="e">
        <f t="shared" si="24"/>
        <v>#REF!</v>
      </c>
      <c r="M86" s="85" t="e">
        <f t="shared" si="24"/>
        <v>#REF!</v>
      </c>
      <c r="N86" s="85" t="e">
        <f t="shared" si="24"/>
        <v>#REF!</v>
      </c>
      <c r="O86" s="19"/>
      <c r="P86" s="19"/>
      <c r="Q86" s="19"/>
      <c r="R86" s="19"/>
      <c r="S86" s="19"/>
      <c r="T86" s="19"/>
      <c r="U86" s="19"/>
      <c r="V86" s="19"/>
    </row>
    <row r="87" spans="1:22" ht="12.75" customHeight="1">
      <c r="A87" s="3"/>
      <c r="B87" s="6" t="s">
        <v>153</v>
      </c>
      <c r="C87" s="85" t="e">
        <f t="shared" si="24"/>
        <v>#REF!</v>
      </c>
      <c r="D87" s="85" t="e">
        <f t="shared" si="24"/>
        <v>#REF!</v>
      </c>
      <c r="E87" s="85" t="e">
        <f t="shared" si="24"/>
        <v>#REF!</v>
      </c>
      <c r="F87" s="85" t="e">
        <f t="shared" si="24"/>
        <v>#REF!</v>
      </c>
      <c r="G87" s="85" t="e">
        <f t="shared" si="24"/>
        <v>#REF!</v>
      </c>
      <c r="H87" s="85" t="e">
        <f t="shared" si="24"/>
        <v>#REF!</v>
      </c>
      <c r="I87" s="85" t="e">
        <f t="shared" si="24"/>
        <v>#REF!</v>
      </c>
      <c r="J87" s="85" t="e">
        <f t="shared" si="24"/>
        <v>#REF!</v>
      </c>
      <c r="K87" s="85" t="e">
        <f t="shared" si="24"/>
        <v>#REF!</v>
      </c>
      <c r="L87" s="85" t="e">
        <f t="shared" si="24"/>
        <v>#REF!</v>
      </c>
      <c r="M87" s="85" t="e">
        <f t="shared" si="24"/>
        <v>#REF!</v>
      </c>
      <c r="N87" s="85" t="e">
        <f t="shared" si="24"/>
        <v>#REF!</v>
      </c>
      <c r="O87" s="19"/>
      <c r="P87" s="19"/>
      <c r="Q87" s="19"/>
      <c r="R87" s="19"/>
      <c r="S87" s="19"/>
      <c r="T87" s="19"/>
      <c r="U87" s="19"/>
      <c r="V87" s="19"/>
    </row>
    <row r="88" spans="1:22" ht="12.75" customHeight="1">
      <c r="A88" s="19"/>
      <c r="B88" s="19"/>
      <c r="C88" s="19"/>
      <c r="D88" s="19"/>
      <c r="E88" s="19"/>
      <c r="F88" s="19"/>
      <c r="G88" s="19"/>
      <c r="H88" s="19"/>
      <c r="I88" s="19"/>
      <c r="J88" s="19"/>
      <c r="K88" s="19"/>
      <c r="L88" s="19"/>
      <c r="M88" s="19"/>
      <c r="N88" s="19"/>
      <c r="O88" s="19"/>
      <c r="P88" s="19"/>
      <c r="Q88" s="19"/>
      <c r="R88" s="19"/>
      <c r="S88" s="19"/>
      <c r="T88" s="19"/>
      <c r="U88" s="19"/>
      <c r="V88" s="19"/>
    </row>
    <row r="89" spans="1:22" ht="12.75" customHeight="1">
      <c r="A89" s="19"/>
      <c r="B89" s="19"/>
      <c r="C89" s="19"/>
      <c r="D89" s="19"/>
      <c r="E89" s="19"/>
      <c r="F89" s="19"/>
      <c r="G89" s="19"/>
      <c r="H89" s="19"/>
      <c r="I89" s="19"/>
      <c r="J89" s="19"/>
      <c r="K89" s="19"/>
      <c r="L89" s="19"/>
      <c r="M89" s="19"/>
      <c r="N89" s="19"/>
      <c r="O89" s="19"/>
      <c r="P89" s="19"/>
      <c r="Q89" s="19"/>
      <c r="R89" s="19"/>
      <c r="S89" s="19"/>
      <c r="T89" s="19"/>
      <c r="U89" s="19"/>
      <c r="V89" s="19"/>
    </row>
    <row r="90" spans="1:22" ht="12.75" customHeight="1">
      <c r="A90" s="19"/>
      <c r="B90" s="19"/>
      <c r="C90" s="19"/>
      <c r="D90" s="19"/>
      <c r="E90" s="19"/>
      <c r="F90" s="19"/>
      <c r="G90" s="19"/>
      <c r="H90" s="19"/>
      <c r="I90" s="19"/>
      <c r="J90" s="19"/>
      <c r="K90" s="19"/>
      <c r="L90" s="19"/>
      <c r="M90" s="19"/>
      <c r="N90" s="19"/>
      <c r="O90" s="19"/>
      <c r="P90" s="19"/>
      <c r="Q90" s="19"/>
      <c r="R90" s="19"/>
      <c r="S90" s="19"/>
      <c r="T90" s="19"/>
      <c r="U90" s="19"/>
      <c r="V90" s="19"/>
    </row>
    <row r="91" spans="1:22" ht="12.75" customHeight="1">
      <c r="A91" s="19"/>
      <c r="B91" s="19"/>
      <c r="C91" s="19"/>
      <c r="D91" s="19"/>
      <c r="E91" s="19"/>
      <c r="F91" s="19"/>
      <c r="G91" s="19"/>
      <c r="H91" s="19"/>
      <c r="I91" s="19"/>
      <c r="J91" s="19"/>
      <c r="K91" s="19"/>
      <c r="L91" s="19"/>
      <c r="M91" s="19"/>
      <c r="N91" s="19"/>
      <c r="O91" s="19"/>
      <c r="P91" s="19"/>
      <c r="Q91" s="19"/>
      <c r="R91" s="19"/>
      <c r="S91" s="19"/>
      <c r="T91" s="19"/>
      <c r="U91" s="19"/>
      <c r="V91" s="19"/>
    </row>
    <row r="92" spans="1:22" ht="12.75" customHeight="1">
      <c r="A92" s="19"/>
      <c r="B92" s="19"/>
      <c r="C92" s="19"/>
      <c r="D92" s="19"/>
      <c r="E92" s="19"/>
      <c r="F92" s="19"/>
      <c r="G92" s="19"/>
      <c r="H92" s="19"/>
      <c r="I92" s="19"/>
      <c r="J92" s="19"/>
      <c r="K92" s="19"/>
      <c r="L92" s="19"/>
      <c r="M92" s="19"/>
      <c r="N92" s="19"/>
      <c r="O92" s="19"/>
      <c r="P92" s="19"/>
      <c r="Q92" s="19"/>
      <c r="R92" s="19"/>
      <c r="S92" s="19"/>
      <c r="T92" s="19"/>
      <c r="U92" s="19"/>
      <c r="V92" s="19"/>
    </row>
    <row r="93" spans="1:22" ht="12.75" customHeight="1">
      <c r="A93" s="19"/>
      <c r="B93" s="19"/>
      <c r="C93" s="19"/>
      <c r="D93" s="19"/>
      <c r="E93" s="19"/>
      <c r="F93" s="19"/>
      <c r="G93" s="19"/>
      <c r="H93" s="19"/>
      <c r="I93" s="19"/>
      <c r="J93" s="19"/>
      <c r="K93" s="19"/>
      <c r="L93" s="19"/>
      <c r="M93" s="19"/>
      <c r="N93" s="19"/>
      <c r="O93" s="19"/>
      <c r="P93" s="19"/>
      <c r="Q93" s="19"/>
      <c r="R93" s="19"/>
      <c r="S93" s="19"/>
      <c r="T93" s="19"/>
      <c r="U93" s="19"/>
      <c r="V93" s="19"/>
    </row>
    <row r="94" spans="1:22" ht="12.75" customHeight="1">
      <c r="A94" s="19"/>
      <c r="B94" s="19"/>
      <c r="C94" s="19"/>
      <c r="D94" s="19"/>
      <c r="E94" s="19"/>
      <c r="F94" s="19"/>
      <c r="G94" s="19"/>
      <c r="H94" s="19"/>
      <c r="I94" s="19"/>
      <c r="J94" s="19"/>
      <c r="K94" s="19"/>
      <c r="L94" s="19"/>
      <c r="M94" s="19"/>
      <c r="N94" s="19"/>
      <c r="O94" s="19"/>
      <c r="P94" s="19"/>
      <c r="Q94" s="19"/>
      <c r="R94" s="19"/>
      <c r="S94" s="19"/>
      <c r="T94" s="19"/>
      <c r="U94" s="19"/>
      <c r="V94" s="19"/>
    </row>
    <row r="95" spans="1:22" ht="12.75" customHeight="1">
      <c r="A95" s="19"/>
      <c r="B95" s="19"/>
      <c r="C95" s="19"/>
      <c r="D95" s="19"/>
      <c r="E95" s="19"/>
      <c r="F95" s="19"/>
      <c r="G95" s="19"/>
      <c r="H95" s="19"/>
      <c r="I95" s="19"/>
      <c r="J95" s="19"/>
      <c r="K95" s="19"/>
      <c r="L95" s="19"/>
      <c r="M95" s="19"/>
      <c r="N95" s="19"/>
      <c r="O95" s="19"/>
      <c r="P95" s="19"/>
      <c r="Q95" s="19"/>
      <c r="R95" s="19"/>
      <c r="S95" s="19"/>
      <c r="T95" s="19"/>
      <c r="U95" s="19"/>
      <c r="V95" s="19"/>
    </row>
    <row r="96" spans="1:22" ht="12.75" customHeight="1">
      <c r="A96" s="19"/>
      <c r="B96" s="19"/>
      <c r="C96" s="19"/>
      <c r="D96" s="19"/>
      <c r="E96" s="19"/>
      <c r="F96" s="19"/>
      <c r="G96" s="19"/>
      <c r="H96" s="19"/>
      <c r="I96" s="19"/>
      <c r="J96" s="19"/>
      <c r="K96" s="19"/>
      <c r="L96" s="19"/>
      <c r="M96" s="19"/>
      <c r="N96" s="19"/>
      <c r="O96" s="19"/>
      <c r="P96" s="19"/>
      <c r="Q96" s="19"/>
      <c r="R96" s="19"/>
      <c r="S96" s="19"/>
      <c r="T96" s="19"/>
      <c r="U96" s="19"/>
      <c r="V96" s="19"/>
    </row>
    <row r="97" spans="1:22" ht="12.75" customHeight="1">
      <c r="A97" s="19"/>
      <c r="B97" s="19"/>
      <c r="C97" s="19"/>
      <c r="D97" s="19"/>
      <c r="E97" s="19"/>
      <c r="F97" s="19"/>
      <c r="G97" s="19"/>
      <c r="H97" s="19"/>
      <c r="I97" s="19"/>
      <c r="J97" s="19"/>
      <c r="K97" s="19"/>
      <c r="L97" s="19"/>
      <c r="M97" s="19"/>
      <c r="N97" s="19"/>
      <c r="O97" s="19"/>
      <c r="P97" s="19"/>
      <c r="Q97" s="19"/>
      <c r="R97" s="19"/>
      <c r="S97" s="19"/>
      <c r="T97" s="19"/>
      <c r="U97" s="19"/>
      <c r="V97" s="19"/>
    </row>
    <row r="98" spans="1:22" ht="12.75" customHeight="1">
      <c r="A98" s="19"/>
      <c r="B98" s="19"/>
      <c r="C98" s="19"/>
      <c r="D98" s="19"/>
      <c r="E98" s="19"/>
      <c r="F98" s="19"/>
      <c r="G98" s="19"/>
      <c r="H98" s="19"/>
      <c r="I98" s="19"/>
      <c r="J98" s="19"/>
      <c r="K98" s="19"/>
      <c r="L98" s="19"/>
      <c r="M98" s="19"/>
      <c r="N98" s="19"/>
      <c r="O98" s="19"/>
      <c r="P98" s="19"/>
      <c r="Q98" s="19"/>
      <c r="R98" s="19"/>
      <c r="S98" s="19"/>
      <c r="T98" s="19"/>
      <c r="U98" s="19"/>
      <c r="V98" s="19"/>
    </row>
    <row r="99" spans="1:22" ht="12.75" customHeight="1">
      <c r="A99" s="19"/>
      <c r="B99" s="19"/>
      <c r="C99" s="19"/>
      <c r="D99" s="19"/>
      <c r="E99" s="19"/>
      <c r="F99" s="19"/>
      <c r="G99" s="19"/>
      <c r="H99" s="19"/>
      <c r="I99" s="19"/>
      <c r="J99" s="19"/>
      <c r="K99" s="19"/>
      <c r="L99" s="19"/>
      <c r="M99" s="19"/>
      <c r="N99" s="19"/>
      <c r="O99" s="19"/>
      <c r="P99" s="19"/>
      <c r="Q99" s="19"/>
      <c r="R99" s="19"/>
      <c r="S99" s="19"/>
      <c r="T99" s="19"/>
      <c r="U99" s="19"/>
      <c r="V99" s="19"/>
    </row>
    <row r="100" spans="1:22" ht="12.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75" customHeight="1">
      <c r="A120" s="1" t="s">
        <v>170</v>
      </c>
      <c r="B120" s="2" t="s">
        <v>138</v>
      </c>
      <c r="C120" s="2" t="s">
        <v>139</v>
      </c>
      <c r="D120" s="2" t="s">
        <v>140</v>
      </c>
      <c r="E120" s="2" t="s">
        <v>141</v>
      </c>
      <c r="F120" s="2" t="s">
        <v>142</v>
      </c>
      <c r="G120" s="2" t="s">
        <v>143</v>
      </c>
      <c r="H120" s="2" t="s">
        <v>144</v>
      </c>
      <c r="I120" s="2" t="s">
        <v>145</v>
      </c>
      <c r="J120" s="2" t="s">
        <v>146</v>
      </c>
      <c r="K120" s="2" t="s">
        <v>147</v>
      </c>
      <c r="L120" s="2" t="s">
        <v>148</v>
      </c>
      <c r="M120" s="2" t="s">
        <v>149</v>
      </c>
      <c r="N120" s="19"/>
      <c r="O120" s="19"/>
      <c r="P120" s="19"/>
      <c r="Q120" s="19"/>
      <c r="R120" s="19"/>
      <c r="S120" s="19"/>
      <c r="T120" s="19"/>
      <c r="U120" s="19"/>
      <c r="V120" s="19"/>
    </row>
    <row r="121" spans="1:22" ht="12.75" customHeight="1">
      <c r="A121" s="7" t="s">
        <v>171</v>
      </c>
      <c r="B121" s="18" t="e">
        <f>EBIT!C7-EBIT!C36</f>
        <v>#REF!</v>
      </c>
      <c r="C121" s="18" t="e">
        <f>EBIT!D7-EBIT!D36</f>
        <v>#REF!</v>
      </c>
      <c r="D121" s="18" t="e">
        <f>EBIT!E7-EBIT!E36</f>
        <v>#REF!</v>
      </c>
      <c r="E121" s="18" t="e">
        <f>EBIT!F7-EBIT!F36</f>
        <v>#REF!</v>
      </c>
      <c r="F121" s="18" t="e">
        <f>EBIT!G7-EBIT!G36</f>
        <v>#REF!</v>
      </c>
      <c r="G121" s="18" t="e">
        <f>EBIT!H7-EBIT!H36</f>
        <v>#REF!</v>
      </c>
      <c r="H121" s="18" t="e">
        <f>EBIT!I7-EBIT!I36</f>
        <v>#REF!</v>
      </c>
      <c r="I121" s="18" t="e">
        <f>EBIT!J7-EBIT!J36</f>
        <v>#REF!</v>
      </c>
      <c r="J121" s="18" t="e">
        <f>EBIT!K7-EBIT!K36</f>
        <v>#REF!</v>
      </c>
      <c r="K121" s="18" t="e">
        <f>EBIT!L7-EBIT!L36</f>
        <v>#REF!</v>
      </c>
      <c r="L121" s="18" t="e">
        <f>EBIT!M7-EBIT!M36</f>
        <v>#REF!</v>
      </c>
      <c r="M121" s="18" t="e">
        <f>EBIT!N7-EBIT!N36</f>
        <v>#REF!</v>
      </c>
      <c r="N121" s="19"/>
      <c r="O121" s="19"/>
      <c r="P121" s="19"/>
      <c r="Q121" s="19"/>
      <c r="R121" s="19"/>
      <c r="S121" s="19"/>
      <c r="T121" s="19"/>
      <c r="U121" s="19"/>
      <c r="V121" s="19"/>
    </row>
    <row r="122" spans="1:22" ht="12.75" customHeight="1">
      <c r="A122" s="7" t="s">
        <v>172</v>
      </c>
      <c r="B122" s="18" t="e">
        <f>EBIT!C8-EBIT!C37</f>
        <v>#REF!</v>
      </c>
      <c r="C122" s="18" t="e">
        <f>EBIT!D8-EBIT!D37</f>
        <v>#REF!</v>
      </c>
      <c r="D122" s="18" t="e">
        <f>EBIT!E8-EBIT!E37</f>
        <v>#REF!</v>
      </c>
      <c r="E122" s="18" t="e">
        <f>EBIT!F8-EBIT!F37</f>
        <v>#REF!</v>
      </c>
      <c r="F122" s="18" t="e">
        <f>EBIT!G8-EBIT!G37</f>
        <v>#REF!</v>
      </c>
      <c r="G122" s="18" t="e">
        <f>EBIT!H8-EBIT!H37</f>
        <v>#REF!</v>
      </c>
      <c r="H122" s="18" t="e">
        <f>EBIT!I8-EBIT!I37</f>
        <v>#REF!</v>
      </c>
      <c r="I122" s="18" t="e">
        <f>EBIT!J8-EBIT!J37</f>
        <v>#REF!</v>
      </c>
      <c r="J122" s="18" t="e">
        <f>EBIT!K8-EBIT!K37</f>
        <v>#REF!</v>
      </c>
      <c r="K122" s="18" t="e">
        <f>EBIT!L8-EBIT!L37</f>
        <v>#REF!</v>
      </c>
      <c r="L122" s="18" t="e">
        <f>EBIT!M8-EBIT!M37</f>
        <v>#REF!</v>
      </c>
      <c r="M122" s="18" t="e">
        <f>EBIT!N8-EBIT!N37</f>
        <v>#REF!</v>
      </c>
      <c r="N122" s="19"/>
      <c r="O122" s="19"/>
      <c r="P122" s="19"/>
      <c r="Q122" s="19"/>
      <c r="R122" s="19"/>
      <c r="S122" s="19"/>
      <c r="T122" s="19"/>
      <c r="U122" s="19"/>
      <c r="V122" s="19"/>
    </row>
    <row r="123" spans="1:22" ht="12.75" customHeight="1">
      <c r="A123" s="7" t="s">
        <v>173</v>
      </c>
      <c r="B123" s="18" t="e">
        <f>EBIT!C9-EBIT!C38</f>
        <v>#REF!</v>
      </c>
      <c r="C123" s="18" t="e">
        <f>EBIT!D9-EBIT!D38</f>
        <v>#REF!</v>
      </c>
      <c r="D123" s="18" t="e">
        <f>EBIT!E9-EBIT!E38</f>
        <v>#REF!</v>
      </c>
      <c r="E123" s="18" t="e">
        <f>EBIT!F9-EBIT!F38</f>
        <v>#REF!</v>
      </c>
      <c r="F123" s="18" t="e">
        <f>EBIT!G9-EBIT!G38</f>
        <v>#REF!</v>
      </c>
      <c r="G123" s="18" t="e">
        <f>EBIT!H9-EBIT!H38</f>
        <v>#REF!</v>
      </c>
      <c r="H123" s="18" t="e">
        <f>EBIT!I9-EBIT!I38</f>
        <v>#REF!</v>
      </c>
      <c r="I123" s="18" t="e">
        <f>EBIT!J9-EBIT!J38</f>
        <v>#REF!</v>
      </c>
      <c r="J123" s="18" t="e">
        <f>EBIT!K9-EBIT!K38</f>
        <v>#REF!</v>
      </c>
      <c r="K123" s="18" t="e">
        <f>EBIT!L9-EBIT!L38</f>
        <v>#REF!</v>
      </c>
      <c r="L123" s="18" t="e">
        <f>EBIT!M9-EBIT!M38</f>
        <v>#REF!</v>
      </c>
      <c r="M123" s="18" t="e">
        <f>EBIT!N9-EBIT!N38</f>
        <v>#REF!</v>
      </c>
      <c r="N123" s="19"/>
      <c r="O123" s="19"/>
      <c r="P123" s="19"/>
      <c r="Q123" s="19"/>
      <c r="R123" s="19"/>
      <c r="S123" s="19"/>
      <c r="T123" s="19"/>
      <c r="U123" s="19"/>
      <c r="V123" s="19"/>
    </row>
    <row r="124" spans="1:22" ht="12.75" customHeight="1" thickBot="1">
      <c r="A124" s="12" t="s">
        <v>86</v>
      </c>
      <c r="B124" s="18" t="e">
        <f>EBIT!C39-EBIT!C10</f>
        <v>#REF!</v>
      </c>
      <c r="C124" s="18" t="e">
        <f>EBIT!D39-EBIT!D10</f>
        <v>#REF!</v>
      </c>
      <c r="D124" s="18" t="e">
        <f>EBIT!E39-EBIT!E10</f>
        <v>#REF!</v>
      </c>
      <c r="E124" s="18" t="e">
        <f>EBIT!F39-EBIT!F10</f>
        <v>#REF!</v>
      </c>
      <c r="F124" s="18" t="e">
        <f>EBIT!G39-EBIT!G10</f>
        <v>#REF!</v>
      </c>
      <c r="G124" s="18" t="e">
        <f>EBIT!H39-EBIT!H10</f>
        <v>#REF!</v>
      </c>
      <c r="H124" s="18" t="e">
        <f>EBIT!I39-EBIT!I10</f>
        <v>#REF!</v>
      </c>
      <c r="I124" s="18" t="e">
        <f>EBIT!J39-EBIT!J10</f>
        <v>#REF!</v>
      </c>
      <c r="J124" s="18" t="e">
        <f>EBIT!K39-EBIT!K10</f>
        <v>#REF!</v>
      </c>
      <c r="K124" s="18" t="e">
        <f>EBIT!L39-EBIT!L10</f>
        <v>#REF!</v>
      </c>
      <c r="L124" s="18" t="e">
        <f>EBIT!M39-EBIT!M10</f>
        <v>#REF!</v>
      </c>
      <c r="M124" s="18" t="e">
        <f>EBIT!N39-EBIT!N10</f>
        <v>#REF!</v>
      </c>
      <c r="N124" s="19"/>
      <c r="O124" s="19"/>
      <c r="P124" s="19"/>
      <c r="Q124" s="19"/>
      <c r="R124" s="19"/>
      <c r="S124" s="19"/>
      <c r="T124" s="19"/>
      <c r="U124" s="19"/>
      <c r="V124" s="19"/>
    </row>
    <row r="125" spans="1:22" ht="12.75" customHeight="1" thickTop="1" thickBot="1">
      <c r="A125" s="50" t="s">
        <v>174</v>
      </c>
      <c r="B125" s="51" t="e">
        <f>EBIT!C11-EBIT!C40</f>
        <v>#REF!</v>
      </c>
      <c r="C125" s="51" t="e">
        <f>EBIT!D11-EBIT!D40</f>
        <v>#REF!</v>
      </c>
      <c r="D125" s="51" t="e">
        <f>EBIT!E11-EBIT!E40</f>
        <v>#REF!</v>
      </c>
      <c r="E125" s="51" t="e">
        <f>EBIT!F11-EBIT!F40</f>
        <v>#REF!</v>
      </c>
      <c r="F125" s="51" t="e">
        <f>EBIT!G11-EBIT!G40</f>
        <v>#REF!</v>
      </c>
      <c r="G125" s="51" t="e">
        <f>EBIT!H11-EBIT!H40</f>
        <v>#REF!</v>
      </c>
      <c r="H125" s="51" t="e">
        <f>EBIT!I11-EBIT!I40</f>
        <v>#REF!</v>
      </c>
      <c r="I125" s="51" t="e">
        <f>EBIT!J11-EBIT!J40</f>
        <v>#REF!</v>
      </c>
      <c r="J125" s="51" t="e">
        <f>EBIT!K11-EBIT!K40</f>
        <v>#REF!</v>
      </c>
      <c r="K125" s="51" t="e">
        <f>EBIT!L11-EBIT!L40</f>
        <v>#REF!</v>
      </c>
      <c r="L125" s="51" t="e">
        <f>EBIT!M11-EBIT!M40</f>
        <v>#REF!</v>
      </c>
      <c r="M125" s="51" t="e">
        <f>EBIT!N11-EBIT!N40</f>
        <v>#REF!</v>
      </c>
      <c r="N125" s="19"/>
      <c r="O125" s="19"/>
      <c r="P125" s="19"/>
      <c r="Q125" s="19"/>
      <c r="R125" s="19"/>
      <c r="S125" s="19"/>
      <c r="T125" s="19"/>
      <c r="U125" s="19"/>
      <c r="V125" s="19"/>
    </row>
    <row r="126" spans="1:22" ht="12.75" customHeight="1" thickTop="1">
      <c r="A126" s="19"/>
      <c r="B126" s="18"/>
      <c r="C126" s="19"/>
      <c r="D126" s="19"/>
      <c r="E126" s="19"/>
      <c r="F126" s="19"/>
      <c r="G126" s="19"/>
      <c r="H126" s="19"/>
      <c r="I126" s="19"/>
      <c r="J126" s="19"/>
      <c r="K126" s="19"/>
      <c r="L126" s="19"/>
      <c r="M126" s="19"/>
      <c r="N126" s="19"/>
      <c r="O126" s="19"/>
      <c r="P126" s="19"/>
      <c r="Q126" s="19"/>
      <c r="R126" s="19"/>
      <c r="S126" s="19"/>
      <c r="T126" s="19"/>
      <c r="U126" s="19"/>
      <c r="V126" s="19"/>
    </row>
    <row r="127" spans="1:22" ht="12.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2.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2.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2.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2.75"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2.75"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2.75"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2.75"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row r="1006" spans="1:22" ht="12.75"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row>
    <row r="1007" spans="1:22" ht="12.75"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row>
    <row r="1008" spans="1:22" ht="12.75"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row>
    <row r="1009" spans="1:22" ht="12.75"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row>
    <row r="1010" spans="1:22" ht="12.75"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cols>
    <col min="1" max="1" width="68.83203125" style="17" customWidth="1"/>
    <col min="2" max="2" width="15.5" style="17" customWidth="1"/>
    <col min="3" max="14" width="14" style="17" bestFit="1" customWidth="1"/>
    <col min="15" max="26" width="8.6640625" style="17" customWidth="1"/>
    <col min="27" max="16384" width="14.5" style="17"/>
  </cols>
  <sheetData>
    <row r="1" spans="1:26" s="39" customFormat="1" ht="28" customHeight="1">
      <c r="A1" s="213" t="s">
        <v>175</v>
      </c>
      <c r="B1" s="213"/>
      <c r="C1" s="213"/>
      <c r="D1" s="213"/>
      <c r="E1" s="213"/>
      <c r="F1" s="213"/>
      <c r="G1" s="213"/>
      <c r="H1" s="213"/>
      <c r="I1" s="213"/>
      <c r="J1" s="213"/>
      <c r="K1" s="213"/>
    </row>
    <row r="2" spans="1:26" s="39" customFormat="1" ht="37" customHeight="1">
      <c r="A2" s="213"/>
      <c r="B2" s="213"/>
      <c r="C2" s="213"/>
      <c r="D2" s="213"/>
      <c r="E2" s="213"/>
      <c r="F2" s="213"/>
      <c r="G2" s="213"/>
      <c r="H2" s="213"/>
      <c r="I2" s="213"/>
      <c r="J2" s="213"/>
      <c r="K2" s="213"/>
    </row>
    <row r="3" spans="1:26" s="40" customFormat="1" ht="13.5" customHeight="1">
      <c r="A3" s="33" t="s">
        <v>176</v>
      </c>
      <c r="B3" s="33"/>
      <c r="C3" s="48"/>
      <c r="D3" s="48"/>
      <c r="E3" s="48"/>
      <c r="F3" s="48"/>
      <c r="G3" s="31"/>
      <c r="H3" s="31"/>
      <c r="I3" s="31"/>
      <c r="J3" s="31"/>
      <c r="K3" s="31"/>
      <c r="L3" s="31"/>
      <c r="M3" s="31"/>
      <c r="N3" s="31"/>
      <c r="O3" s="31"/>
      <c r="P3" s="31"/>
      <c r="Q3" s="31"/>
      <c r="R3" s="31"/>
      <c r="S3" s="31"/>
      <c r="T3" s="31"/>
      <c r="U3" s="31"/>
      <c r="V3" s="31"/>
      <c r="W3" s="31"/>
      <c r="X3" s="31"/>
      <c r="Y3" s="31"/>
      <c r="Z3" s="31"/>
    </row>
    <row r="4" spans="1:26" s="40" customFormat="1" ht="13.5" customHeight="1">
      <c r="A4" s="31" t="s">
        <v>177</v>
      </c>
      <c r="B4" s="31"/>
      <c r="C4" s="48"/>
      <c r="D4" s="48"/>
      <c r="E4" s="48"/>
      <c r="F4" s="48"/>
      <c r="G4" s="31"/>
      <c r="H4" s="31"/>
      <c r="I4" s="31"/>
      <c r="J4" s="31"/>
      <c r="K4" s="31"/>
      <c r="L4" s="31"/>
      <c r="M4" s="31"/>
      <c r="N4" s="31"/>
      <c r="O4" s="31"/>
      <c r="P4" s="31"/>
      <c r="Q4" s="31"/>
      <c r="R4" s="31"/>
      <c r="S4" s="31"/>
      <c r="T4" s="31"/>
      <c r="U4" s="31"/>
      <c r="V4" s="31"/>
      <c r="W4" s="31"/>
      <c r="X4" s="31"/>
      <c r="Y4" s="31"/>
      <c r="Z4" s="31"/>
    </row>
    <row r="5" spans="1:26" s="39" customFormat="1" ht="41.5" customHeight="1">
      <c r="A5" s="220" t="s">
        <v>178</v>
      </c>
      <c r="B5" s="221"/>
      <c r="C5" s="221"/>
      <c r="D5" s="221"/>
      <c r="E5" s="221"/>
      <c r="F5" s="221"/>
      <c r="G5" s="221"/>
      <c r="H5" s="221"/>
      <c r="I5" s="221"/>
      <c r="J5" s="221"/>
      <c r="K5" s="221"/>
      <c r="L5" s="221"/>
      <c r="M5" s="47"/>
      <c r="N5" s="47"/>
      <c r="O5" s="47"/>
      <c r="P5" s="47"/>
      <c r="Q5" s="47"/>
      <c r="R5" s="47"/>
      <c r="S5" s="47"/>
      <c r="T5" s="47"/>
      <c r="U5" s="47"/>
      <c r="V5" s="47"/>
      <c r="W5" s="47"/>
      <c r="X5" s="47"/>
      <c r="Y5" s="47"/>
      <c r="Z5" s="47"/>
    </row>
    <row r="6" spans="1:26" s="40" customFormat="1" ht="13.5" customHeight="1">
      <c r="A6" s="33" t="s">
        <v>179</v>
      </c>
      <c r="B6" s="33"/>
      <c r="C6" s="48"/>
      <c r="D6" s="48"/>
      <c r="E6" s="48"/>
      <c r="F6" s="48"/>
      <c r="G6" s="31"/>
      <c r="H6" s="31"/>
      <c r="I6" s="31"/>
      <c r="J6" s="31"/>
      <c r="K6" s="31"/>
      <c r="L6" s="31"/>
      <c r="M6" s="31"/>
      <c r="N6" s="31"/>
      <c r="O6" s="31"/>
      <c r="P6" s="31"/>
      <c r="Q6" s="31"/>
      <c r="R6" s="31"/>
      <c r="S6" s="31"/>
      <c r="T6" s="31"/>
      <c r="U6" s="31"/>
      <c r="V6" s="31"/>
      <c r="W6" s="31"/>
      <c r="X6" s="31"/>
      <c r="Y6" s="31"/>
      <c r="Z6" s="31"/>
    </row>
    <row r="7" spans="1:26" s="36" customFormat="1" ht="13.5" customHeight="1">
      <c r="A7" s="71" t="s">
        <v>180</v>
      </c>
      <c r="B7" s="71" t="s">
        <v>181</v>
      </c>
      <c r="C7" s="72" t="s">
        <v>138</v>
      </c>
      <c r="D7" s="72" t="s">
        <v>139</v>
      </c>
      <c r="E7" s="72" t="s">
        <v>140</v>
      </c>
      <c r="F7" s="72" t="s">
        <v>141</v>
      </c>
      <c r="G7" s="72" t="s">
        <v>142</v>
      </c>
      <c r="H7" s="72" t="s">
        <v>143</v>
      </c>
      <c r="I7" s="72" t="s">
        <v>144</v>
      </c>
      <c r="J7" s="72" t="s">
        <v>145</v>
      </c>
      <c r="K7" s="72" t="s">
        <v>146</v>
      </c>
      <c r="L7" s="72" t="s">
        <v>147</v>
      </c>
      <c r="M7" s="72" t="s">
        <v>148</v>
      </c>
      <c r="N7" s="72" t="s">
        <v>149</v>
      </c>
      <c r="O7" s="57"/>
      <c r="P7" s="57"/>
      <c r="Q7" s="57"/>
      <c r="R7" s="57"/>
      <c r="S7" s="57"/>
      <c r="T7" s="57"/>
      <c r="U7" s="57"/>
      <c r="V7" s="57"/>
      <c r="W7" s="57"/>
      <c r="X7" s="57"/>
      <c r="Y7" s="57"/>
      <c r="Z7" s="57"/>
    </row>
    <row r="8" spans="1:26" s="36" customFormat="1" ht="13.5" customHeight="1">
      <c r="A8" s="69" t="s">
        <v>171</v>
      </c>
      <c r="B8" s="69" t="s">
        <v>65</v>
      </c>
      <c r="C8" s="70" t="e">
        <f>SUMIFS('Variance Analysis'!C$30:C$45,'Variance Analysis'!$B$30:$B$45,'Variance Analysis'!$B33,'Variance Analysis'!$A$30:$A$45,'Variance Analysis'!$A$30)</f>
        <v>#REF!</v>
      </c>
      <c r="D8" s="70" t="e">
        <f>SUMIFS('Variance Analysis'!D$30:D$45,'Variance Analysis'!$B$30:$B$45,'Variance Analysis'!$B33,'Variance Analysis'!$A$30:$A$45,'Variance Analysis'!$A$30)</f>
        <v>#REF!</v>
      </c>
      <c r="E8" s="70" t="e">
        <f>SUMIFS('Variance Analysis'!E$30:E$45,'Variance Analysis'!$B$30:$B$45,'Variance Analysis'!$B33,'Variance Analysis'!$A$30:$A$45,'Variance Analysis'!$A$30)</f>
        <v>#REF!</v>
      </c>
      <c r="F8" s="70" t="e">
        <f>SUMIFS('Variance Analysis'!F$30:F$45,'Variance Analysis'!$B$30:$B$45,'Variance Analysis'!$B33,'Variance Analysis'!$A$30:$A$45,'Variance Analysis'!$A$30)</f>
        <v>#REF!</v>
      </c>
      <c r="G8" s="70" t="e">
        <f>SUMIFS('Variance Analysis'!G$30:G$45,'Variance Analysis'!$B$30:$B$45,'Variance Analysis'!$B33,'Variance Analysis'!$A$30:$A$45,'Variance Analysis'!$A$30)</f>
        <v>#REF!</v>
      </c>
      <c r="H8" s="70" t="e">
        <f>SUMIFS('Variance Analysis'!H$30:H$45,'Variance Analysis'!$B$30:$B$45,'Variance Analysis'!$B33,'Variance Analysis'!$A$30:$A$45,'Variance Analysis'!$A$30)</f>
        <v>#REF!</v>
      </c>
      <c r="I8" s="70" t="e">
        <f>SUMIFS('Variance Analysis'!I$30:I$45,'Variance Analysis'!$B$30:$B$45,'Variance Analysis'!$B33,'Variance Analysis'!$A$30:$A$45,'Variance Analysis'!$A$30)</f>
        <v>#REF!</v>
      </c>
      <c r="J8" s="70" t="e">
        <f>SUMIFS('Variance Analysis'!J$30:J$45,'Variance Analysis'!$B$30:$B$45,'Variance Analysis'!$B33,'Variance Analysis'!$A$30:$A$45,'Variance Analysis'!$A$30)</f>
        <v>#REF!</v>
      </c>
      <c r="K8" s="70" t="e">
        <f>SUMIFS('Variance Analysis'!K$30:K$45,'Variance Analysis'!$B$30:$B$45,'Variance Analysis'!$B33,'Variance Analysis'!$A$30:$A$45,'Variance Analysis'!$A$30)</f>
        <v>#REF!</v>
      </c>
      <c r="L8" s="70" t="e">
        <f>SUMIFS('Variance Analysis'!L$30:L$45,'Variance Analysis'!$B$30:$B$45,'Variance Analysis'!$B33,'Variance Analysis'!$A$30:$A$45,'Variance Analysis'!$A$30)</f>
        <v>#REF!</v>
      </c>
      <c r="M8" s="70" t="e">
        <f>SUMIFS('Variance Analysis'!M$30:M$45,'Variance Analysis'!$B$30:$B$45,'Variance Analysis'!$B33,'Variance Analysis'!$A$30:$A$45,'Variance Analysis'!$A$30)</f>
        <v>#REF!</v>
      </c>
      <c r="N8" s="70" t="e">
        <f>SUMIFS('Variance Analysis'!N$30:N$45,'Variance Analysis'!$B$30:$B$45,'Variance Analysis'!$B33,'Variance Analysis'!$A$30:$A$45,'Variance Analysis'!$A$30)</f>
        <v>#REF!</v>
      </c>
      <c r="O8" s="57"/>
      <c r="P8" s="57"/>
      <c r="Q8" s="57"/>
      <c r="R8" s="57"/>
      <c r="S8" s="57"/>
      <c r="T8" s="57"/>
      <c r="U8" s="57"/>
      <c r="V8" s="57"/>
      <c r="W8" s="57"/>
      <c r="X8" s="57"/>
      <c r="Y8" s="57"/>
      <c r="Z8" s="57"/>
    </row>
    <row r="9" spans="1:26" s="36" customFormat="1" ht="13.5" customHeight="1">
      <c r="A9" s="69" t="s">
        <v>172</v>
      </c>
      <c r="B9" s="69" t="s">
        <v>65</v>
      </c>
      <c r="C9" s="70" t="e">
        <f>SUMIFS('Variance Analysis'!C$30:C$45,'Variance Analysis'!$B$30:$B$45,'Variance Analysis'!$B$31,'Variance Analysis'!$A$30:$A$45,'Variance Analysis'!$A$30)</f>
        <v>#REF!</v>
      </c>
      <c r="D9" s="70" t="e">
        <f>SUMIFS('Variance Analysis'!D$30:D$45,'Variance Analysis'!$B$30:$B$45,'Variance Analysis'!$B$31,'Variance Analysis'!$A$30:$A$45,'Variance Analysis'!$A$30)</f>
        <v>#REF!</v>
      </c>
      <c r="E9" s="70" t="e">
        <f>SUMIFS('Variance Analysis'!E$30:E$45,'Variance Analysis'!$B$30:$B$45,'Variance Analysis'!$B$31,'Variance Analysis'!$A$30:$A$45,'Variance Analysis'!$A$30)</f>
        <v>#REF!</v>
      </c>
      <c r="F9" s="70" t="e">
        <f>SUMIFS('Variance Analysis'!F$30:F$45,'Variance Analysis'!$B$30:$B$45,'Variance Analysis'!$B$31,'Variance Analysis'!$A$30:$A$45,'Variance Analysis'!$A$30)</f>
        <v>#REF!</v>
      </c>
      <c r="G9" s="70" t="e">
        <f>SUMIFS('Variance Analysis'!G$30:G$45,'Variance Analysis'!$B$30:$B$45,'Variance Analysis'!$B$31,'Variance Analysis'!$A$30:$A$45,'Variance Analysis'!$A$30)</f>
        <v>#REF!</v>
      </c>
      <c r="H9" s="70" t="e">
        <f>SUMIFS('Variance Analysis'!H$30:H$45,'Variance Analysis'!$B$30:$B$45,'Variance Analysis'!$B$31,'Variance Analysis'!$A$30:$A$45,'Variance Analysis'!$A$30)</f>
        <v>#REF!</v>
      </c>
      <c r="I9" s="70" t="e">
        <f>SUMIFS('Variance Analysis'!I$30:I$45,'Variance Analysis'!$B$30:$B$45,'Variance Analysis'!$B$31,'Variance Analysis'!$A$30:$A$45,'Variance Analysis'!$A$30)</f>
        <v>#REF!</v>
      </c>
      <c r="J9" s="70" t="e">
        <f>SUMIFS('Variance Analysis'!J$30:J$45,'Variance Analysis'!$B$30:$B$45,'Variance Analysis'!$B$31,'Variance Analysis'!$A$30:$A$45,'Variance Analysis'!$A$30)</f>
        <v>#REF!</v>
      </c>
      <c r="K9" s="70" t="e">
        <f>SUMIFS('Variance Analysis'!K$30:K$45,'Variance Analysis'!$B$30:$B$45,'Variance Analysis'!$B$31,'Variance Analysis'!$A$30:$A$45,'Variance Analysis'!$A$30)</f>
        <v>#REF!</v>
      </c>
      <c r="L9" s="70" t="e">
        <f>SUMIFS('Variance Analysis'!L$30:L$45,'Variance Analysis'!$B$30:$B$45,'Variance Analysis'!$B$31,'Variance Analysis'!$A$30:$A$45,'Variance Analysis'!$A$30)</f>
        <v>#REF!</v>
      </c>
      <c r="M9" s="70" t="e">
        <f>SUMIFS('Variance Analysis'!M$30:M$45,'Variance Analysis'!$B$30:$B$45,'Variance Analysis'!$B$31,'Variance Analysis'!$A$30:$A$45,'Variance Analysis'!$A$30)</f>
        <v>#REF!</v>
      </c>
      <c r="N9" s="70" t="e">
        <f>SUMIFS('Variance Analysis'!N$30:N$45,'Variance Analysis'!$B$30:$B$45,'Variance Analysis'!$B$31,'Variance Analysis'!$A$30:$A$45,'Variance Analysis'!$A$30)</f>
        <v>#REF!</v>
      </c>
      <c r="O9" s="57"/>
      <c r="P9" s="57"/>
      <c r="Q9" s="57"/>
      <c r="R9" s="57"/>
      <c r="S9" s="57"/>
      <c r="T9" s="57"/>
      <c r="U9" s="57"/>
      <c r="V9" s="57"/>
      <c r="W9" s="57"/>
      <c r="X9" s="57"/>
      <c r="Y9" s="57"/>
      <c r="Z9" s="57"/>
    </row>
    <row r="10" spans="1:26" s="36" customFormat="1" ht="13.5" customHeight="1">
      <c r="A10" s="69" t="s">
        <v>173</v>
      </c>
      <c r="B10" s="69" t="s">
        <v>65</v>
      </c>
      <c r="C10" s="70" t="e">
        <f>SUMIFS('Variance Analysis'!C$30:C$45,'Variance Analysis'!$B$30:$B$45,'Variance Analysis'!$B32,'Variance Analysis'!$A$30:$A$45,'Variance Analysis'!$A$30)</f>
        <v>#REF!</v>
      </c>
      <c r="D10" s="70" t="e">
        <f>SUMIFS('Variance Analysis'!D$30:D$45,'Variance Analysis'!$B$30:$B$45,'Variance Analysis'!$B32,'Variance Analysis'!$A$30:$A$45,'Variance Analysis'!$A$30)</f>
        <v>#REF!</v>
      </c>
      <c r="E10" s="70" t="e">
        <f>SUMIFS('Variance Analysis'!E$30:E$45,'Variance Analysis'!$B$30:$B$45,'Variance Analysis'!$B32,'Variance Analysis'!$A$30:$A$45,'Variance Analysis'!$A$30)</f>
        <v>#REF!</v>
      </c>
      <c r="F10" s="70" t="e">
        <f>SUMIFS('Variance Analysis'!F$30:F$45,'Variance Analysis'!$B$30:$B$45,'Variance Analysis'!$B32,'Variance Analysis'!$A$30:$A$45,'Variance Analysis'!$A$30)</f>
        <v>#REF!</v>
      </c>
      <c r="G10" s="70" t="e">
        <f>SUMIFS('Variance Analysis'!G$30:G$45,'Variance Analysis'!$B$30:$B$45,'Variance Analysis'!$B32,'Variance Analysis'!$A$30:$A$45,'Variance Analysis'!$A$30)</f>
        <v>#REF!</v>
      </c>
      <c r="H10" s="70" t="e">
        <f>SUMIFS('Variance Analysis'!H$30:H$45,'Variance Analysis'!$B$30:$B$45,'Variance Analysis'!$B32,'Variance Analysis'!$A$30:$A$45,'Variance Analysis'!$A$30)</f>
        <v>#REF!</v>
      </c>
      <c r="I10" s="70" t="e">
        <f>SUMIFS('Variance Analysis'!I$30:I$45,'Variance Analysis'!$B$30:$B$45,'Variance Analysis'!$B32,'Variance Analysis'!$A$30:$A$45,'Variance Analysis'!$A$30)</f>
        <v>#REF!</v>
      </c>
      <c r="J10" s="70" t="e">
        <f>SUMIFS('Variance Analysis'!J$30:J$45,'Variance Analysis'!$B$30:$B$45,'Variance Analysis'!$B32,'Variance Analysis'!$A$30:$A$45,'Variance Analysis'!$A$30)</f>
        <v>#REF!</v>
      </c>
      <c r="K10" s="70" t="e">
        <f>SUMIFS('Variance Analysis'!K$30:K$45,'Variance Analysis'!$B$30:$B$45,'Variance Analysis'!$B32,'Variance Analysis'!$A$30:$A$45,'Variance Analysis'!$A$30)</f>
        <v>#REF!</v>
      </c>
      <c r="L10" s="70" t="e">
        <f>SUMIFS('Variance Analysis'!L$30:L$45,'Variance Analysis'!$B$30:$B$45,'Variance Analysis'!$B32,'Variance Analysis'!$A$30:$A$45,'Variance Analysis'!$A$30)</f>
        <v>#REF!</v>
      </c>
      <c r="M10" s="70" t="e">
        <f>SUMIFS('Variance Analysis'!M$30:M$45,'Variance Analysis'!$B$30:$B$45,'Variance Analysis'!$B32,'Variance Analysis'!$A$30:$A$45,'Variance Analysis'!$A$30)</f>
        <v>#REF!</v>
      </c>
      <c r="N10" s="70" t="e">
        <f>SUMIFS('Variance Analysis'!N$30:N$45,'Variance Analysis'!$B$30:$B$45,'Variance Analysis'!$B32,'Variance Analysis'!$A$30:$A$45,'Variance Analysis'!$A$30)</f>
        <v>#REF!</v>
      </c>
      <c r="O10" s="57"/>
      <c r="P10" s="57"/>
      <c r="Q10" s="57"/>
      <c r="R10" s="57"/>
      <c r="S10" s="57"/>
      <c r="T10" s="57"/>
      <c r="U10" s="57"/>
      <c r="V10" s="57"/>
      <c r="W10" s="57"/>
      <c r="X10" s="57"/>
      <c r="Y10" s="57"/>
      <c r="Z10" s="57"/>
    </row>
    <row r="11" spans="1:26" s="36" customFormat="1" ht="13.5" customHeight="1" thickBot="1">
      <c r="A11" s="69" t="s">
        <v>150</v>
      </c>
      <c r="B11" s="69" t="s">
        <v>182</v>
      </c>
      <c r="C11" s="81" t="e">
        <f>#REF!</f>
        <v>#REF!</v>
      </c>
      <c r="D11" s="81" t="e">
        <f>#REF!</f>
        <v>#REF!</v>
      </c>
      <c r="E11" s="81" t="e">
        <f>#REF!</f>
        <v>#REF!</v>
      </c>
      <c r="F11" s="81" t="e">
        <f>#REF!</f>
        <v>#REF!</v>
      </c>
      <c r="G11" s="81" t="e">
        <f>#REF!</f>
        <v>#REF!</v>
      </c>
      <c r="H11" s="81" t="e">
        <f>#REF!</f>
        <v>#REF!</v>
      </c>
      <c r="I11" s="81" t="e">
        <f>#REF!</f>
        <v>#REF!</v>
      </c>
      <c r="J11" s="81" t="e">
        <f>#REF!</f>
        <v>#REF!</v>
      </c>
      <c r="K11" s="81" t="e">
        <f>#REF!</f>
        <v>#REF!</v>
      </c>
      <c r="L11" s="81" t="e">
        <f>#REF!</f>
        <v>#REF!</v>
      </c>
      <c r="M11" s="81" t="e">
        <f>#REF!</f>
        <v>#REF!</v>
      </c>
      <c r="N11" s="81" t="e">
        <f>#REF!</f>
        <v>#REF!</v>
      </c>
      <c r="O11" s="57"/>
      <c r="P11" s="57"/>
      <c r="Q11" s="57"/>
      <c r="R11" s="57"/>
      <c r="S11" s="57"/>
      <c r="T11" s="57"/>
      <c r="U11" s="57"/>
      <c r="V11" s="57"/>
      <c r="W11" s="57"/>
      <c r="X11" s="57"/>
      <c r="Y11" s="57"/>
      <c r="Z11" s="57"/>
    </row>
    <row r="12" spans="1:26" ht="13.5" customHeight="1" thickTop="1" thickBot="1">
      <c r="A12" s="13" t="s">
        <v>183</v>
      </c>
      <c r="B12" s="14" t="s">
        <v>184</v>
      </c>
      <c r="C12" s="15" t="e">
        <f>SUM($C$8:C10)/(SUM($C$11:C11)*1000)</f>
        <v>#REF!</v>
      </c>
      <c r="D12" s="15" t="e">
        <f>SUM($C$8:D10)/(SUM($C$11:D11)*1000)</f>
        <v>#REF!</v>
      </c>
      <c r="E12" s="15" t="e">
        <f>SUM($C$8:E10)/(SUM($C$11:E11)*1000)</f>
        <v>#REF!</v>
      </c>
      <c r="F12" s="15" t="e">
        <f>SUM($C$8:F10)/(SUM($C$11:F11)*1000)</f>
        <v>#REF!</v>
      </c>
      <c r="G12" s="15" t="e">
        <f>SUM($C$8:G10)/(SUM($C$11:G11)*1000)</f>
        <v>#REF!</v>
      </c>
      <c r="H12" s="15" t="e">
        <f>SUM($C$8:H10)/(SUM($C$11:H11)*1000)</f>
        <v>#REF!</v>
      </c>
      <c r="I12" s="15" t="e">
        <f>SUM($C$8:I10)/(SUM($C$11:I11)*1000)</f>
        <v>#REF!</v>
      </c>
      <c r="J12" s="15" t="e">
        <f>SUM($C$8:J10)/(SUM($C$11:J11)*1000)</f>
        <v>#REF!</v>
      </c>
      <c r="K12" s="15" t="e">
        <f>SUM($C$8:K10)/(SUM($C$11:K11)*1000)</f>
        <v>#REF!</v>
      </c>
      <c r="L12" s="15" t="e">
        <f>SUM($C$8:L10)/(SUM($C$11:L11)*1000)</f>
        <v>#REF!</v>
      </c>
      <c r="M12" s="15" t="e">
        <f>SUM($C$8:M10)/(SUM($C$11:M11)*1000)</f>
        <v>#REF!</v>
      </c>
      <c r="N12" s="15" t="e">
        <f>SUM($C$8:N10)/(SUM($C$11:N11)*1000)</f>
        <v>#REF!</v>
      </c>
      <c r="O12" s="19"/>
      <c r="P12" s="19"/>
      <c r="Q12" s="19"/>
      <c r="R12" s="19"/>
      <c r="S12" s="19"/>
      <c r="T12" s="19"/>
      <c r="U12" s="19"/>
      <c r="V12" s="19"/>
      <c r="W12" s="19"/>
      <c r="X12" s="19"/>
      <c r="Y12" s="19"/>
      <c r="Z12" s="19"/>
    </row>
    <row r="13" spans="1:26" ht="13.5" customHeight="1">
      <c r="A13" s="1"/>
      <c r="B13" s="19"/>
      <c r="C13" s="18"/>
      <c r="D13" s="18"/>
      <c r="E13" s="18"/>
      <c r="F13" s="18"/>
      <c r="G13" s="18"/>
      <c r="H13" s="18"/>
      <c r="I13" s="18"/>
      <c r="J13" s="18"/>
      <c r="K13" s="18"/>
      <c r="L13" s="18"/>
      <c r="M13" s="18"/>
      <c r="N13" s="18"/>
      <c r="O13" s="19"/>
      <c r="P13" s="19"/>
      <c r="Q13" s="19"/>
      <c r="R13" s="19"/>
      <c r="S13" s="19"/>
      <c r="T13" s="19"/>
      <c r="U13" s="19"/>
      <c r="V13" s="19"/>
      <c r="W13" s="19"/>
      <c r="X13" s="19"/>
      <c r="Y13" s="19"/>
      <c r="Z13" s="19"/>
    </row>
    <row r="14" spans="1:26" s="40" customFormat="1" ht="13.5" customHeight="1">
      <c r="A14" s="33" t="s">
        <v>185</v>
      </c>
      <c r="B14" s="33"/>
      <c r="C14" s="48"/>
      <c r="D14" s="48"/>
      <c r="E14" s="48"/>
      <c r="F14" s="48"/>
      <c r="G14" s="31"/>
      <c r="H14" s="31"/>
      <c r="I14" s="31"/>
      <c r="J14" s="31"/>
      <c r="K14" s="31"/>
      <c r="L14" s="31"/>
      <c r="M14" s="31"/>
      <c r="N14" s="31"/>
      <c r="O14" s="31"/>
      <c r="P14" s="31"/>
      <c r="Q14" s="31"/>
      <c r="R14" s="31"/>
      <c r="S14" s="31"/>
      <c r="T14" s="31"/>
      <c r="U14" s="31"/>
      <c r="V14" s="31"/>
      <c r="W14" s="31"/>
      <c r="X14" s="31"/>
      <c r="Y14" s="31"/>
      <c r="Z14" s="31"/>
    </row>
    <row r="15" spans="1:26" s="40" customFormat="1" ht="13.5" customHeight="1">
      <c r="A15" s="33" t="s">
        <v>180</v>
      </c>
      <c r="B15" s="33" t="s">
        <v>181</v>
      </c>
      <c r="C15" s="73" t="s">
        <v>138</v>
      </c>
      <c r="D15" s="73" t="s">
        <v>139</v>
      </c>
      <c r="E15" s="73" t="s">
        <v>140</v>
      </c>
      <c r="F15" s="73" t="s">
        <v>141</v>
      </c>
      <c r="G15" s="73" t="s">
        <v>142</v>
      </c>
      <c r="H15" s="73" t="s">
        <v>143</v>
      </c>
      <c r="I15" s="73" t="s">
        <v>144</v>
      </c>
      <c r="J15" s="73" t="s">
        <v>145</v>
      </c>
      <c r="K15" s="73" t="s">
        <v>146</v>
      </c>
      <c r="L15" s="73" t="s">
        <v>147</v>
      </c>
      <c r="M15" s="73" t="s">
        <v>148</v>
      </c>
      <c r="N15" s="73" t="s">
        <v>149</v>
      </c>
      <c r="O15" s="31"/>
      <c r="P15" s="31"/>
      <c r="Q15" s="31"/>
      <c r="R15" s="31"/>
      <c r="S15" s="31"/>
      <c r="T15" s="31"/>
      <c r="U15" s="31"/>
      <c r="V15" s="31"/>
      <c r="W15" s="31"/>
      <c r="X15" s="31"/>
      <c r="Y15" s="31"/>
      <c r="Z15" s="31"/>
    </row>
    <row r="16" spans="1:26" s="36" customFormat="1" ht="13.5" customHeight="1">
      <c r="A16" s="69" t="s">
        <v>171</v>
      </c>
      <c r="B16" s="69" t="s">
        <v>65</v>
      </c>
      <c r="C16" s="70" t="e">
        <f>SUMIFS('Variance Analysis'!C$30:C$45,'Variance Analysis'!$B$30:$B$45,'Variance Analysis'!$B37,'Variance Analysis'!$A$30:$A$45,'Variance Analysis'!$A$34)</f>
        <v>#REF!</v>
      </c>
      <c r="D16" s="70" t="e">
        <f>SUMIFS('Variance Analysis'!D$30:D$45,'Variance Analysis'!$B$30:$B$45,'Variance Analysis'!$B37,'Variance Analysis'!$A$30:$A$45,'Variance Analysis'!$A$34)</f>
        <v>#REF!</v>
      </c>
      <c r="E16" s="70" t="e">
        <f>SUMIFS('Variance Analysis'!E$30:E$45,'Variance Analysis'!$B$30:$B$45,'Variance Analysis'!$B37,'Variance Analysis'!$A$30:$A$45,'Variance Analysis'!$A$34)</f>
        <v>#REF!</v>
      </c>
      <c r="F16" s="70" t="e">
        <f>SUMIFS('Variance Analysis'!F$30:F$45,'Variance Analysis'!$B$30:$B$45,'Variance Analysis'!$B37,'Variance Analysis'!$A$30:$A$45,'Variance Analysis'!$A$34)</f>
        <v>#REF!</v>
      </c>
      <c r="G16" s="70" t="e">
        <f>SUMIFS('Variance Analysis'!G$30:G$45,'Variance Analysis'!$B$30:$B$45,'Variance Analysis'!$B37,'Variance Analysis'!$A$30:$A$45,'Variance Analysis'!$A$34)</f>
        <v>#REF!</v>
      </c>
      <c r="H16" s="70" t="e">
        <f>SUMIFS('Variance Analysis'!H$30:H$45,'Variance Analysis'!$B$30:$B$45,'Variance Analysis'!$B37,'Variance Analysis'!$A$30:$A$45,'Variance Analysis'!$A$34)</f>
        <v>#REF!</v>
      </c>
      <c r="I16" s="70" t="e">
        <f>SUMIFS('Variance Analysis'!I$30:I$45,'Variance Analysis'!$B$30:$B$45,'Variance Analysis'!$B37,'Variance Analysis'!$A$30:$A$45,'Variance Analysis'!$A$34)</f>
        <v>#REF!</v>
      </c>
      <c r="J16" s="70" t="e">
        <f>SUMIFS('Variance Analysis'!J$30:J$45,'Variance Analysis'!$B$30:$B$45,'Variance Analysis'!$B37,'Variance Analysis'!$A$30:$A$45,'Variance Analysis'!$A$34)</f>
        <v>#REF!</v>
      </c>
      <c r="K16" s="70" t="e">
        <f>SUMIFS('Variance Analysis'!K$30:K$45,'Variance Analysis'!$B$30:$B$45,'Variance Analysis'!$B37,'Variance Analysis'!$A$30:$A$45,'Variance Analysis'!$A$34)</f>
        <v>#REF!</v>
      </c>
      <c r="L16" s="70" t="e">
        <f>SUMIFS('Variance Analysis'!L$30:L$45,'Variance Analysis'!$B$30:$B$45,'Variance Analysis'!$B37,'Variance Analysis'!$A$30:$A$45,'Variance Analysis'!$A$34)</f>
        <v>#REF!</v>
      </c>
      <c r="M16" s="70" t="e">
        <f>SUMIFS('Variance Analysis'!M$30:M$45,'Variance Analysis'!$B$30:$B$45,'Variance Analysis'!$B37,'Variance Analysis'!$A$30:$A$45,'Variance Analysis'!$A$34)</f>
        <v>#REF!</v>
      </c>
      <c r="N16" s="70" t="e">
        <f>SUMIFS('Variance Analysis'!N$30:N$45,'Variance Analysis'!$B$30:$B$45,'Variance Analysis'!$B37,'Variance Analysis'!$A$30:$A$45,'Variance Analysis'!$A$34)</f>
        <v>#REF!</v>
      </c>
      <c r="O16" s="57"/>
      <c r="P16" s="57"/>
      <c r="Q16" s="57"/>
      <c r="R16" s="57"/>
      <c r="S16" s="57"/>
      <c r="T16" s="57"/>
      <c r="U16" s="57"/>
      <c r="V16" s="57"/>
      <c r="W16" s="57"/>
      <c r="X16" s="57"/>
      <c r="Y16" s="57"/>
      <c r="Z16" s="57"/>
    </row>
    <row r="17" spans="1:26" s="36" customFormat="1" ht="13.5" customHeight="1">
      <c r="A17" s="69" t="s">
        <v>172</v>
      </c>
      <c r="B17" s="69" t="s">
        <v>65</v>
      </c>
      <c r="C17" s="70" t="e">
        <f>SUMIFS('Variance Analysis'!C$30:C$45,'Variance Analysis'!$B$30:$B$45,'Variance Analysis'!$B$35,'Variance Analysis'!$A$30:$A$45,'Variance Analysis'!$A$34)</f>
        <v>#REF!</v>
      </c>
      <c r="D17" s="70" t="e">
        <f>SUMIFS('Variance Analysis'!D$30:D$45,'Variance Analysis'!$B$30:$B$45,'Variance Analysis'!$B$35,'Variance Analysis'!$A$30:$A$45,'Variance Analysis'!$A$34)</f>
        <v>#REF!</v>
      </c>
      <c r="E17" s="70" t="e">
        <f>SUMIFS('Variance Analysis'!E$30:E$45,'Variance Analysis'!$B$30:$B$45,'Variance Analysis'!$B$35,'Variance Analysis'!$A$30:$A$45,'Variance Analysis'!$A$34)</f>
        <v>#REF!</v>
      </c>
      <c r="F17" s="70" t="e">
        <f>SUMIFS('Variance Analysis'!F$30:F$45,'Variance Analysis'!$B$30:$B$45,'Variance Analysis'!$B$35,'Variance Analysis'!$A$30:$A$45,'Variance Analysis'!$A$34)</f>
        <v>#REF!</v>
      </c>
      <c r="G17" s="70" t="e">
        <f>SUMIFS('Variance Analysis'!G$30:G$45,'Variance Analysis'!$B$30:$B$45,'Variance Analysis'!$B$35,'Variance Analysis'!$A$30:$A$45,'Variance Analysis'!$A$34)</f>
        <v>#REF!</v>
      </c>
      <c r="H17" s="70" t="e">
        <f>SUMIFS('Variance Analysis'!H$30:H$45,'Variance Analysis'!$B$30:$B$45,'Variance Analysis'!$B$35,'Variance Analysis'!$A$30:$A$45,'Variance Analysis'!$A$34)</f>
        <v>#REF!</v>
      </c>
      <c r="I17" s="70" t="e">
        <f>SUMIFS('Variance Analysis'!I$30:I$45,'Variance Analysis'!$B$30:$B$45,'Variance Analysis'!$B$35,'Variance Analysis'!$A$30:$A$45,'Variance Analysis'!$A$34)</f>
        <v>#REF!</v>
      </c>
      <c r="J17" s="70" t="e">
        <f>SUMIFS('Variance Analysis'!J$30:J$45,'Variance Analysis'!$B$30:$B$45,'Variance Analysis'!$B$35,'Variance Analysis'!$A$30:$A$45,'Variance Analysis'!$A$34)</f>
        <v>#REF!</v>
      </c>
      <c r="K17" s="70" t="e">
        <f>SUMIFS('Variance Analysis'!K$30:K$45,'Variance Analysis'!$B$30:$B$45,'Variance Analysis'!$B$35,'Variance Analysis'!$A$30:$A$45,'Variance Analysis'!$A$34)</f>
        <v>#REF!</v>
      </c>
      <c r="L17" s="70" t="e">
        <f>SUMIFS('Variance Analysis'!L$30:L$45,'Variance Analysis'!$B$30:$B$45,'Variance Analysis'!$B$35,'Variance Analysis'!$A$30:$A$45,'Variance Analysis'!$A$34)</f>
        <v>#REF!</v>
      </c>
      <c r="M17" s="70" t="e">
        <f>SUMIFS('Variance Analysis'!M$30:M$45,'Variance Analysis'!$B$30:$B$45,'Variance Analysis'!$B$35,'Variance Analysis'!$A$30:$A$45,'Variance Analysis'!$A$34)</f>
        <v>#REF!</v>
      </c>
      <c r="N17" s="70" t="e">
        <f>SUMIFS('Variance Analysis'!N$30:N$45,'Variance Analysis'!$B$30:$B$45,'Variance Analysis'!$B$35,'Variance Analysis'!$A$30:$A$45,'Variance Analysis'!$A$34)</f>
        <v>#REF!</v>
      </c>
      <c r="O17" s="57"/>
      <c r="P17" s="57"/>
      <c r="Q17" s="57"/>
      <c r="R17" s="57"/>
      <c r="S17" s="57"/>
      <c r="T17" s="57"/>
      <c r="U17" s="57"/>
      <c r="V17" s="57"/>
      <c r="W17" s="57"/>
      <c r="X17" s="57"/>
      <c r="Y17" s="57"/>
      <c r="Z17" s="57"/>
    </row>
    <row r="18" spans="1:26" s="36" customFormat="1" ht="13.5" customHeight="1">
      <c r="A18" s="69" t="s">
        <v>173</v>
      </c>
      <c r="B18" s="69" t="s">
        <v>65</v>
      </c>
      <c r="C18" s="70" t="e">
        <f>SUMIFS('Variance Analysis'!C$30:C$45,'Variance Analysis'!$B$30:$B$45,'Variance Analysis'!$B36,'Variance Analysis'!$A$30:$A$45,'Variance Analysis'!$A$34)</f>
        <v>#REF!</v>
      </c>
      <c r="D18" s="70" t="e">
        <f>SUMIFS('Variance Analysis'!D$30:D$45,'Variance Analysis'!$B$30:$B$45,'Variance Analysis'!$B36,'Variance Analysis'!$A$30:$A$45,'Variance Analysis'!$A$34)</f>
        <v>#REF!</v>
      </c>
      <c r="E18" s="70" t="e">
        <f>SUMIFS('Variance Analysis'!E$30:E$45,'Variance Analysis'!$B$30:$B$45,'Variance Analysis'!$B36,'Variance Analysis'!$A$30:$A$45,'Variance Analysis'!$A$34)</f>
        <v>#REF!</v>
      </c>
      <c r="F18" s="70" t="e">
        <f>SUMIFS('Variance Analysis'!F$30:F$45,'Variance Analysis'!$B$30:$B$45,'Variance Analysis'!$B36,'Variance Analysis'!$A$30:$A$45,'Variance Analysis'!$A$34)</f>
        <v>#REF!</v>
      </c>
      <c r="G18" s="70" t="e">
        <f>SUMIFS('Variance Analysis'!G$30:G$45,'Variance Analysis'!$B$30:$B$45,'Variance Analysis'!$B36,'Variance Analysis'!$A$30:$A$45,'Variance Analysis'!$A$34)</f>
        <v>#REF!</v>
      </c>
      <c r="H18" s="70" t="e">
        <f>SUMIFS('Variance Analysis'!H$30:H$45,'Variance Analysis'!$B$30:$B$45,'Variance Analysis'!$B36,'Variance Analysis'!$A$30:$A$45,'Variance Analysis'!$A$34)</f>
        <v>#REF!</v>
      </c>
      <c r="I18" s="70" t="e">
        <f>SUMIFS('Variance Analysis'!I$30:I$45,'Variance Analysis'!$B$30:$B$45,'Variance Analysis'!$B36,'Variance Analysis'!$A$30:$A$45,'Variance Analysis'!$A$34)</f>
        <v>#REF!</v>
      </c>
      <c r="J18" s="70" t="e">
        <f>SUMIFS('Variance Analysis'!J$30:J$45,'Variance Analysis'!$B$30:$B$45,'Variance Analysis'!$B36,'Variance Analysis'!$A$30:$A$45,'Variance Analysis'!$A$34)</f>
        <v>#REF!</v>
      </c>
      <c r="K18" s="70" t="e">
        <f>SUMIFS('Variance Analysis'!K$30:K$45,'Variance Analysis'!$B$30:$B$45,'Variance Analysis'!$B36,'Variance Analysis'!$A$30:$A$45,'Variance Analysis'!$A$34)</f>
        <v>#REF!</v>
      </c>
      <c r="L18" s="70" t="e">
        <f>SUMIFS('Variance Analysis'!L$30:L$45,'Variance Analysis'!$B$30:$B$45,'Variance Analysis'!$B36,'Variance Analysis'!$A$30:$A$45,'Variance Analysis'!$A$34)</f>
        <v>#REF!</v>
      </c>
      <c r="M18" s="70" t="e">
        <f>SUMIFS('Variance Analysis'!M$30:M$45,'Variance Analysis'!$B$30:$B$45,'Variance Analysis'!$B36,'Variance Analysis'!$A$30:$A$45,'Variance Analysis'!$A$34)</f>
        <v>#REF!</v>
      </c>
      <c r="N18" s="70" t="e">
        <f>SUMIFS('Variance Analysis'!N$30:N$45,'Variance Analysis'!$B$30:$B$45,'Variance Analysis'!$B36,'Variance Analysis'!$A$30:$A$45,'Variance Analysis'!$A$34)</f>
        <v>#REF!</v>
      </c>
      <c r="O18" s="57"/>
      <c r="P18" s="57"/>
      <c r="Q18" s="57"/>
      <c r="R18" s="57"/>
      <c r="S18" s="57"/>
      <c r="T18" s="57"/>
      <c r="U18" s="57"/>
      <c r="V18" s="57"/>
      <c r="W18" s="57"/>
      <c r="X18" s="57"/>
      <c r="Y18" s="57"/>
      <c r="Z18" s="57"/>
    </row>
    <row r="19" spans="1:26" s="36" customFormat="1" ht="13.5" customHeight="1" thickBot="1">
      <c r="A19" s="69" t="s">
        <v>154</v>
      </c>
      <c r="B19" s="69" t="s">
        <v>182</v>
      </c>
      <c r="C19" s="81" t="e">
        <f>#REF!</f>
        <v>#REF!</v>
      </c>
      <c r="D19" s="81" t="e">
        <f>#REF!</f>
        <v>#REF!</v>
      </c>
      <c r="E19" s="81" t="e">
        <f>#REF!</f>
        <v>#REF!</v>
      </c>
      <c r="F19" s="81" t="e">
        <f>#REF!</f>
        <v>#REF!</v>
      </c>
      <c r="G19" s="81" t="e">
        <f>#REF!</f>
        <v>#REF!</v>
      </c>
      <c r="H19" s="81" t="e">
        <f>#REF!</f>
        <v>#REF!</v>
      </c>
      <c r="I19" s="81" t="e">
        <f>#REF!</f>
        <v>#REF!</v>
      </c>
      <c r="J19" s="81" t="e">
        <f>#REF!</f>
        <v>#REF!</v>
      </c>
      <c r="K19" s="81" t="e">
        <f>#REF!</f>
        <v>#REF!</v>
      </c>
      <c r="L19" s="81" t="e">
        <f>#REF!</f>
        <v>#REF!</v>
      </c>
      <c r="M19" s="81" t="e">
        <f>#REF!</f>
        <v>#REF!</v>
      </c>
      <c r="N19" s="81" t="e">
        <f>#REF!</f>
        <v>#REF!</v>
      </c>
      <c r="O19" s="57"/>
      <c r="P19" s="57"/>
      <c r="Q19" s="57"/>
      <c r="R19" s="57"/>
      <c r="S19" s="57"/>
      <c r="T19" s="57"/>
      <c r="U19" s="57"/>
      <c r="V19" s="57"/>
      <c r="W19" s="57"/>
      <c r="X19" s="57"/>
      <c r="Y19" s="57"/>
      <c r="Z19" s="57"/>
    </row>
    <row r="20" spans="1:26" s="20" customFormat="1" ht="13.5" customHeight="1" thickTop="1" thickBot="1">
      <c r="A20" s="13" t="s">
        <v>183</v>
      </c>
      <c r="B20" s="14" t="s">
        <v>184</v>
      </c>
      <c r="C20" s="15" t="e">
        <f>SUM($C$16:C18)/(SUM($C$19:C19*1000))</f>
        <v>#REF!</v>
      </c>
      <c r="D20" s="15" t="e">
        <f>SUM($C$16:D18)/(SUM($C$19:D19)*1000)</f>
        <v>#REF!</v>
      </c>
      <c r="E20" s="15" t="e">
        <f>SUM($C$16:E18)/(SUM($C$19:E19)*1000)</f>
        <v>#REF!</v>
      </c>
      <c r="F20" s="15" t="e">
        <f>SUM($C$16:F18)/(SUM($C$19:F19)*1000)</f>
        <v>#REF!</v>
      </c>
      <c r="G20" s="15" t="e">
        <f>SUM($C$16:G18)/(SUM($C$19:G19)*1000)</f>
        <v>#REF!</v>
      </c>
      <c r="H20" s="15" t="e">
        <f>SUM($C$16:H18)/(SUM($C$19:H19)*1000)</f>
        <v>#REF!</v>
      </c>
      <c r="I20" s="15" t="e">
        <f>SUM($C$16:I18)/(SUM($C$19:I19)*1000)</f>
        <v>#REF!</v>
      </c>
      <c r="J20" s="15" t="e">
        <f>SUM($C$16:J18)/(SUM($C$19:J19)*1000)</f>
        <v>#REF!</v>
      </c>
      <c r="K20" s="15" t="e">
        <f>SUM($C$16:K18)/(SUM($C$19:K19)*1000)</f>
        <v>#REF!</v>
      </c>
      <c r="L20" s="15" t="e">
        <f>SUM($C$16:L18)/(SUM($C$19:L19)*1000)</f>
        <v>#REF!</v>
      </c>
      <c r="M20" s="15" t="e">
        <f>SUM($C$16:M18)/(SUM($C$19:M19)*1000)</f>
        <v>#REF!</v>
      </c>
      <c r="N20" s="15" t="e">
        <f>SUM($C$16:N18)/(SUM($C$19:N19)*1000)</f>
        <v>#REF!</v>
      </c>
      <c r="O20" s="19"/>
      <c r="P20" s="19"/>
      <c r="Q20" s="19"/>
      <c r="R20" s="19"/>
      <c r="S20" s="19"/>
      <c r="T20" s="19"/>
      <c r="U20" s="19"/>
      <c r="V20" s="19"/>
      <c r="W20" s="19"/>
      <c r="X20" s="19"/>
      <c r="Y20" s="19"/>
      <c r="Z20" s="19"/>
    </row>
    <row r="21" spans="1:26" ht="13.5" customHeight="1">
      <c r="A21" s="1"/>
      <c r="B21" s="19"/>
      <c r="C21" s="18"/>
      <c r="D21" s="18"/>
      <c r="E21" s="18"/>
      <c r="F21" s="18"/>
      <c r="G21" s="18"/>
      <c r="H21" s="18"/>
      <c r="I21" s="18"/>
      <c r="J21" s="18"/>
      <c r="K21" s="18"/>
      <c r="L21" s="18"/>
      <c r="M21" s="18"/>
      <c r="N21" s="18"/>
      <c r="O21" s="19"/>
      <c r="P21" s="19"/>
      <c r="Q21" s="19"/>
      <c r="R21" s="19"/>
      <c r="S21" s="19"/>
      <c r="T21" s="19"/>
      <c r="U21" s="19"/>
      <c r="V21" s="19"/>
      <c r="W21" s="19"/>
      <c r="X21" s="19"/>
      <c r="Y21" s="19"/>
      <c r="Z21" s="19"/>
    </row>
    <row r="22" spans="1:26" s="40" customFormat="1" ht="13.5" customHeight="1">
      <c r="A22" s="33" t="s">
        <v>186</v>
      </c>
      <c r="B22" s="33"/>
      <c r="C22" s="48"/>
      <c r="D22" s="48"/>
      <c r="E22" s="48"/>
      <c r="F22" s="48"/>
      <c r="G22" s="31"/>
      <c r="H22" s="31"/>
      <c r="I22" s="31"/>
      <c r="J22" s="31"/>
      <c r="K22" s="31"/>
      <c r="L22" s="31"/>
      <c r="M22" s="31"/>
      <c r="N22" s="31"/>
      <c r="O22" s="31"/>
      <c r="P22" s="31"/>
      <c r="Q22" s="31"/>
      <c r="R22" s="31"/>
      <c r="S22" s="31"/>
      <c r="T22" s="31"/>
      <c r="U22" s="31"/>
      <c r="V22" s="31"/>
      <c r="W22" s="31"/>
      <c r="X22" s="31"/>
      <c r="Y22" s="31"/>
      <c r="Z22" s="31"/>
    </row>
    <row r="23" spans="1:26" s="40" customFormat="1" ht="13.5" customHeight="1">
      <c r="A23" s="33" t="s">
        <v>180</v>
      </c>
      <c r="B23" s="33" t="s">
        <v>181</v>
      </c>
      <c r="C23" s="73" t="s">
        <v>138</v>
      </c>
      <c r="D23" s="73" t="s">
        <v>139</v>
      </c>
      <c r="E23" s="73" t="s">
        <v>140</v>
      </c>
      <c r="F23" s="73" t="s">
        <v>141</v>
      </c>
      <c r="G23" s="73" t="s">
        <v>142</v>
      </c>
      <c r="H23" s="73" t="s">
        <v>143</v>
      </c>
      <c r="I23" s="73" t="s">
        <v>144</v>
      </c>
      <c r="J23" s="73" t="s">
        <v>145</v>
      </c>
      <c r="K23" s="73" t="s">
        <v>146</v>
      </c>
      <c r="L23" s="73" t="s">
        <v>147</v>
      </c>
      <c r="M23" s="73" t="s">
        <v>148</v>
      </c>
      <c r="N23" s="73" t="s">
        <v>149</v>
      </c>
      <c r="O23" s="31"/>
      <c r="P23" s="31"/>
      <c r="Q23" s="31"/>
      <c r="R23" s="31"/>
      <c r="S23" s="31"/>
      <c r="T23" s="31"/>
      <c r="U23" s="31"/>
      <c r="V23" s="31"/>
      <c r="W23" s="31"/>
      <c r="X23" s="31"/>
      <c r="Y23" s="31"/>
      <c r="Z23" s="31"/>
    </row>
    <row r="24" spans="1:26" s="36" customFormat="1" ht="13.5" customHeight="1">
      <c r="A24" s="69" t="s">
        <v>171</v>
      </c>
      <c r="B24" s="69" t="s">
        <v>65</v>
      </c>
      <c r="C24" s="70" t="e">
        <f>SUMIFS('Variance Analysis'!C$30:C$45,'Variance Analysis'!$B$30:$B$45,'Variance Analysis'!$B$41,'Variance Analysis'!$A$30:$A$45,'Variance Analysis'!$A$41)</f>
        <v>#REF!</v>
      </c>
      <c r="D24" s="70" t="e">
        <f>SUMIFS('Variance Analysis'!D$30:D$45,'Variance Analysis'!$B$30:$B$45,'Variance Analysis'!$B$41,'Variance Analysis'!$A$30:$A$45,'Variance Analysis'!$A$41)</f>
        <v>#REF!</v>
      </c>
      <c r="E24" s="70" t="e">
        <f>SUMIFS('Variance Analysis'!E$30:E$45,'Variance Analysis'!$B$30:$B$45,'Variance Analysis'!$B$41,'Variance Analysis'!$A$30:$A$45,'Variance Analysis'!$A$41)</f>
        <v>#REF!</v>
      </c>
      <c r="F24" s="70" t="e">
        <f>SUMIFS('Variance Analysis'!F$30:F$45,'Variance Analysis'!$B$30:$B$45,'Variance Analysis'!$B$41,'Variance Analysis'!$A$30:$A$45,'Variance Analysis'!$A$41)</f>
        <v>#REF!</v>
      </c>
      <c r="G24" s="70" t="e">
        <f>SUMIFS('Variance Analysis'!G$30:G$45,'Variance Analysis'!$B$30:$B$45,'Variance Analysis'!$B$41,'Variance Analysis'!$A$30:$A$45,'Variance Analysis'!$A$41)</f>
        <v>#REF!</v>
      </c>
      <c r="H24" s="70" t="e">
        <f>SUMIFS('Variance Analysis'!H$30:H$45,'Variance Analysis'!$B$30:$B$45,'Variance Analysis'!$B$41,'Variance Analysis'!$A$30:$A$45,'Variance Analysis'!$A$41)</f>
        <v>#REF!</v>
      </c>
      <c r="I24" s="70" t="e">
        <f>SUMIFS('Variance Analysis'!I$30:I$45,'Variance Analysis'!$B$30:$B$45,'Variance Analysis'!$B$41,'Variance Analysis'!$A$30:$A$45,'Variance Analysis'!$A$41)</f>
        <v>#REF!</v>
      </c>
      <c r="J24" s="70" t="e">
        <f>SUMIFS('Variance Analysis'!J$30:J$45,'Variance Analysis'!$B$30:$B$45,'Variance Analysis'!$B$41,'Variance Analysis'!$A$30:$A$45,'Variance Analysis'!$A$41)</f>
        <v>#REF!</v>
      </c>
      <c r="K24" s="70" t="e">
        <f>SUMIFS('Variance Analysis'!K$30:K$45,'Variance Analysis'!$B$30:$B$45,'Variance Analysis'!$B$41,'Variance Analysis'!$A$30:$A$45,'Variance Analysis'!$A$41)</f>
        <v>#REF!</v>
      </c>
      <c r="L24" s="70" t="e">
        <f>SUMIFS('Variance Analysis'!L$30:L$45,'Variance Analysis'!$B$30:$B$45,'Variance Analysis'!$B$41,'Variance Analysis'!$A$30:$A$45,'Variance Analysis'!$A$41)</f>
        <v>#REF!</v>
      </c>
      <c r="M24" s="70" t="e">
        <f>SUMIFS('Variance Analysis'!M$30:M$45,'Variance Analysis'!$B$30:$B$45,'Variance Analysis'!$B$41,'Variance Analysis'!$A$30:$A$45,'Variance Analysis'!$A$41)</f>
        <v>#REF!</v>
      </c>
      <c r="N24" s="70" t="e">
        <f>SUMIFS('Variance Analysis'!N$30:N$45,'Variance Analysis'!$B$30:$B$45,'Variance Analysis'!$B$41,'Variance Analysis'!$A$30:$A$45,'Variance Analysis'!$A$41)</f>
        <v>#REF!</v>
      </c>
      <c r="O24" s="57"/>
      <c r="P24" s="57"/>
      <c r="Q24" s="57"/>
      <c r="R24" s="57"/>
      <c r="S24" s="57"/>
      <c r="T24" s="57"/>
      <c r="U24" s="57"/>
      <c r="V24" s="57"/>
      <c r="W24" s="57"/>
      <c r="X24" s="57"/>
      <c r="Y24" s="57"/>
      <c r="Z24" s="57"/>
    </row>
    <row r="25" spans="1:26" s="36" customFormat="1" ht="13.5" customHeight="1">
      <c r="A25" s="69" t="s">
        <v>172</v>
      </c>
      <c r="B25" s="69" t="s">
        <v>65</v>
      </c>
      <c r="C25" s="70" t="e">
        <f>SUMIFS('Variance Analysis'!C$30:C$45,'Variance Analysis'!$B$30:$B$45,'Variance Analysis'!$B$39,'Variance Analysis'!$A$30:$A$45,'Variance Analysis'!$A$41)</f>
        <v>#REF!</v>
      </c>
      <c r="D25" s="70" t="e">
        <f>SUMIFS('Variance Analysis'!D$30:D$45,'Variance Analysis'!$B$30:$B$45,'Variance Analysis'!$B$39,'Variance Analysis'!$A$30:$A$45,'Variance Analysis'!$A$41)</f>
        <v>#REF!</v>
      </c>
      <c r="E25" s="70" t="e">
        <f>SUMIFS('Variance Analysis'!E$30:E$45,'Variance Analysis'!$B$30:$B$45,'Variance Analysis'!$B$39,'Variance Analysis'!$A$30:$A$45,'Variance Analysis'!$A$41)</f>
        <v>#REF!</v>
      </c>
      <c r="F25" s="70" t="e">
        <f>SUMIFS('Variance Analysis'!F$30:F$45,'Variance Analysis'!$B$30:$B$45,'Variance Analysis'!$B$39,'Variance Analysis'!$A$30:$A$45,'Variance Analysis'!$A$41)</f>
        <v>#REF!</v>
      </c>
      <c r="G25" s="70" t="e">
        <f>SUMIFS('Variance Analysis'!G$30:G$45,'Variance Analysis'!$B$30:$B$45,'Variance Analysis'!$B$39,'Variance Analysis'!$A$30:$A$45,'Variance Analysis'!$A$41)</f>
        <v>#REF!</v>
      </c>
      <c r="H25" s="70" t="e">
        <f>SUMIFS('Variance Analysis'!H$30:H$45,'Variance Analysis'!$B$30:$B$45,'Variance Analysis'!$B$39,'Variance Analysis'!$A$30:$A$45,'Variance Analysis'!$A$41)</f>
        <v>#REF!</v>
      </c>
      <c r="I25" s="70" t="e">
        <f>SUMIFS('Variance Analysis'!I$30:I$45,'Variance Analysis'!$B$30:$B$45,'Variance Analysis'!$B$39,'Variance Analysis'!$A$30:$A$45,'Variance Analysis'!$A$41)</f>
        <v>#REF!</v>
      </c>
      <c r="J25" s="70" t="e">
        <f>SUMIFS('Variance Analysis'!J$30:J$45,'Variance Analysis'!$B$30:$B$45,'Variance Analysis'!$B$39,'Variance Analysis'!$A$30:$A$45,'Variance Analysis'!$A$41)</f>
        <v>#REF!</v>
      </c>
      <c r="K25" s="70" t="e">
        <f>SUMIFS('Variance Analysis'!K$30:K$45,'Variance Analysis'!$B$30:$B$45,'Variance Analysis'!$B$39,'Variance Analysis'!$A$30:$A$45,'Variance Analysis'!$A$41)</f>
        <v>#REF!</v>
      </c>
      <c r="L25" s="70" t="e">
        <f>SUMIFS('Variance Analysis'!L$30:L$45,'Variance Analysis'!$B$30:$B$45,'Variance Analysis'!$B$39,'Variance Analysis'!$A$30:$A$45,'Variance Analysis'!$A$41)</f>
        <v>#REF!</v>
      </c>
      <c r="M25" s="70" t="e">
        <f>SUMIFS('Variance Analysis'!M$30:M$45,'Variance Analysis'!$B$30:$B$45,'Variance Analysis'!$B$39,'Variance Analysis'!$A$30:$A$45,'Variance Analysis'!$A$41)</f>
        <v>#REF!</v>
      </c>
      <c r="N25" s="70" t="e">
        <f>SUMIFS('Variance Analysis'!N$30:N$45,'Variance Analysis'!$B$30:$B$45,'Variance Analysis'!$B$39,'Variance Analysis'!$A$30:$A$45,'Variance Analysis'!$A$41)</f>
        <v>#REF!</v>
      </c>
      <c r="O25" s="57"/>
      <c r="P25" s="57"/>
      <c r="Q25" s="57"/>
      <c r="R25" s="57"/>
      <c r="S25" s="57"/>
      <c r="T25" s="57"/>
      <c r="U25" s="57"/>
      <c r="V25" s="57"/>
      <c r="W25" s="57"/>
      <c r="X25" s="57"/>
      <c r="Y25" s="57"/>
      <c r="Z25" s="57"/>
    </row>
    <row r="26" spans="1:26" s="36" customFormat="1" ht="13.5" customHeight="1">
      <c r="A26" s="69" t="s">
        <v>173</v>
      </c>
      <c r="B26" s="69" t="s">
        <v>65</v>
      </c>
      <c r="C26" s="70" t="e">
        <f>SUMIFS('Variance Analysis'!C$30:C$45,'Variance Analysis'!$B$30:$B$45,'Variance Analysis'!$B40,'Variance Analysis'!$A$30:$A$45,'Variance Analysis'!$A$40)</f>
        <v>#REF!</v>
      </c>
      <c r="D26" s="70" t="e">
        <f>SUMIFS('Variance Analysis'!D$30:D$45,'Variance Analysis'!$B$30:$B$45,'Variance Analysis'!$B40,'Variance Analysis'!$A$30:$A$45,'Variance Analysis'!$A$40)</f>
        <v>#REF!</v>
      </c>
      <c r="E26" s="70" t="e">
        <f>SUMIFS('Variance Analysis'!E$30:E$45,'Variance Analysis'!$B$30:$B$45,'Variance Analysis'!$B40,'Variance Analysis'!$A$30:$A$45,'Variance Analysis'!$A$40)</f>
        <v>#REF!</v>
      </c>
      <c r="F26" s="70" t="e">
        <f>SUMIFS('Variance Analysis'!F$30:F$45,'Variance Analysis'!$B$30:$B$45,'Variance Analysis'!$B40,'Variance Analysis'!$A$30:$A$45,'Variance Analysis'!$A$40)</f>
        <v>#REF!</v>
      </c>
      <c r="G26" s="70" t="e">
        <f>SUMIFS('Variance Analysis'!G$30:G$45,'Variance Analysis'!$B$30:$B$45,'Variance Analysis'!$B40,'Variance Analysis'!$A$30:$A$45,'Variance Analysis'!$A$40)</f>
        <v>#REF!</v>
      </c>
      <c r="H26" s="70" t="e">
        <f>SUMIFS('Variance Analysis'!H$30:H$45,'Variance Analysis'!$B$30:$B$45,'Variance Analysis'!$B40,'Variance Analysis'!$A$30:$A$45,'Variance Analysis'!$A$40)</f>
        <v>#REF!</v>
      </c>
      <c r="I26" s="70" t="e">
        <f>SUMIFS('Variance Analysis'!I$30:I$45,'Variance Analysis'!$B$30:$B$45,'Variance Analysis'!$B40,'Variance Analysis'!$A$30:$A$45,'Variance Analysis'!$A$40)</f>
        <v>#REF!</v>
      </c>
      <c r="J26" s="70" t="e">
        <f>SUMIFS('Variance Analysis'!J$30:J$45,'Variance Analysis'!$B$30:$B$45,'Variance Analysis'!$B40,'Variance Analysis'!$A$30:$A$45,'Variance Analysis'!$A$40)</f>
        <v>#REF!</v>
      </c>
      <c r="K26" s="70" t="e">
        <f>SUMIFS('Variance Analysis'!K$30:K$45,'Variance Analysis'!$B$30:$B$45,'Variance Analysis'!$B40,'Variance Analysis'!$A$30:$A$45,'Variance Analysis'!$A$40)</f>
        <v>#REF!</v>
      </c>
      <c r="L26" s="70" t="e">
        <f>SUMIFS('Variance Analysis'!L$30:L$45,'Variance Analysis'!$B$30:$B$45,'Variance Analysis'!$B40,'Variance Analysis'!$A$30:$A$45,'Variance Analysis'!$A$40)</f>
        <v>#REF!</v>
      </c>
      <c r="M26" s="70" t="e">
        <f>SUMIFS('Variance Analysis'!M$30:M$45,'Variance Analysis'!$B$30:$B$45,'Variance Analysis'!$B40,'Variance Analysis'!$A$30:$A$45,'Variance Analysis'!$A$40)</f>
        <v>#REF!</v>
      </c>
      <c r="N26" s="70" t="e">
        <f>SUMIFS('Variance Analysis'!N$30:N$45,'Variance Analysis'!$B$30:$B$45,'Variance Analysis'!$B40,'Variance Analysis'!$A$30:$A$45,'Variance Analysis'!$A$40)</f>
        <v>#REF!</v>
      </c>
      <c r="O26" s="57"/>
      <c r="P26" s="57"/>
      <c r="Q26" s="57"/>
      <c r="R26" s="57"/>
      <c r="S26" s="57"/>
      <c r="T26" s="57"/>
      <c r="U26" s="57"/>
      <c r="V26" s="57"/>
      <c r="W26" s="57"/>
      <c r="X26" s="57"/>
      <c r="Y26" s="57"/>
      <c r="Z26" s="57"/>
    </row>
    <row r="27" spans="1:26" s="36" customFormat="1" ht="13.5" customHeight="1" thickBot="1">
      <c r="A27" s="69" t="s">
        <v>155</v>
      </c>
      <c r="B27" s="69" t="s">
        <v>182</v>
      </c>
      <c r="C27" s="81" t="e">
        <f>#REF!</f>
        <v>#REF!</v>
      </c>
      <c r="D27" s="81" t="e">
        <f>#REF!</f>
        <v>#REF!</v>
      </c>
      <c r="E27" s="81" t="e">
        <f>#REF!</f>
        <v>#REF!</v>
      </c>
      <c r="F27" s="81" t="e">
        <f>#REF!</f>
        <v>#REF!</v>
      </c>
      <c r="G27" s="81" t="e">
        <f>#REF!</f>
        <v>#REF!</v>
      </c>
      <c r="H27" s="81" t="e">
        <f>#REF!</f>
        <v>#REF!</v>
      </c>
      <c r="I27" s="81" t="e">
        <f>#REF!</f>
        <v>#REF!</v>
      </c>
      <c r="J27" s="81" t="e">
        <f>#REF!</f>
        <v>#REF!</v>
      </c>
      <c r="K27" s="81" t="e">
        <f>#REF!</f>
        <v>#REF!</v>
      </c>
      <c r="L27" s="81" t="e">
        <f>#REF!</f>
        <v>#REF!</v>
      </c>
      <c r="M27" s="81" t="e">
        <f>#REF!</f>
        <v>#REF!</v>
      </c>
      <c r="N27" s="81" t="e">
        <f>#REF!</f>
        <v>#REF!</v>
      </c>
      <c r="O27" s="57"/>
      <c r="P27" s="57"/>
      <c r="Q27" s="57"/>
      <c r="R27" s="57"/>
      <c r="S27" s="57"/>
      <c r="T27" s="57"/>
      <c r="U27" s="57"/>
      <c r="V27" s="57"/>
      <c r="W27" s="57"/>
      <c r="X27" s="57"/>
      <c r="Y27" s="57"/>
      <c r="Z27" s="57"/>
    </row>
    <row r="28" spans="1:26" s="20" customFormat="1" ht="13.5" customHeight="1" thickTop="1" thickBot="1">
      <c r="A28" s="13" t="s">
        <v>183</v>
      </c>
      <c r="B28" s="14" t="s">
        <v>184</v>
      </c>
      <c r="C28" s="15" t="e">
        <f>SUM(C24:C26)/(C27*1000)</f>
        <v>#REF!</v>
      </c>
      <c r="D28" s="15" t="e">
        <f>SUM($C$24:D26)/(SUM($C$27:D27)*1000)</f>
        <v>#REF!</v>
      </c>
      <c r="E28" s="15" t="e">
        <f>SUM($C$24:E26)/(SUM($C$27:E27)*1000)</f>
        <v>#REF!</v>
      </c>
      <c r="F28" s="15" t="e">
        <f>SUM($C$24:F26)/(SUM($C$27:F27)*1000)</f>
        <v>#REF!</v>
      </c>
      <c r="G28" s="15" t="e">
        <f>SUM($C$24:G26)/(SUM($C$27:G27)*1000)</f>
        <v>#REF!</v>
      </c>
      <c r="H28" s="15" t="e">
        <f>SUM($C$24:H26)/(SUM($C$27:H27)*1000)</f>
        <v>#REF!</v>
      </c>
      <c r="I28" s="15" t="e">
        <f>SUM($C$24:I26)/(SUM($C$27:I27)*1000)</f>
        <v>#REF!</v>
      </c>
      <c r="J28" s="15" t="e">
        <f>SUM($C$24:J26)/(SUM($C$27:J27)*1000)</f>
        <v>#REF!</v>
      </c>
      <c r="K28" s="15" t="e">
        <f>SUM($C$24:K26)/(SUM($C$27:K27)*1000)</f>
        <v>#REF!</v>
      </c>
      <c r="L28" s="15" t="e">
        <f>SUM($C$24:L26)/(SUM($C$27:L27)*1000)</f>
        <v>#REF!</v>
      </c>
      <c r="M28" s="15" t="e">
        <f>SUM($C$24:M26)/(SUM($C$27:M27)*1000)</f>
        <v>#REF!</v>
      </c>
      <c r="N28" s="15" t="e">
        <f>SUM($C$24:N26)/(SUM($C$27:N27)*1000)</f>
        <v>#REF!</v>
      </c>
      <c r="O28" s="19"/>
      <c r="P28" s="19"/>
      <c r="Q28" s="19"/>
      <c r="R28" s="19"/>
      <c r="S28" s="19"/>
      <c r="T28" s="19"/>
      <c r="U28" s="19"/>
      <c r="V28" s="19"/>
      <c r="W28" s="19"/>
      <c r="X28" s="19"/>
      <c r="Y28" s="19"/>
      <c r="Z28" s="19"/>
    </row>
    <row r="29" spans="1:26" s="20" customFormat="1" ht="13.5" customHeight="1">
      <c r="A29" s="1"/>
      <c r="B29" s="19"/>
      <c r="C29" s="18"/>
      <c r="D29" s="18"/>
      <c r="E29" s="18"/>
      <c r="F29" s="18"/>
      <c r="G29" s="18"/>
      <c r="H29" s="18"/>
      <c r="I29" s="18"/>
      <c r="J29" s="18"/>
      <c r="K29" s="18"/>
      <c r="L29" s="18"/>
      <c r="M29" s="18"/>
      <c r="N29" s="18"/>
      <c r="O29" s="19"/>
      <c r="P29" s="19"/>
      <c r="Q29" s="19"/>
      <c r="R29" s="19"/>
      <c r="S29" s="19"/>
      <c r="T29" s="19"/>
      <c r="U29" s="19"/>
      <c r="V29" s="19"/>
      <c r="W29" s="19"/>
      <c r="X29" s="19"/>
      <c r="Y29" s="19"/>
      <c r="Z29" s="19"/>
    </row>
    <row r="30" spans="1:26" s="40" customFormat="1" ht="13.5" customHeight="1">
      <c r="A30" s="33" t="s">
        <v>187</v>
      </c>
      <c r="B30" s="33"/>
      <c r="C30" s="48"/>
      <c r="D30" s="48"/>
      <c r="E30" s="48"/>
      <c r="F30" s="48"/>
      <c r="G30" s="31"/>
      <c r="H30" s="31"/>
      <c r="I30" s="31"/>
      <c r="J30" s="31"/>
      <c r="K30" s="31"/>
      <c r="L30" s="31"/>
      <c r="M30" s="31"/>
      <c r="N30" s="31"/>
      <c r="O30" s="31"/>
      <c r="P30" s="31"/>
      <c r="Q30" s="31"/>
      <c r="R30" s="31"/>
      <c r="S30" s="31"/>
      <c r="T30" s="31"/>
      <c r="U30" s="31"/>
      <c r="V30" s="31"/>
      <c r="W30" s="31"/>
      <c r="X30" s="31"/>
      <c r="Y30" s="31"/>
      <c r="Z30" s="31"/>
    </row>
    <row r="31" spans="1:26" s="40" customFormat="1" ht="13.5" customHeight="1">
      <c r="A31" s="33" t="s">
        <v>180</v>
      </c>
      <c r="B31" s="33" t="s">
        <v>181</v>
      </c>
      <c r="C31" s="73" t="s">
        <v>138</v>
      </c>
      <c r="D31" s="73" t="s">
        <v>139</v>
      </c>
      <c r="E31" s="73" t="s">
        <v>140</v>
      </c>
      <c r="F31" s="73" t="s">
        <v>141</v>
      </c>
      <c r="G31" s="73" t="s">
        <v>142</v>
      </c>
      <c r="H31" s="73" t="s">
        <v>143</v>
      </c>
      <c r="I31" s="73" t="s">
        <v>144</v>
      </c>
      <c r="J31" s="73" t="s">
        <v>145</v>
      </c>
      <c r="K31" s="73" t="s">
        <v>146</v>
      </c>
      <c r="L31" s="73" t="s">
        <v>147</v>
      </c>
      <c r="M31" s="73" t="s">
        <v>148</v>
      </c>
      <c r="N31" s="73" t="s">
        <v>149</v>
      </c>
      <c r="O31" s="31"/>
      <c r="P31" s="31"/>
      <c r="Q31" s="31"/>
      <c r="R31" s="31"/>
      <c r="S31" s="31"/>
      <c r="T31" s="31"/>
      <c r="U31" s="31"/>
      <c r="V31" s="31"/>
      <c r="W31" s="31"/>
      <c r="X31" s="31"/>
      <c r="Y31" s="31"/>
      <c r="Z31" s="31"/>
    </row>
    <row r="32" spans="1:26" s="36" customFormat="1" ht="13.5" customHeight="1">
      <c r="A32" s="69" t="s">
        <v>171</v>
      </c>
      <c r="B32" s="69" t="s">
        <v>65</v>
      </c>
      <c r="C32" s="70" t="e">
        <f>SUMIFS('Variance Analysis'!C$42:C$45,'Variance Analysis'!$B$42:$B$45,'Variance Analysis'!$B$45)</f>
        <v>#REF!</v>
      </c>
      <c r="D32" s="70" t="e">
        <f>SUMIFS('Variance Analysis'!D$42:D$45,'Variance Analysis'!$B$42:$B$45,'Variance Analysis'!$B$45)</f>
        <v>#REF!</v>
      </c>
      <c r="E32" s="70" t="e">
        <f>SUMIFS('Variance Analysis'!E$42:E$45,'Variance Analysis'!$B$42:$B$45,'Variance Analysis'!$B$45)</f>
        <v>#REF!</v>
      </c>
      <c r="F32" s="70" t="e">
        <f>SUMIFS('Variance Analysis'!F$42:F$45,'Variance Analysis'!$B$42:$B$45,'Variance Analysis'!$B$45)</f>
        <v>#REF!</v>
      </c>
      <c r="G32" s="70" t="e">
        <f>SUMIFS('Variance Analysis'!G$42:G$45,'Variance Analysis'!$B$42:$B$45,'Variance Analysis'!$B$45)</f>
        <v>#REF!</v>
      </c>
      <c r="H32" s="70" t="e">
        <f>SUMIFS('Variance Analysis'!H$42:H$45,'Variance Analysis'!$B$42:$B$45,'Variance Analysis'!$B$45)</f>
        <v>#REF!</v>
      </c>
      <c r="I32" s="70" t="e">
        <f>SUMIFS('Variance Analysis'!I$42:I$45,'Variance Analysis'!$B$42:$B$45,'Variance Analysis'!$B$45)</f>
        <v>#REF!</v>
      </c>
      <c r="J32" s="70" t="e">
        <f>SUMIFS('Variance Analysis'!J$42:J$45,'Variance Analysis'!$B$42:$B$45,'Variance Analysis'!$B$45)</f>
        <v>#REF!</v>
      </c>
      <c r="K32" s="70" t="e">
        <f>SUMIFS('Variance Analysis'!K$42:K$45,'Variance Analysis'!$B$42:$B$45,'Variance Analysis'!$B$45)</f>
        <v>#REF!</v>
      </c>
      <c r="L32" s="70" t="e">
        <f>SUMIFS('Variance Analysis'!L$42:L$45,'Variance Analysis'!$B$42:$B$45,'Variance Analysis'!$B$45)</f>
        <v>#REF!</v>
      </c>
      <c r="M32" s="70" t="e">
        <f>SUMIFS('Variance Analysis'!M$42:M$45,'Variance Analysis'!$B$42:$B$45,'Variance Analysis'!$B$45)</f>
        <v>#REF!</v>
      </c>
      <c r="N32" s="70" t="e">
        <f>SUMIFS('Variance Analysis'!N$42:N$45,'Variance Analysis'!$B$42:$B$45,'Variance Analysis'!$B$45)</f>
        <v>#REF!</v>
      </c>
      <c r="O32" s="57"/>
      <c r="P32" s="57"/>
      <c r="Q32" s="57"/>
      <c r="R32" s="57"/>
      <c r="S32" s="57"/>
      <c r="T32" s="57"/>
      <c r="U32" s="57"/>
      <c r="V32" s="57"/>
      <c r="W32" s="57"/>
      <c r="X32" s="57"/>
      <c r="Y32" s="57"/>
      <c r="Z32" s="57"/>
    </row>
    <row r="33" spans="1:26" s="36" customFormat="1" ht="13.5" customHeight="1">
      <c r="A33" s="69" t="s">
        <v>172</v>
      </c>
      <c r="B33" s="69" t="s">
        <v>65</v>
      </c>
      <c r="C33" s="70" t="e">
        <f>SUMIFS('Variance Analysis'!C$42:C$45,'Variance Analysis'!$B$42:$B$45,'Variance Analysis'!$B$43)</f>
        <v>#REF!</v>
      </c>
      <c r="D33" s="70" t="e">
        <f>SUMIFS('Variance Analysis'!D$42:D$45,'Variance Analysis'!$B$42:$B$45,'Variance Analysis'!$B$43)</f>
        <v>#REF!</v>
      </c>
      <c r="E33" s="70" t="e">
        <f>SUMIFS('Variance Analysis'!E$42:E$45,'Variance Analysis'!$B$42:$B$45,'Variance Analysis'!$B$43)</f>
        <v>#REF!</v>
      </c>
      <c r="F33" s="70" t="e">
        <f>SUMIFS('Variance Analysis'!F$42:F$45,'Variance Analysis'!$B$42:$B$45,'Variance Analysis'!$B$43)</f>
        <v>#REF!</v>
      </c>
      <c r="G33" s="70" t="e">
        <f>SUMIFS('Variance Analysis'!G$42:G$45,'Variance Analysis'!$B$42:$B$45,'Variance Analysis'!$B$43)</f>
        <v>#REF!</v>
      </c>
      <c r="H33" s="70" t="e">
        <f>SUMIFS('Variance Analysis'!H$42:H$45,'Variance Analysis'!$B$42:$B$45,'Variance Analysis'!$B$43)</f>
        <v>#REF!</v>
      </c>
      <c r="I33" s="70" t="e">
        <f>SUMIFS('Variance Analysis'!I$42:I$45,'Variance Analysis'!$B$42:$B$45,'Variance Analysis'!$B$43)</f>
        <v>#REF!</v>
      </c>
      <c r="J33" s="70" t="e">
        <f>SUMIFS('Variance Analysis'!J$42:J$45,'Variance Analysis'!$B$42:$B$45,'Variance Analysis'!$B$43)</f>
        <v>#REF!</v>
      </c>
      <c r="K33" s="70" t="e">
        <f>SUMIFS('Variance Analysis'!K$42:K$45,'Variance Analysis'!$B$42:$B$45,'Variance Analysis'!$B$43)</f>
        <v>#REF!</v>
      </c>
      <c r="L33" s="70" t="e">
        <f>SUMIFS('Variance Analysis'!L$42:L$45,'Variance Analysis'!$B$42:$B$45,'Variance Analysis'!$B$43)</f>
        <v>#REF!</v>
      </c>
      <c r="M33" s="70" t="e">
        <f>SUMIFS('Variance Analysis'!M$42:M$45,'Variance Analysis'!$B$42:$B$45,'Variance Analysis'!$B$43)</f>
        <v>#REF!</v>
      </c>
      <c r="N33" s="70" t="e">
        <f>SUMIFS('Variance Analysis'!N$42:N$45,'Variance Analysis'!$B$42:$B$45,'Variance Analysis'!$B$43)</f>
        <v>#REF!</v>
      </c>
      <c r="O33" s="57"/>
      <c r="P33" s="57"/>
      <c r="Q33" s="57"/>
      <c r="R33" s="57"/>
      <c r="S33" s="57"/>
      <c r="T33" s="57"/>
      <c r="U33" s="57"/>
      <c r="V33" s="57"/>
      <c r="W33" s="57"/>
      <c r="X33" s="57"/>
      <c r="Y33" s="57"/>
      <c r="Z33" s="57"/>
    </row>
    <row r="34" spans="1:26" s="36" customFormat="1" ht="13.5" customHeight="1">
      <c r="A34" s="69" t="s">
        <v>173</v>
      </c>
      <c r="B34" s="69" t="s">
        <v>65</v>
      </c>
      <c r="C34" s="70" t="e">
        <f>SUMIFS('Variance Analysis'!C$42:C$45,'Variance Analysis'!$B$42:$B$45,'Variance Analysis'!$B$44)</f>
        <v>#REF!</v>
      </c>
      <c r="D34" s="70" t="e">
        <f>SUMIFS('Variance Analysis'!D$42:D$45,'Variance Analysis'!$B$42:$B$45,'Variance Analysis'!$B$44)</f>
        <v>#REF!</v>
      </c>
      <c r="E34" s="70" t="e">
        <f>SUMIFS('Variance Analysis'!E$42:E$45,'Variance Analysis'!$B$42:$B$45,'Variance Analysis'!$B$44)</f>
        <v>#REF!</v>
      </c>
      <c r="F34" s="70" t="e">
        <f>SUMIFS('Variance Analysis'!F$42:F$45,'Variance Analysis'!$B$42:$B$45,'Variance Analysis'!$B$44)</f>
        <v>#REF!</v>
      </c>
      <c r="G34" s="70" t="e">
        <f>SUMIFS('Variance Analysis'!G$42:G$45,'Variance Analysis'!$B$42:$B$45,'Variance Analysis'!$B$44)</f>
        <v>#REF!</v>
      </c>
      <c r="H34" s="70" t="e">
        <f>SUMIFS('Variance Analysis'!H$42:H$45,'Variance Analysis'!$B$42:$B$45,'Variance Analysis'!$B$44)</f>
        <v>#REF!</v>
      </c>
      <c r="I34" s="70" t="e">
        <f>SUMIFS('Variance Analysis'!I$42:I$45,'Variance Analysis'!$B$42:$B$45,'Variance Analysis'!$B$44)</f>
        <v>#REF!</v>
      </c>
      <c r="J34" s="70" t="e">
        <f>SUMIFS('Variance Analysis'!J$42:J$45,'Variance Analysis'!$B$42:$B$45,'Variance Analysis'!$B$44)</f>
        <v>#REF!</v>
      </c>
      <c r="K34" s="70" t="e">
        <f>SUMIFS('Variance Analysis'!K$42:K$45,'Variance Analysis'!$B$42:$B$45,'Variance Analysis'!$B$44)</f>
        <v>#REF!</v>
      </c>
      <c r="L34" s="70" t="e">
        <f>SUMIFS('Variance Analysis'!L$42:L$45,'Variance Analysis'!$B$42:$B$45,'Variance Analysis'!$B$44)</f>
        <v>#REF!</v>
      </c>
      <c r="M34" s="70" t="e">
        <f>SUMIFS('Variance Analysis'!M$42:M$45,'Variance Analysis'!$B$42:$B$45,'Variance Analysis'!$B$44)</f>
        <v>#REF!</v>
      </c>
      <c r="N34" s="70" t="e">
        <f>SUMIFS('Variance Analysis'!N$42:N$45,'Variance Analysis'!$B$42:$B$45,'Variance Analysis'!$B$44)</f>
        <v>#REF!</v>
      </c>
      <c r="O34" s="57"/>
      <c r="P34" s="57"/>
      <c r="Q34" s="57"/>
      <c r="R34" s="57"/>
      <c r="S34" s="57"/>
      <c r="T34" s="57"/>
      <c r="U34" s="57"/>
      <c r="V34" s="57"/>
      <c r="W34" s="57"/>
      <c r="X34" s="57"/>
      <c r="Y34" s="57"/>
      <c r="Z34" s="57"/>
    </row>
    <row r="35" spans="1:26" s="36" customFormat="1" ht="13.5" customHeight="1">
      <c r="A35" s="69" t="s">
        <v>150</v>
      </c>
      <c r="B35" s="69" t="s">
        <v>182</v>
      </c>
      <c r="C35" s="81" t="e">
        <f>#REF!</f>
        <v>#REF!</v>
      </c>
      <c r="D35" s="81" t="e">
        <f>#REF!</f>
        <v>#REF!</v>
      </c>
      <c r="E35" s="81" t="e">
        <f>#REF!</f>
        <v>#REF!</v>
      </c>
      <c r="F35" s="81" t="e">
        <f>#REF!</f>
        <v>#REF!</v>
      </c>
      <c r="G35" s="81" t="e">
        <f>#REF!</f>
        <v>#REF!</v>
      </c>
      <c r="H35" s="81" t="e">
        <f>#REF!</f>
        <v>#REF!</v>
      </c>
      <c r="I35" s="81" t="e">
        <f>#REF!</f>
        <v>#REF!</v>
      </c>
      <c r="J35" s="81" t="e">
        <f>#REF!</f>
        <v>#REF!</v>
      </c>
      <c r="K35" s="81" t="e">
        <f>#REF!</f>
        <v>#REF!</v>
      </c>
      <c r="L35" s="81" t="e">
        <f>#REF!</f>
        <v>#REF!</v>
      </c>
      <c r="M35" s="81" t="e">
        <f>#REF!</f>
        <v>#REF!</v>
      </c>
      <c r="N35" s="81" t="e">
        <f>#REF!</f>
        <v>#REF!</v>
      </c>
      <c r="O35" s="57"/>
      <c r="P35" s="57"/>
      <c r="Q35" s="57"/>
      <c r="R35" s="57"/>
      <c r="S35" s="57"/>
      <c r="T35" s="57"/>
      <c r="U35" s="57"/>
      <c r="V35" s="57"/>
      <c r="W35" s="57"/>
      <c r="X35" s="57"/>
      <c r="Y35" s="57"/>
      <c r="Z35" s="57"/>
    </row>
    <row r="36" spans="1:26" s="36" customFormat="1" ht="13.5" customHeight="1">
      <c r="A36" s="69" t="s">
        <v>154</v>
      </c>
      <c r="B36" s="69" t="s">
        <v>182</v>
      </c>
      <c r="C36" s="81" t="e">
        <f>#REF!</f>
        <v>#REF!</v>
      </c>
      <c r="D36" s="81" t="e">
        <f>#REF!</f>
        <v>#REF!</v>
      </c>
      <c r="E36" s="81" t="e">
        <f>#REF!</f>
        <v>#REF!</v>
      </c>
      <c r="F36" s="81" t="e">
        <f>#REF!</f>
        <v>#REF!</v>
      </c>
      <c r="G36" s="81" t="e">
        <f>#REF!</f>
        <v>#REF!</v>
      </c>
      <c r="H36" s="81" t="e">
        <f>#REF!</f>
        <v>#REF!</v>
      </c>
      <c r="I36" s="81" t="e">
        <f>#REF!</f>
        <v>#REF!</v>
      </c>
      <c r="J36" s="81" t="e">
        <f>#REF!</f>
        <v>#REF!</v>
      </c>
      <c r="K36" s="81" t="e">
        <f>#REF!</f>
        <v>#REF!</v>
      </c>
      <c r="L36" s="81" t="e">
        <f>#REF!</f>
        <v>#REF!</v>
      </c>
      <c r="M36" s="81" t="e">
        <f>#REF!</f>
        <v>#REF!</v>
      </c>
      <c r="N36" s="81" t="e">
        <f>#REF!</f>
        <v>#REF!</v>
      </c>
      <c r="O36" s="57"/>
      <c r="P36" s="57"/>
      <c r="Q36" s="57"/>
      <c r="R36" s="57"/>
      <c r="S36" s="57"/>
      <c r="T36" s="57"/>
      <c r="U36" s="57"/>
      <c r="V36" s="57"/>
      <c r="W36" s="57"/>
      <c r="X36" s="57"/>
      <c r="Y36" s="57"/>
      <c r="Z36" s="57"/>
    </row>
    <row r="37" spans="1:26" s="36" customFormat="1" ht="13.5" customHeight="1" thickBot="1">
      <c r="A37" s="69" t="s">
        <v>155</v>
      </c>
      <c r="B37" s="69" t="s">
        <v>182</v>
      </c>
      <c r="C37" s="81" t="e">
        <f>#REF!</f>
        <v>#REF!</v>
      </c>
      <c r="D37" s="81" t="e">
        <f>#REF!</f>
        <v>#REF!</v>
      </c>
      <c r="E37" s="81" t="e">
        <f>#REF!</f>
        <v>#REF!</v>
      </c>
      <c r="F37" s="81" t="e">
        <f>#REF!</f>
        <v>#REF!</v>
      </c>
      <c r="G37" s="81" t="e">
        <f>#REF!</f>
        <v>#REF!</v>
      </c>
      <c r="H37" s="81" t="e">
        <f>#REF!</f>
        <v>#REF!</v>
      </c>
      <c r="I37" s="81" t="e">
        <f>#REF!</f>
        <v>#REF!</v>
      </c>
      <c r="J37" s="81" t="e">
        <f>#REF!</f>
        <v>#REF!</v>
      </c>
      <c r="K37" s="81" t="e">
        <f>#REF!</f>
        <v>#REF!</v>
      </c>
      <c r="L37" s="81" t="e">
        <f>#REF!</f>
        <v>#REF!</v>
      </c>
      <c r="M37" s="81" t="e">
        <f>#REF!</f>
        <v>#REF!</v>
      </c>
      <c r="N37" s="81" t="e">
        <f>#REF!</f>
        <v>#REF!</v>
      </c>
      <c r="O37" s="57"/>
      <c r="P37" s="57"/>
      <c r="Q37" s="57"/>
      <c r="R37" s="57"/>
      <c r="S37" s="57"/>
      <c r="T37" s="57"/>
      <c r="U37" s="57"/>
      <c r="V37" s="57"/>
      <c r="W37" s="57"/>
      <c r="X37" s="57"/>
      <c r="Y37" s="57"/>
      <c r="Z37" s="57"/>
    </row>
    <row r="38" spans="1:26" s="20" customFormat="1" ht="13.5" customHeight="1" thickTop="1" thickBot="1">
      <c r="A38" s="13" t="s">
        <v>183</v>
      </c>
      <c r="B38" s="14" t="s">
        <v>184</v>
      </c>
      <c r="C38" s="15" t="e">
        <f>SUM($C$32:C34)/(SUM($C$35:C37)*1000)</f>
        <v>#REF!</v>
      </c>
      <c r="D38" s="15" t="e">
        <f>SUM($C$32:D34)/(SUM($C$35:D37)*1000)</f>
        <v>#REF!</v>
      </c>
      <c r="E38" s="15" t="e">
        <f>SUM($C$32:E34)/(SUM($C$35:E37)*1000)</f>
        <v>#REF!</v>
      </c>
      <c r="F38" s="15" t="e">
        <f>SUM($C$32:F34)/(SUM($C$35:F37)*1000)</f>
        <v>#REF!</v>
      </c>
      <c r="G38" s="15" t="e">
        <f>SUM($C$32:G34)/(SUM($C$35:G37)*1000)</f>
        <v>#REF!</v>
      </c>
      <c r="H38" s="15" t="e">
        <f>SUM($C$32:H34)/(SUM($C$35:H37)*1000)</f>
        <v>#REF!</v>
      </c>
      <c r="I38" s="15" t="e">
        <f>SUM($C$32:I34)/(SUM($C$35:I37)*1000)</f>
        <v>#REF!</v>
      </c>
      <c r="J38" s="15" t="e">
        <f>SUM($C$32:J34)/(SUM($C$35:J37)*1000)</f>
        <v>#REF!</v>
      </c>
      <c r="K38" s="15" t="e">
        <f>SUM($C$32:K34)/(SUM($C$35:K37)*1000)</f>
        <v>#REF!</v>
      </c>
      <c r="L38" s="15" t="e">
        <f>SUM($C$32:L34)/(SUM($C$35:L37)*1000)</f>
        <v>#REF!</v>
      </c>
      <c r="M38" s="15" t="e">
        <f>SUM($C$32:M34)/(SUM($C$35:M37)*1000)</f>
        <v>#REF!</v>
      </c>
      <c r="N38" s="15" t="e">
        <f>SUM($C$32:N34)/(SUM($C$35:N37)*1000)</f>
        <v>#REF!</v>
      </c>
      <c r="O38" s="19"/>
      <c r="P38" s="19"/>
      <c r="Q38" s="19"/>
      <c r="R38" s="19"/>
      <c r="S38" s="19"/>
      <c r="T38" s="19"/>
      <c r="U38" s="19"/>
      <c r="V38" s="19"/>
      <c r="W38" s="19"/>
      <c r="X38" s="19"/>
      <c r="Y38" s="19"/>
      <c r="Z38" s="19"/>
    </row>
    <row r="39" spans="1:26" ht="13.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s="40" customFormat="1" ht="13.5" customHeight="1">
      <c r="A40" s="33" t="s">
        <v>188</v>
      </c>
      <c r="B40" s="33"/>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s="40" customFormat="1" ht="13.5" customHeight="1">
      <c r="A41" s="33" t="s">
        <v>180</v>
      </c>
      <c r="B41" s="33"/>
      <c r="C41" s="34" t="s">
        <v>138</v>
      </c>
      <c r="D41" s="34" t="s">
        <v>139</v>
      </c>
      <c r="E41" s="34" t="s">
        <v>140</v>
      </c>
      <c r="F41" s="34" t="s">
        <v>141</v>
      </c>
      <c r="G41" s="34" t="s">
        <v>142</v>
      </c>
      <c r="H41" s="34" t="s">
        <v>143</v>
      </c>
      <c r="I41" s="34" t="s">
        <v>144</v>
      </c>
      <c r="J41" s="34" t="s">
        <v>145</v>
      </c>
      <c r="K41" s="34" t="s">
        <v>146</v>
      </c>
      <c r="L41" s="34" t="s">
        <v>147</v>
      </c>
      <c r="M41" s="34" t="s">
        <v>148</v>
      </c>
      <c r="N41" s="34" t="s">
        <v>149</v>
      </c>
      <c r="O41" s="31"/>
      <c r="P41" s="31"/>
      <c r="Q41" s="31"/>
      <c r="R41" s="31"/>
      <c r="S41" s="31"/>
      <c r="T41" s="31"/>
      <c r="U41" s="31"/>
      <c r="V41" s="31"/>
      <c r="W41" s="31"/>
      <c r="X41" s="31"/>
      <c r="Y41" s="31"/>
      <c r="Z41" s="31"/>
    </row>
    <row r="42" spans="1:26" s="36" customFormat="1" ht="13.5" customHeight="1">
      <c r="A42" s="69" t="s">
        <v>171</v>
      </c>
      <c r="B42" s="69" t="s">
        <v>65</v>
      </c>
      <c r="C42" s="70" t="e">
        <f>SUMIFS('Variance Analysis'!C$9:C$24,'Variance Analysis'!$B$9:$B$24,'Variance Analysis'!$B$12,'Variance Analysis'!$A$9:$A$24,'Variance Analysis'!$A$12)</f>
        <v>#REF!</v>
      </c>
      <c r="D42" s="70" t="e">
        <f>SUMIFS('Variance Analysis'!D$9:D$24,'Variance Analysis'!$B$9:$B$24,'Variance Analysis'!$B$12,'Variance Analysis'!$A$9:$A$24,'Variance Analysis'!$A$12)</f>
        <v>#REF!</v>
      </c>
      <c r="E42" s="70" t="e">
        <f>SUMIFS('Variance Analysis'!E$9:E$24,'Variance Analysis'!$B$9:$B$24,'Variance Analysis'!$B$12,'Variance Analysis'!$A$9:$A$24,'Variance Analysis'!$A$12)</f>
        <v>#REF!</v>
      </c>
      <c r="F42" s="70" t="e">
        <f>SUMIFS('Variance Analysis'!F$9:F$24,'Variance Analysis'!$B$9:$B$24,'Variance Analysis'!$B$12,'Variance Analysis'!$A$9:$A$24,'Variance Analysis'!$A$12)</f>
        <v>#REF!</v>
      </c>
      <c r="G42" s="70" t="e">
        <f>SUMIFS('Variance Analysis'!G$9:G$24,'Variance Analysis'!$B$9:$B$24,'Variance Analysis'!$B$12,'Variance Analysis'!$A$9:$A$24,'Variance Analysis'!$A$12)</f>
        <v>#REF!</v>
      </c>
      <c r="H42" s="70" t="e">
        <f>SUMIFS('Variance Analysis'!H$9:H$24,'Variance Analysis'!$B$9:$B$24,'Variance Analysis'!$B$12,'Variance Analysis'!$A$9:$A$24,'Variance Analysis'!$A$12)</f>
        <v>#REF!</v>
      </c>
      <c r="I42" s="70" t="e">
        <f>SUMIFS('Variance Analysis'!I$9:I$24,'Variance Analysis'!$B$9:$B$24,'Variance Analysis'!$B$12,'Variance Analysis'!$A$9:$A$24,'Variance Analysis'!$A$12)</f>
        <v>#REF!</v>
      </c>
      <c r="J42" s="70" t="e">
        <f>SUMIFS('Variance Analysis'!J$9:J$24,'Variance Analysis'!$B$9:$B$24,'Variance Analysis'!$B$12,'Variance Analysis'!$A$9:$A$24,'Variance Analysis'!$A$12)</f>
        <v>#REF!</v>
      </c>
      <c r="K42" s="70" t="e">
        <f>SUMIFS('Variance Analysis'!K$9:K$24,'Variance Analysis'!$B$9:$B$24,'Variance Analysis'!$B$12,'Variance Analysis'!$A$9:$A$24,'Variance Analysis'!$A$12)</f>
        <v>#REF!</v>
      </c>
      <c r="L42" s="70" t="e">
        <f>SUMIFS('Variance Analysis'!L$9:L$24,'Variance Analysis'!$B$9:$B$24,'Variance Analysis'!$B$12,'Variance Analysis'!$A$9:$A$24,'Variance Analysis'!$A$12)</f>
        <v>#REF!</v>
      </c>
      <c r="M42" s="70" t="e">
        <f>SUMIFS('Variance Analysis'!M$9:M$24,'Variance Analysis'!$B$9:$B$24,'Variance Analysis'!$B$12,'Variance Analysis'!$A$9:$A$24,'Variance Analysis'!$A$12)</f>
        <v>#REF!</v>
      </c>
      <c r="N42" s="70" t="e">
        <f>SUMIFS('Variance Analysis'!N$9:N$24,'Variance Analysis'!$B$9:$B$24,'Variance Analysis'!$B$12,'Variance Analysis'!$A$9:$A$24,'Variance Analysis'!$A$12)</f>
        <v>#REF!</v>
      </c>
      <c r="O42" s="57"/>
      <c r="P42" s="57"/>
      <c r="Q42" s="57"/>
      <c r="R42" s="57"/>
      <c r="S42" s="57"/>
      <c r="T42" s="57"/>
      <c r="U42" s="57"/>
      <c r="V42" s="57"/>
      <c r="W42" s="57"/>
      <c r="X42" s="57"/>
      <c r="Y42" s="57"/>
      <c r="Z42" s="57"/>
    </row>
    <row r="43" spans="1:26" s="36" customFormat="1" ht="13.5" customHeight="1">
      <c r="A43" s="69" t="s">
        <v>172</v>
      </c>
      <c r="B43" s="69" t="s">
        <v>65</v>
      </c>
      <c r="C43" s="70" t="e">
        <f>SUMIFS('Variance Analysis'!C$9:C$24,'Variance Analysis'!$B$9:$B$24,'Variance Analysis'!$B$10,'Variance Analysis'!$A$9:$A$24,'Variance Analysis'!$A$10)</f>
        <v>#REF!</v>
      </c>
      <c r="D43" s="70" t="e">
        <f>SUMIFS('Variance Analysis'!D$9:D$24,'Variance Analysis'!$B$9:$B$24,'Variance Analysis'!$B$10,'Variance Analysis'!$A$9:$A$24,'Variance Analysis'!$A$10)</f>
        <v>#REF!</v>
      </c>
      <c r="E43" s="70" t="e">
        <f>SUMIFS('Variance Analysis'!E$9:E$24,'Variance Analysis'!$B$9:$B$24,'Variance Analysis'!$B$10,'Variance Analysis'!$A$9:$A$24,'Variance Analysis'!$A$10)</f>
        <v>#REF!</v>
      </c>
      <c r="F43" s="70" t="e">
        <f>SUMIFS('Variance Analysis'!F$9:F$24,'Variance Analysis'!$B$9:$B$24,'Variance Analysis'!$B$10,'Variance Analysis'!$A$9:$A$24,'Variance Analysis'!$A$10)</f>
        <v>#REF!</v>
      </c>
      <c r="G43" s="70" t="e">
        <f>SUMIFS('Variance Analysis'!G$9:G$24,'Variance Analysis'!$B$9:$B$24,'Variance Analysis'!$B$10,'Variance Analysis'!$A$9:$A$24,'Variance Analysis'!$A$10)</f>
        <v>#REF!</v>
      </c>
      <c r="H43" s="70" t="e">
        <f>SUMIFS('Variance Analysis'!H$9:H$24,'Variance Analysis'!$B$9:$B$24,'Variance Analysis'!$B$10,'Variance Analysis'!$A$9:$A$24,'Variance Analysis'!$A$10)</f>
        <v>#REF!</v>
      </c>
      <c r="I43" s="70" t="e">
        <f>SUMIFS('Variance Analysis'!I$9:I$24,'Variance Analysis'!$B$9:$B$24,'Variance Analysis'!$B$10,'Variance Analysis'!$A$9:$A$24,'Variance Analysis'!$A$10)</f>
        <v>#REF!</v>
      </c>
      <c r="J43" s="70" t="e">
        <f>SUMIFS('Variance Analysis'!J$9:J$24,'Variance Analysis'!$B$9:$B$24,'Variance Analysis'!$B$10,'Variance Analysis'!$A$9:$A$24,'Variance Analysis'!$A$10)</f>
        <v>#REF!</v>
      </c>
      <c r="K43" s="70" t="e">
        <f>SUMIFS('Variance Analysis'!K$9:K$24,'Variance Analysis'!$B$9:$B$24,'Variance Analysis'!$B$10,'Variance Analysis'!$A$9:$A$24,'Variance Analysis'!$A$10)</f>
        <v>#REF!</v>
      </c>
      <c r="L43" s="70" t="e">
        <f>SUMIFS('Variance Analysis'!L$9:L$24,'Variance Analysis'!$B$9:$B$24,'Variance Analysis'!$B$10,'Variance Analysis'!$A$9:$A$24,'Variance Analysis'!$A$10)</f>
        <v>#REF!</v>
      </c>
      <c r="M43" s="70" t="e">
        <f>SUMIFS('Variance Analysis'!M$9:M$24,'Variance Analysis'!$B$9:$B$24,'Variance Analysis'!$B$10,'Variance Analysis'!$A$9:$A$24,'Variance Analysis'!$A$10)</f>
        <v>#REF!</v>
      </c>
      <c r="N43" s="70" t="e">
        <f>SUMIFS('Variance Analysis'!N$9:N$24,'Variance Analysis'!$B$9:$B$24,'Variance Analysis'!$B$10,'Variance Analysis'!$A$9:$A$24,'Variance Analysis'!$A$10)</f>
        <v>#REF!</v>
      </c>
      <c r="O43" s="57"/>
      <c r="P43" s="57"/>
      <c r="Q43" s="57"/>
      <c r="R43" s="57"/>
      <c r="S43" s="57"/>
      <c r="T43" s="57"/>
      <c r="U43" s="57"/>
      <c r="V43" s="57"/>
      <c r="W43" s="57"/>
      <c r="X43" s="57"/>
      <c r="Y43" s="57"/>
      <c r="Z43" s="57"/>
    </row>
    <row r="44" spans="1:26" s="36" customFormat="1" ht="13.5" customHeight="1">
      <c r="A44" s="69" t="s">
        <v>173</v>
      </c>
      <c r="B44" s="69" t="s">
        <v>65</v>
      </c>
      <c r="C44" s="70" t="e">
        <f>SUMIFS('Variance Analysis'!C$9:C$24,'Variance Analysis'!$B$9:$B$24,'Variance Analysis'!$B$11,'Variance Analysis'!$A$9:$A$24,'Variance Analysis'!$A$11)</f>
        <v>#REF!</v>
      </c>
      <c r="D44" s="70" t="e">
        <f>SUMIFS('Variance Analysis'!D$9:D$24,'Variance Analysis'!$B$9:$B$24,'Variance Analysis'!$B$11,'Variance Analysis'!$A$9:$A$24,'Variance Analysis'!$A$11)</f>
        <v>#REF!</v>
      </c>
      <c r="E44" s="70" t="e">
        <f>SUMIFS('Variance Analysis'!E$9:E$24,'Variance Analysis'!$B$9:$B$24,'Variance Analysis'!$B$11,'Variance Analysis'!$A$9:$A$24,'Variance Analysis'!$A$11)</f>
        <v>#REF!</v>
      </c>
      <c r="F44" s="70" t="e">
        <f>SUMIFS('Variance Analysis'!F$9:F$24,'Variance Analysis'!$B$9:$B$24,'Variance Analysis'!$B$11,'Variance Analysis'!$A$9:$A$24,'Variance Analysis'!$A$11)</f>
        <v>#REF!</v>
      </c>
      <c r="G44" s="70" t="e">
        <f>SUMIFS('Variance Analysis'!G$9:G$24,'Variance Analysis'!$B$9:$B$24,'Variance Analysis'!$B$11,'Variance Analysis'!$A$9:$A$24,'Variance Analysis'!$A$11)</f>
        <v>#REF!</v>
      </c>
      <c r="H44" s="70" t="e">
        <f>SUMIFS('Variance Analysis'!H$9:H$24,'Variance Analysis'!$B$9:$B$24,'Variance Analysis'!$B$11,'Variance Analysis'!$A$9:$A$24,'Variance Analysis'!$A$11)</f>
        <v>#REF!</v>
      </c>
      <c r="I44" s="70" t="e">
        <f>SUMIFS('Variance Analysis'!I$9:I$24,'Variance Analysis'!$B$9:$B$24,'Variance Analysis'!$B$11,'Variance Analysis'!$A$9:$A$24,'Variance Analysis'!$A$11)</f>
        <v>#REF!</v>
      </c>
      <c r="J44" s="70" t="e">
        <f>SUMIFS('Variance Analysis'!J$9:J$24,'Variance Analysis'!$B$9:$B$24,'Variance Analysis'!$B$11,'Variance Analysis'!$A$9:$A$24,'Variance Analysis'!$A$11)</f>
        <v>#REF!</v>
      </c>
      <c r="K44" s="70" t="e">
        <f>SUMIFS('Variance Analysis'!K$9:K$24,'Variance Analysis'!$B$9:$B$24,'Variance Analysis'!$B$11,'Variance Analysis'!$A$9:$A$24,'Variance Analysis'!$A$11)</f>
        <v>#REF!</v>
      </c>
      <c r="L44" s="70" t="e">
        <f>SUMIFS('Variance Analysis'!L$9:L$24,'Variance Analysis'!$B$9:$B$24,'Variance Analysis'!$B$11,'Variance Analysis'!$A$9:$A$24,'Variance Analysis'!$A$11)</f>
        <v>#REF!</v>
      </c>
      <c r="M44" s="70" t="e">
        <f>SUMIFS('Variance Analysis'!M$9:M$24,'Variance Analysis'!$B$9:$B$24,'Variance Analysis'!$B$11,'Variance Analysis'!$A$9:$A$24,'Variance Analysis'!$A$11)</f>
        <v>#REF!</v>
      </c>
      <c r="N44" s="70" t="e">
        <f>SUMIFS('Variance Analysis'!N$9:N$24,'Variance Analysis'!$B$9:$B$24,'Variance Analysis'!$B$11,'Variance Analysis'!$A$9:$A$24,'Variance Analysis'!$A$11)</f>
        <v>#REF!</v>
      </c>
      <c r="O44" s="57"/>
      <c r="P44" s="57"/>
      <c r="Q44" s="57"/>
      <c r="R44" s="57"/>
      <c r="S44" s="57"/>
      <c r="T44" s="57"/>
      <c r="U44" s="57"/>
      <c r="V44" s="57"/>
      <c r="W44" s="57"/>
      <c r="X44" s="57"/>
      <c r="Y44" s="57"/>
      <c r="Z44" s="57"/>
    </row>
    <row r="45" spans="1:26" s="36" customFormat="1" ht="13.5" customHeight="1" thickBot="1">
      <c r="A45" s="69" t="s">
        <v>150</v>
      </c>
      <c r="B45" s="69" t="s">
        <v>182</v>
      </c>
      <c r="C45" s="81" t="e">
        <f>#REF!</f>
        <v>#REF!</v>
      </c>
      <c r="D45" s="81" t="e">
        <f>#REF!</f>
        <v>#REF!</v>
      </c>
      <c r="E45" s="81" t="e">
        <f>#REF!</f>
        <v>#REF!</v>
      </c>
      <c r="F45" s="81" t="e">
        <f>#REF!</f>
        <v>#REF!</v>
      </c>
      <c r="G45" s="81" t="e">
        <f>#REF!</f>
        <v>#REF!</v>
      </c>
      <c r="H45" s="81" t="e">
        <f>#REF!</f>
        <v>#REF!</v>
      </c>
      <c r="I45" s="81" t="e">
        <f>#REF!</f>
        <v>#REF!</v>
      </c>
      <c r="J45" s="81" t="e">
        <f>#REF!</f>
        <v>#REF!</v>
      </c>
      <c r="K45" s="81" t="e">
        <f>#REF!</f>
        <v>#REF!</v>
      </c>
      <c r="L45" s="81" t="e">
        <f>#REF!</f>
        <v>#REF!</v>
      </c>
      <c r="M45" s="81" t="e">
        <f>#REF!</f>
        <v>#REF!</v>
      </c>
      <c r="N45" s="81" t="e">
        <f>#REF!</f>
        <v>#REF!</v>
      </c>
      <c r="O45" s="57"/>
      <c r="P45" s="57"/>
      <c r="Q45" s="57"/>
      <c r="R45" s="57"/>
      <c r="S45" s="57"/>
      <c r="T45" s="57"/>
      <c r="U45" s="57"/>
      <c r="V45" s="57"/>
      <c r="W45" s="57"/>
      <c r="X45" s="57"/>
      <c r="Y45" s="57"/>
      <c r="Z45" s="57"/>
    </row>
    <row r="46" spans="1:26" ht="13.5" customHeight="1" thickTop="1" thickBot="1">
      <c r="A46" s="13" t="s">
        <v>189</v>
      </c>
      <c r="B46" s="14" t="s">
        <v>184</v>
      </c>
      <c r="C46" s="15" t="e">
        <f>SUM($C$42:C44)/(SUM($C$45:C45)*1000)</f>
        <v>#REF!</v>
      </c>
      <c r="D46" s="15" t="e">
        <f>SUM($C$42:D44)/(SUM($C$45:D45)*1000)</f>
        <v>#REF!</v>
      </c>
      <c r="E46" s="15" t="e">
        <f>SUM($C$42:E44)/(SUM($C$45:E45)*1000)</f>
        <v>#REF!</v>
      </c>
      <c r="F46" s="15" t="e">
        <f>SUM($C$42:F44)/(SUM($C$45:F45)*1000)</f>
        <v>#REF!</v>
      </c>
      <c r="G46" s="15" t="e">
        <f>SUM($C$42:G44)/(SUM($C$45:G45)*1000)</f>
        <v>#REF!</v>
      </c>
      <c r="H46" s="15" t="e">
        <f>SUM($C$42:H44)/(SUM($C$45:H45)*1000)</f>
        <v>#REF!</v>
      </c>
      <c r="I46" s="15" t="e">
        <f>SUM($C$42:I44)/(SUM($C$45:I45)*1000)</f>
        <v>#REF!</v>
      </c>
      <c r="J46" s="15" t="e">
        <f>SUM($C$42:J44)/(SUM($C$45:J45)*1000)</f>
        <v>#REF!</v>
      </c>
      <c r="K46" s="15" t="e">
        <f>SUM($C$42:K44)/(SUM($C$45:K45)*1000)</f>
        <v>#REF!</v>
      </c>
      <c r="L46" s="15" t="e">
        <f>SUM($C$42:L44)/(SUM($C$45:L45)*1000)</f>
        <v>#REF!</v>
      </c>
      <c r="M46" s="15" t="e">
        <f>SUM($C$42:M44)/(SUM($C$45:M45)*1000)</f>
        <v>#REF!</v>
      </c>
      <c r="N46" s="15" t="e">
        <f>SUM($C$42:N44)/(SUM($C$45:N45)*1000)</f>
        <v>#REF!</v>
      </c>
      <c r="O46" s="19"/>
      <c r="P46" s="19"/>
      <c r="Q46" s="19"/>
      <c r="R46" s="19"/>
      <c r="S46" s="19"/>
      <c r="T46" s="19"/>
      <c r="U46" s="19"/>
      <c r="V46" s="19"/>
      <c r="W46" s="19"/>
      <c r="X46" s="19"/>
      <c r="Y46" s="19"/>
      <c r="Z46" s="19"/>
    </row>
    <row r="47" spans="1:26" s="20" customFormat="1" ht="13.5" customHeight="1">
      <c r="A47" s="62"/>
      <c r="B47" s="63"/>
      <c r="C47" s="64"/>
      <c r="D47" s="64"/>
      <c r="E47" s="64"/>
      <c r="F47" s="64"/>
      <c r="G47" s="64"/>
      <c r="H47" s="64"/>
      <c r="I47" s="64"/>
      <c r="J47" s="64"/>
      <c r="K47" s="64"/>
      <c r="L47" s="64"/>
      <c r="M47" s="64"/>
      <c r="N47" s="64"/>
      <c r="O47" s="19"/>
      <c r="P47" s="19"/>
      <c r="Q47" s="19"/>
      <c r="R47" s="19"/>
      <c r="S47" s="19"/>
      <c r="T47" s="19"/>
      <c r="U47" s="19"/>
      <c r="V47" s="19"/>
      <c r="W47" s="19"/>
      <c r="X47" s="19"/>
      <c r="Y47" s="19"/>
      <c r="Z47" s="19"/>
    </row>
    <row r="48" spans="1:26" s="40" customFormat="1" ht="13.5" customHeight="1">
      <c r="A48" s="33" t="s">
        <v>190</v>
      </c>
      <c r="B48" s="33"/>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s="40" customFormat="1" ht="13.5" customHeight="1">
      <c r="A49" s="33" t="s">
        <v>180</v>
      </c>
      <c r="B49" s="33"/>
      <c r="C49" s="34" t="s">
        <v>138</v>
      </c>
      <c r="D49" s="34" t="s">
        <v>139</v>
      </c>
      <c r="E49" s="34" t="s">
        <v>140</v>
      </c>
      <c r="F49" s="34" t="s">
        <v>141</v>
      </c>
      <c r="G49" s="34" t="s">
        <v>142</v>
      </c>
      <c r="H49" s="34" t="s">
        <v>143</v>
      </c>
      <c r="I49" s="34" t="s">
        <v>144</v>
      </c>
      <c r="J49" s="34" t="s">
        <v>145</v>
      </c>
      <c r="K49" s="34" t="s">
        <v>146</v>
      </c>
      <c r="L49" s="34" t="s">
        <v>147</v>
      </c>
      <c r="M49" s="34" t="s">
        <v>148</v>
      </c>
      <c r="N49" s="34" t="s">
        <v>149</v>
      </c>
      <c r="O49" s="31"/>
      <c r="P49" s="31"/>
      <c r="Q49" s="31"/>
      <c r="R49" s="31"/>
      <c r="S49" s="31"/>
      <c r="T49" s="31"/>
      <c r="U49" s="31"/>
      <c r="V49" s="31"/>
      <c r="W49" s="31"/>
      <c r="X49" s="31"/>
      <c r="Y49" s="31"/>
      <c r="Z49" s="31"/>
    </row>
    <row r="50" spans="1:26" s="36" customFormat="1" ht="13.5" customHeight="1">
      <c r="A50" s="69" t="s">
        <v>171</v>
      </c>
      <c r="B50" s="69" t="s">
        <v>65</v>
      </c>
      <c r="C50" s="70" t="e">
        <f>SUMIFS('Variance Analysis'!C$9:C$24,'Variance Analysis'!$B$9:$B$24,'Variance Analysis'!$B$12,'Variance Analysis'!$A$9:$A$24,'Variance Analysis'!$A$13)</f>
        <v>#REF!</v>
      </c>
      <c r="D50" s="70" t="e">
        <f>SUMIFS('Variance Analysis'!D$9:D$24,'Variance Analysis'!$B$9:$B$24,'Variance Analysis'!$B$12,'Variance Analysis'!$A$9:$A$24,'Variance Analysis'!$A$13)</f>
        <v>#REF!</v>
      </c>
      <c r="E50" s="70" t="e">
        <f>SUMIFS('Variance Analysis'!E$9:E$24,'Variance Analysis'!$B$9:$B$24,'Variance Analysis'!$B$12,'Variance Analysis'!$A$9:$A$24,'Variance Analysis'!$A$13)</f>
        <v>#REF!</v>
      </c>
      <c r="F50" s="70" t="e">
        <f>SUMIFS('Variance Analysis'!F$9:F$24,'Variance Analysis'!$B$9:$B$24,'Variance Analysis'!$B$12,'Variance Analysis'!$A$9:$A$24,'Variance Analysis'!$A$13)</f>
        <v>#REF!</v>
      </c>
      <c r="G50" s="70" t="e">
        <f>SUMIFS('Variance Analysis'!G$9:G$24,'Variance Analysis'!$B$9:$B$24,'Variance Analysis'!$B$12,'Variance Analysis'!$A$9:$A$24,'Variance Analysis'!$A$13)</f>
        <v>#REF!</v>
      </c>
      <c r="H50" s="70" t="e">
        <f>SUMIFS('Variance Analysis'!H$9:H$24,'Variance Analysis'!$B$9:$B$24,'Variance Analysis'!$B$12,'Variance Analysis'!$A$9:$A$24,'Variance Analysis'!$A$13)</f>
        <v>#REF!</v>
      </c>
      <c r="I50" s="70" t="e">
        <f>SUMIFS('Variance Analysis'!I$9:I$24,'Variance Analysis'!$B$9:$B$24,'Variance Analysis'!$B$12,'Variance Analysis'!$A$9:$A$24,'Variance Analysis'!$A$13)</f>
        <v>#REF!</v>
      </c>
      <c r="J50" s="70" t="e">
        <f>SUMIFS('Variance Analysis'!J$9:J$24,'Variance Analysis'!$B$9:$B$24,'Variance Analysis'!$B$12,'Variance Analysis'!$A$9:$A$24,'Variance Analysis'!$A$13)</f>
        <v>#REF!</v>
      </c>
      <c r="K50" s="70" t="e">
        <f>SUMIFS('Variance Analysis'!K$9:K$24,'Variance Analysis'!$B$9:$B$24,'Variance Analysis'!$B$12,'Variance Analysis'!$A$9:$A$24,'Variance Analysis'!$A$13)</f>
        <v>#REF!</v>
      </c>
      <c r="L50" s="70" t="e">
        <f>SUMIFS('Variance Analysis'!L$9:L$24,'Variance Analysis'!$B$9:$B$24,'Variance Analysis'!$B$12,'Variance Analysis'!$A$9:$A$24,'Variance Analysis'!$A$13)</f>
        <v>#REF!</v>
      </c>
      <c r="M50" s="70" t="e">
        <f>SUMIFS('Variance Analysis'!M$9:M$24,'Variance Analysis'!$B$9:$B$24,'Variance Analysis'!$B$12,'Variance Analysis'!$A$9:$A$24,'Variance Analysis'!$A$13)</f>
        <v>#REF!</v>
      </c>
      <c r="N50" s="70" t="e">
        <f>SUMIFS('Variance Analysis'!N$9:N$24,'Variance Analysis'!$B$9:$B$24,'Variance Analysis'!$B$12,'Variance Analysis'!$A$9:$A$24,'Variance Analysis'!$A$13)</f>
        <v>#REF!</v>
      </c>
      <c r="O50" s="57"/>
      <c r="P50" s="57"/>
      <c r="Q50" s="57"/>
      <c r="R50" s="57"/>
      <c r="S50" s="57"/>
      <c r="T50" s="57"/>
      <c r="U50" s="57"/>
      <c r="V50" s="57"/>
      <c r="W50" s="57"/>
      <c r="X50" s="57"/>
      <c r="Y50" s="57"/>
      <c r="Z50" s="57"/>
    </row>
    <row r="51" spans="1:26" s="36" customFormat="1" ht="13.5" customHeight="1">
      <c r="A51" s="69" t="s">
        <v>172</v>
      </c>
      <c r="B51" s="69" t="s">
        <v>65</v>
      </c>
      <c r="C51" s="70" t="e">
        <f>SUMIFS('Variance Analysis'!C$9:C$24,'Variance Analysis'!$B$9:$B$24,'Variance Analysis'!$B$10,'Variance Analysis'!$A$9:$A$24,'Variance Analysis'!$A$13)</f>
        <v>#REF!</v>
      </c>
      <c r="D51" s="70" t="e">
        <f>SUMIFS('Variance Analysis'!D$9:D$24,'Variance Analysis'!$B$9:$B$24,'Variance Analysis'!$B$10,'Variance Analysis'!$A$9:$A$24,'Variance Analysis'!$A$13)</f>
        <v>#REF!</v>
      </c>
      <c r="E51" s="70" t="e">
        <f>SUMIFS('Variance Analysis'!E$9:E$24,'Variance Analysis'!$B$9:$B$24,'Variance Analysis'!$B$10,'Variance Analysis'!$A$9:$A$24,'Variance Analysis'!$A$13)</f>
        <v>#REF!</v>
      </c>
      <c r="F51" s="70" t="e">
        <f>SUMIFS('Variance Analysis'!F$9:F$24,'Variance Analysis'!$B$9:$B$24,'Variance Analysis'!$B$10,'Variance Analysis'!$A$9:$A$24,'Variance Analysis'!$A$13)</f>
        <v>#REF!</v>
      </c>
      <c r="G51" s="70" t="e">
        <f>SUMIFS('Variance Analysis'!G$9:G$24,'Variance Analysis'!$B$9:$B$24,'Variance Analysis'!$B$10,'Variance Analysis'!$A$9:$A$24,'Variance Analysis'!$A$13)</f>
        <v>#REF!</v>
      </c>
      <c r="H51" s="70" t="e">
        <f>SUMIFS('Variance Analysis'!H$9:H$24,'Variance Analysis'!$B$9:$B$24,'Variance Analysis'!$B$10,'Variance Analysis'!$A$9:$A$24,'Variance Analysis'!$A$13)</f>
        <v>#REF!</v>
      </c>
      <c r="I51" s="70" t="e">
        <f>SUMIFS('Variance Analysis'!I$9:I$24,'Variance Analysis'!$B$9:$B$24,'Variance Analysis'!$B$10,'Variance Analysis'!$A$9:$A$24,'Variance Analysis'!$A$13)</f>
        <v>#REF!</v>
      </c>
      <c r="J51" s="70" t="e">
        <f>SUMIFS('Variance Analysis'!J$9:J$24,'Variance Analysis'!$B$9:$B$24,'Variance Analysis'!$B$10,'Variance Analysis'!$A$9:$A$24,'Variance Analysis'!$A$13)</f>
        <v>#REF!</v>
      </c>
      <c r="K51" s="70" t="e">
        <f>SUMIFS('Variance Analysis'!K$9:K$24,'Variance Analysis'!$B$9:$B$24,'Variance Analysis'!$B$10,'Variance Analysis'!$A$9:$A$24,'Variance Analysis'!$A$13)</f>
        <v>#REF!</v>
      </c>
      <c r="L51" s="70" t="e">
        <f>SUMIFS('Variance Analysis'!L$9:L$24,'Variance Analysis'!$B$9:$B$24,'Variance Analysis'!$B$10,'Variance Analysis'!$A$9:$A$24,'Variance Analysis'!$A$13)</f>
        <v>#REF!</v>
      </c>
      <c r="M51" s="70" t="e">
        <f>SUMIFS('Variance Analysis'!M$9:M$24,'Variance Analysis'!$B$9:$B$24,'Variance Analysis'!$B$10,'Variance Analysis'!$A$9:$A$24,'Variance Analysis'!$A$13)</f>
        <v>#REF!</v>
      </c>
      <c r="N51" s="70" t="e">
        <f>SUMIFS('Variance Analysis'!N$9:N$24,'Variance Analysis'!$B$9:$B$24,'Variance Analysis'!$B$10,'Variance Analysis'!$A$9:$A$24,'Variance Analysis'!$A$13)</f>
        <v>#REF!</v>
      </c>
      <c r="O51" s="57"/>
      <c r="P51" s="57"/>
      <c r="Q51" s="57"/>
      <c r="R51" s="57"/>
      <c r="S51" s="57"/>
      <c r="T51" s="57"/>
      <c r="U51" s="57"/>
      <c r="V51" s="57"/>
      <c r="W51" s="57"/>
      <c r="X51" s="57"/>
      <c r="Y51" s="57"/>
      <c r="Z51" s="57"/>
    </row>
    <row r="52" spans="1:26" s="36" customFormat="1" ht="13.5" customHeight="1">
      <c r="A52" s="69" t="s">
        <v>173</v>
      </c>
      <c r="B52" s="69" t="s">
        <v>65</v>
      </c>
      <c r="C52" s="70" t="e">
        <f>SUMIFS('Variance Analysis'!C$9:C$24,'Variance Analysis'!$B$9:$B$24,'Variance Analysis'!$B$11,'Variance Analysis'!$A$9:$A$24,'Variance Analysis'!$A$13)</f>
        <v>#REF!</v>
      </c>
      <c r="D52" s="70" t="e">
        <f>SUMIFS('Variance Analysis'!D$9:D$24,'Variance Analysis'!$B$9:$B$24,'Variance Analysis'!$B$11,'Variance Analysis'!$A$9:$A$24,'Variance Analysis'!$A$13)</f>
        <v>#REF!</v>
      </c>
      <c r="E52" s="70" t="e">
        <f>SUMIFS('Variance Analysis'!E$9:E$24,'Variance Analysis'!$B$9:$B$24,'Variance Analysis'!$B$11,'Variance Analysis'!$A$9:$A$24,'Variance Analysis'!$A$13)</f>
        <v>#REF!</v>
      </c>
      <c r="F52" s="70" t="e">
        <f>SUMIFS('Variance Analysis'!F$9:F$24,'Variance Analysis'!$B$9:$B$24,'Variance Analysis'!$B$11,'Variance Analysis'!$A$9:$A$24,'Variance Analysis'!$A$13)</f>
        <v>#REF!</v>
      </c>
      <c r="G52" s="70" t="e">
        <f>SUMIFS('Variance Analysis'!G$9:G$24,'Variance Analysis'!$B$9:$B$24,'Variance Analysis'!$B$11,'Variance Analysis'!$A$9:$A$24,'Variance Analysis'!$A$13)</f>
        <v>#REF!</v>
      </c>
      <c r="H52" s="70" t="e">
        <f>SUMIFS('Variance Analysis'!H$9:H$24,'Variance Analysis'!$B$9:$B$24,'Variance Analysis'!$B$11,'Variance Analysis'!$A$9:$A$24,'Variance Analysis'!$A$13)</f>
        <v>#REF!</v>
      </c>
      <c r="I52" s="70" t="e">
        <f>SUMIFS('Variance Analysis'!I$9:I$24,'Variance Analysis'!$B$9:$B$24,'Variance Analysis'!$B$11,'Variance Analysis'!$A$9:$A$24,'Variance Analysis'!$A$13)</f>
        <v>#REF!</v>
      </c>
      <c r="J52" s="70" t="e">
        <f>SUMIFS('Variance Analysis'!J$9:J$24,'Variance Analysis'!$B$9:$B$24,'Variance Analysis'!$B$11,'Variance Analysis'!$A$9:$A$24,'Variance Analysis'!$A$13)</f>
        <v>#REF!</v>
      </c>
      <c r="K52" s="70" t="e">
        <f>SUMIFS('Variance Analysis'!K$9:K$24,'Variance Analysis'!$B$9:$B$24,'Variance Analysis'!$B$11,'Variance Analysis'!$A$9:$A$24,'Variance Analysis'!$A$13)</f>
        <v>#REF!</v>
      </c>
      <c r="L52" s="70" t="e">
        <f>SUMIFS('Variance Analysis'!L$9:L$24,'Variance Analysis'!$B$9:$B$24,'Variance Analysis'!$B$11,'Variance Analysis'!$A$9:$A$24,'Variance Analysis'!$A$13)</f>
        <v>#REF!</v>
      </c>
      <c r="M52" s="70" t="e">
        <f>SUMIFS('Variance Analysis'!M$9:M$24,'Variance Analysis'!$B$9:$B$24,'Variance Analysis'!$B$11,'Variance Analysis'!$A$9:$A$24,'Variance Analysis'!$A$13)</f>
        <v>#REF!</v>
      </c>
      <c r="N52" s="70" t="e">
        <f>SUMIFS('Variance Analysis'!N$9:N$24,'Variance Analysis'!$B$9:$B$24,'Variance Analysis'!$B$11,'Variance Analysis'!$A$9:$A$24,'Variance Analysis'!$A$13)</f>
        <v>#REF!</v>
      </c>
      <c r="O52" s="57"/>
      <c r="P52" s="57"/>
      <c r="Q52" s="57"/>
      <c r="R52" s="57"/>
      <c r="S52" s="57"/>
      <c r="T52" s="57"/>
      <c r="U52" s="57"/>
      <c r="V52" s="57"/>
      <c r="W52" s="57"/>
      <c r="X52" s="57"/>
      <c r="Y52" s="57"/>
      <c r="Z52" s="57"/>
    </row>
    <row r="53" spans="1:26" s="36" customFormat="1" ht="13.5" customHeight="1" thickBot="1">
      <c r="A53" s="69" t="s">
        <v>154</v>
      </c>
      <c r="B53" s="69" t="s">
        <v>182</v>
      </c>
      <c r="C53" s="81" t="e">
        <f>#REF!</f>
        <v>#REF!</v>
      </c>
      <c r="D53" s="81" t="e">
        <f>#REF!</f>
        <v>#REF!</v>
      </c>
      <c r="E53" s="81" t="e">
        <f>#REF!</f>
        <v>#REF!</v>
      </c>
      <c r="F53" s="81" t="e">
        <f>#REF!</f>
        <v>#REF!</v>
      </c>
      <c r="G53" s="81" t="e">
        <f>#REF!</f>
        <v>#REF!</v>
      </c>
      <c r="H53" s="81" t="e">
        <f>#REF!</f>
        <v>#REF!</v>
      </c>
      <c r="I53" s="81" t="e">
        <f>#REF!</f>
        <v>#REF!</v>
      </c>
      <c r="J53" s="81" t="e">
        <f>#REF!</f>
        <v>#REF!</v>
      </c>
      <c r="K53" s="81" t="e">
        <f>#REF!</f>
        <v>#REF!</v>
      </c>
      <c r="L53" s="81" t="e">
        <f>#REF!</f>
        <v>#REF!</v>
      </c>
      <c r="M53" s="81" t="e">
        <f>#REF!</f>
        <v>#REF!</v>
      </c>
      <c r="N53" s="81" t="e">
        <f>#REF!</f>
        <v>#REF!</v>
      </c>
      <c r="O53" s="57"/>
      <c r="P53" s="57"/>
      <c r="Q53" s="57"/>
      <c r="R53" s="57"/>
      <c r="S53" s="57"/>
      <c r="T53" s="57"/>
      <c r="U53" s="57"/>
      <c r="V53" s="57"/>
      <c r="W53" s="57"/>
      <c r="X53" s="57"/>
      <c r="Y53" s="57"/>
      <c r="Z53" s="57"/>
    </row>
    <row r="54" spans="1:26" s="20" customFormat="1" ht="13.5" customHeight="1" thickTop="1" thickBot="1">
      <c r="A54" s="13" t="s">
        <v>189</v>
      </c>
      <c r="B54" s="14" t="s">
        <v>184</v>
      </c>
      <c r="C54" s="15" t="e">
        <f>SUM($C$50:C52)/(SUM($C$53:C53)*1000)</f>
        <v>#REF!</v>
      </c>
      <c r="D54" s="15" t="e">
        <f>SUM($C$50:D52)/(SUM($C$53:D53)*1000)</f>
        <v>#REF!</v>
      </c>
      <c r="E54" s="15" t="e">
        <f>SUM($C$50:E52)/(SUM($C$53:E53)*1000)</f>
        <v>#REF!</v>
      </c>
      <c r="F54" s="15" t="e">
        <f>SUM($C$50:F52)/(SUM($C$53:F53)*1000)</f>
        <v>#REF!</v>
      </c>
      <c r="G54" s="15" t="e">
        <f>SUM($C$50:G52)/(SUM($C$53:G53)*1000)</f>
        <v>#REF!</v>
      </c>
      <c r="H54" s="15" t="e">
        <f>SUM($C$50:H52)/(SUM($C$53:H53)*1000)</f>
        <v>#REF!</v>
      </c>
      <c r="I54" s="15" t="e">
        <f>SUM($C$50:I52)/(SUM($C$53:I53)*1000)</f>
        <v>#REF!</v>
      </c>
      <c r="J54" s="15" t="e">
        <f>SUM($C$50:J52)/(SUM($C$53:J53)*1000)</f>
        <v>#REF!</v>
      </c>
      <c r="K54" s="15" t="e">
        <f>SUM($C$50:K52)/(SUM($C$53:K53)*1000)</f>
        <v>#REF!</v>
      </c>
      <c r="L54" s="15" t="e">
        <f>SUM($C$50:L52)/(SUM($C$53:L53)*1000)</f>
        <v>#REF!</v>
      </c>
      <c r="M54" s="15" t="e">
        <f>SUM($C$50:M52)/(SUM($C$53:M53)*1000)</f>
        <v>#REF!</v>
      </c>
      <c r="N54" s="15" t="e">
        <f>SUM($C$50:N52)/(SUM($C$53:N53)*1000)</f>
        <v>#REF!</v>
      </c>
      <c r="O54" s="19"/>
      <c r="P54" s="19"/>
      <c r="Q54" s="19"/>
      <c r="R54" s="19"/>
      <c r="S54" s="19"/>
      <c r="T54" s="19"/>
      <c r="U54" s="19"/>
      <c r="V54" s="19"/>
      <c r="W54" s="19"/>
      <c r="X54" s="19"/>
      <c r="Y54" s="19"/>
      <c r="Z54" s="19"/>
    </row>
    <row r="55" spans="1:26" ht="13.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s="55" customFormat="1" ht="13.5" customHeight="1">
      <c r="A56" s="33" t="s">
        <v>191</v>
      </c>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s="55" customFormat="1" ht="13.5" customHeight="1">
      <c r="A57" s="33" t="s">
        <v>180</v>
      </c>
      <c r="B57" s="33"/>
      <c r="C57" s="34" t="s">
        <v>138</v>
      </c>
      <c r="D57" s="34" t="s">
        <v>139</v>
      </c>
      <c r="E57" s="34" t="s">
        <v>140</v>
      </c>
      <c r="F57" s="34" t="s">
        <v>141</v>
      </c>
      <c r="G57" s="34" t="s">
        <v>142</v>
      </c>
      <c r="H57" s="34" t="s">
        <v>143</v>
      </c>
      <c r="I57" s="34" t="s">
        <v>144</v>
      </c>
      <c r="J57" s="34" t="s">
        <v>145</v>
      </c>
      <c r="K57" s="34" t="s">
        <v>146</v>
      </c>
      <c r="L57" s="34" t="s">
        <v>147</v>
      </c>
      <c r="M57" s="34" t="s">
        <v>148</v>
      </c>
      <c r="N57" s="34" t="s">
        <v>149</v>
      </c>
      <c r="O57" s="33"/>
      <c r="P57" s="33"/>
      <c r="Q57" s="33"/>
      <c r="R57" s="33"/>
      <c r="S57" s="33"/>
      <c r="T57" s="33"/>
      <c r="U57" s="33"/>
      <c r="V57" s="33"/>
      <c r="W57" s="33"/>
      <c r="X57" s="33"/>
      <c r="Y57" s="33"/>
      <c r="Z57" s="33"/>
    </row>
    <row r="58" spans="1:26" s="36" customFormat="1" ht="13.5" customHeight="1">
      <c r="A58" s="69" t="s">
        <v>171</v>
      </c>
      <c r="B58" s="69" t="s">
        <v>65</v>
      </c>
      <c r="C58" s="70" t="e">
        <f>SUMIFS('Variance Analysis'!C$9:C$24,'Variance Analysis'!$B$9:$B$24,'Variance Analysis'!$B$12,'Variance Analysis'!$A$9:$A$24,'Variance Analysis'!$A$17)</f>
        <v>#REF!</v>
      </c>
      <c r="D58" s="70" t="e">
        <f>SUMIFS('Variance Analysis'!D$9:D$24,'Variance Analysis'!$B$9:$B$24,'Variance Analysis'!$B$12,'Variance Analysis'!$A$9:$A$24,'Variance Analysis'!$A$17)</f>
        <v>#REF!</v>
      </c>
      <c r="E58" s="70" t="e">
        <f>SUMIFS('Variance Analysis'!E$9:E$24,'Variance Analysis'!$B$9:$B$24,'Variance Analysis'!$B$12,'Variance Analysis'!$A$9:$A$24,'Variance Analysis'!$A$17)</f>
        <v>#REF!</v>
      </c>
      <c r="F58" s="70" t="e">
        <f>SUMIFS('Variance Analysis'!F$9:F$24,'Variance Analysis'!$B$9:$B$24,'Variance Analysis'!$B$12,'Variance Analysis'!$A$9:$A$24,'Variance Analysis'!$A$17)</f>
        <v>#REF!</v>
      </c>
      <c r="G58" s="70" t="e">
        <f>SUMIFS('Variance Analysis'!G$9:G$24,'Variance Analysis'!$B$9:$B$24,'Variance Analysis'!$B$12,'Variance Analysis'!$A$9:$A$24,'Variance Analysis'!$A$17)</f>
        <v>#REF!</v>
      </c>
      <c r="H58" s="70" t="e">
        <f>SUMIFS('Variance Analysis'!H$9:H$24,'Variance Analysis'!$B$9:$B$24,'Variance Analysis'!$B$12,'Variance Analysis'!$A$9:$A$24,'Variance Analysis'!$A$17)</f>
        <v>#REF!</v>
      </c>
      <c r="I58" s="70" t="e">
        <f>SUMIFS('Variance Analysis'!I$9:I$24,'Variance Analysis'!$B$9:$B$24,'Variance Analysis'!$B$12,'Variance Analysis'!$A$9:$A$24,'Variance Analysis'!$A$17)</f>
        <v>#REF!</v>
      </c>
      <c r="J58" s="70" t="e">
        <f>SUMIFS('Variance Analysis'!J$9:J$24,'Variance Analysis'!$B$9:$B$24,'Variance Analysis'!$B$12,'Variance Analysis'!$A$9:$A$24,'Variance Analysis'!$A$17)</f>
        <v>#REF!</v>
      </c>
      <c r="K58" s="70" t="e">
        <f>SUMIFS('Variance Analysis'!K$9:K$24,'Variance Analysis'!$B$9:$B$24,'Variance Analysis'!$B$12,'Variance Analysis'!$A$9:$A$24,'Variance Analysis'!$A$17)</f>
        <v>#REF!</v>
      </c>
      <c r="L58" s="70" t="e">
        <f>SUMIFS('Variance Analysis'!L$9:L$24,'Variance Analysis'!$B$9:$B$24,'Variance Analysis'!$B$12,'Variance Analysis'!$A$9:$A$24,'Variance Analysis'!$A$17)</f>
        <v>#REF!</v>
      </c>
      <c r="M58" s="70" t="e">
        <f>SUMIFS('Variance Analysis'!M$9:M$24,'Variance Analysis'!$B$9:$B$24,'Variance Analysis'!$B$12,'Variance Analysis'!$A$9:$A$24,'Variance Analysis'!$A$17)</f>
        <v>#REF!</v>
      </c>
      <c r="N58" s="70" t="e">
        <f>SUMIFS('Variance Analysis'!N$9:N$24,'Variance Analysis'!$B$9:$B$24,'Variance Analysis'!$B$12,'Variance Analysis'!$A$9:$A$24,'Variance Analysis'!$A$17)</f>
        <v>#REF!</v>
      </c>
      <c r="O58" s="57"/>
      <c r="P58" s="57"/>
      <c r="Q58" s="57"/>
      <c r="R58" s="57"/>
      <c r="S58" s="57"/>
      <c r="T58" s="57"/>
      <c r="U58" s="57"/>
      <c r="V58" s="57"/>
      <c r="W58" s="57"/>
      <c r="X58" s="57"/>
      <c r="Y58" s="57"/>
      <c r="Z58" s="57"/>
    </row>
    <row r="59" spans="1:26" s="36" customFormat="1" ht="13.5" customHeight="1">
      <c r="A59" s="69" t="s">
        <v>172</v>
      </c>
      <c r="B59" s="69" t="s">
        <v>65</v>
      </c>
      <c r="C59" s="70" t="e">
        <f>SUMIFS('Variance Analysis'!C$9:C$24,'Variance Analysis'!$B$9:$B$24,'Variance Analysis'!$B$10,'Variance Analysis'!$A$9:$A$24,'Variance Analysis'!$A$17)</f>
        <v>#REF!</v>
      </c>
      <c r="D59" s="70" t="e">
        <f>SUMIFS('Variance Analysis'!D$9:D$24,'Variance Analysis'!$B$9:$B$24,'Variance Analysis'!$B$10,'Variance Analysis'!$A$9:$A$24,'Variance Analysis'!$A$17)</f>
        <v>#REF!</v>
      </c>
      <c r="E59" s="70" t="e">
        <f>SUMIFS('Variance Analysis'!E$9:E$24,'Variance Analysis'!$B$9:$B$24,'Variance Analysis'!$B$10,'Variance Analysis'!$A$9:$A$24,'Variance Analysis'!$A$17)</f>
        <v>#REF!</v>
      </c>
      <c r="F59" s="70" t="e">
        <f>SUMIFS('Variance Analysis'!F$9:F$24,'Variance Analysis'!$B$9:$B$24,'Variance Analysis'!$B$10,'Variance Analysis'!$A$9:$A$24,'Variance Analysis'!$A$17)</f>
        <v>#REF!</v>
      </c>
      <c r="G59" s="70" t="e">
        <f>SUMIFS('Variance Analysis'!G$9:G$24,'Variance Analysis'!$B$9:$B$24,'Variance Analysis'!$B$10,'Variance Analysis'!$A$9:$A$24,'Variance Analysis'!$A$17)</f>
        <v>#REF!</v>
      </c>
      <c r="H59" s="70" t="e">
        <f>SUMIFS('Variance Analysis'!H$9:H$24,'Variance Analysis'!$B$9:$B$24,'Variance Analysis'!$B$10,'Variance Analysis'!$A$9:$A$24,'Variance Analysis'!$A$17)</f>
        <v>#REF!</v>
      </c>
      <c r="I59" s="70" t="e">
        <f>SUMIFS('Variance Analysis'!I$9:I$24,'Variance Analysis'!$B$9:$B$24,'Variance Analysis'!$B$10,'Variance Analysis'!$A$9:$A$24,'Variance Analysis'!$A$17)</f>
        <v>#REF!</v>
      </c>
      <c r="J59" s="70" t="e">
        <f>SUMIFS('Variance Analysis'!J$9:J$24,'Variance Analysis'!$B$9:$B$24,'Variance Analysis'!$B$10,'Variance Analysis'!$A$9:$A$24,'Variance Analysis'!$A$17)</f>
        <v>#REF!</v>
      </c>
      <c r="K59" s="70" t="e">
        <f>SUMIFS('Variance Analysis'!K$9:K$24,'Variance Analysis'!$B$9:$B$24,'Variance Analysis'!$B$10,'Variance Analysis'!$A$9:$A$24,'Variance Analysis'!$A$17)</f>
        <v>#REF!</v>
      </c>
      <c r="L59" s="70" t="e">
        <f>SUMIFS('Variance Analysis'!L$9:L$24,'Variance Analysis'!$B$9:$B$24,'Variance Analysis'!$B$10,'Variance Analysis'!$A$9:$A$24,'Variance Analysis'!$A$17)</f>
        <v>#REF!</v>
      </c>
      <c r="M59" s="70" t="e">
        <f>SUMIFS('Variance Analysis'!M$9:M$24,'Variance Analysis'!$B$9:$B$24,'Variance Analysis'!$B$10,'Variance Analysis'!$A$9:$A$24,'Variance Analysis'!$A$17)</f>
        <v>#REF!</v>
      </c>
      <c r="N59" s="70" t="e">
        <f>SUMIFS('Variance Analysis'!N$9:N$24,'Variance Analysis'!$B$9:$B$24,'Variance Analysis'!$B$10,'Variance Analysis'!$A$9:$A$24,'Variance Analysis'!$A$17)</f>
        <v>#REF!</v>
      </c>
      <c r="O59" s="57"/>
      <c r="P59" s="57"/>
      <c r="Q59" s="57"/>
      <c r="R59" s="57"/>
      <c r="S59" s="57"/>
      <c r="T59" s="57"/>
      <c r="U59" s="57"/>
      <c r="V59" s="57"/>
      <c r="W59" s="57"/>
      <c r="X59" s="57"/>
      <c r="Y59" s="57"/>
      <c r="Z59" s="57"/>
    </row>
    <row r="60" spans="1:26" s="36" customFormat="1" ht="13.5" customHeight="1">
      <c r="A60" s="69" t="s">
        <v>173</v>
      </c>
      <c r="B60" s="69" t="s">
        <v>65</v>
      </c>
      <c r="C60" s="70" t="e">
        <f>SUMIFS('Variance Analysis'!C$9:C$24,'Variance Analysis'!$B$9:$B$24,'Variance Analysis'!$B$11,'Variance Analysis'!$A$9:$A$24,'Variance Analysis'!$A$17)</f>
        <v>#REF!</v>
      </c>
      <c r="D60" s="70" t="e">
        <f>SUMIFS('Variance Analysis'!D$9:D$24,'Variance Analysis'!$B$9:$B$24,'Variance Analysis'!$B$11,'Variance Analysis'!$A$9:$A$24,'Variance Analysis'!$A$17)</f>
        <v>#REF!</v>
      </c>
      <c r="E60" s="70" t="e">
        <f>SUMIFS('Variance Analysis'!E$9:E$24,'Variance Analysis'!$B$9:$B$24,'Variance Analysis'!$B$11,'Variance Analysis'!$A$9:$A$24,'Variance Analysis'!$A$17)</f>
        <v>#REF!</v>
      </c>
      <c r="F60" s="70" t="e">
        <f>SUMIFS('Variance Analysis'!F$9:F$24,'Variance Analysis'!$B$9:$B$24,'Variance Analysis'!$B$11,'Variance Analysis'!$A$9:$A$24,'Variance Analysis'!$A$17)</f>
        <v>#REF!</v>
      </c>
      <c r="G60" s="70" t="e">
        <f>SUMIFS('Variance Analysis'!G$9:G$24,'Variance Analysis'!$B$9:$B$24,'Variance Analysis'!$B$11,'Variance Analysis'!$A$9:$A$24,'Variance Analysis'!$A$17)</f>
        <v>#REF!</v>
      </c>
      <c r="H60" s="70" t="e">
        <f>SUMIFS('Variance Analysis'!H$9:H$24,'Variance Analysis'!$B$9:$B$24,'Variance Analysis'!$B$11,'Variance Analysis'!$A$9:$A$24,'Variance Analysis'!$A$17)</f>
        <v>#REF!</v>
      </c>
      <c r="I60" s="70" t="e">
        <f>SUMIFS('Variance Analysis'!I$9:I$24,'Variance Analysis'!$B$9:$B$24,'Variance Analysis'!$B$11,'Variance Analysis'!$A$9:$A$24,'Variance Analysis'!$A$17)</f>
        <v>#REF!</v>
      </c>
      <c r="J60" s="70" t="e">
        <f>SUMIFS('Variance Analysis'!J$9:J$24,'Variance Analysis'!$B$9:$B$24,'Variance Analysis'!$B$11,'Variance Analysis'!$A$9:$A$24,'Variance Analysis'!$A$17)</f>
        <v>#REF!</v>
      </c>
      <c r="K60" s="70" t="e">
        <f>SUMIFS('Variance Analysis'!K$9:K$24,'Variance Analysis'!$B$9:$B$24,'Variance Analysis'!$B$11,'Variance Analysis'!$A$9:$A$24,'Variance Analysis'!$A$17)</f>
        <v>#REF!</v>
      </c>
      <c r="L60" s="70" t="e">
        <f>SUMIFS('Variance Analysis'!L$9:L$24,'Variance Analysis'!$B$9:$B$24,'Variance Analysis'!$B$11,'Variance Analysis'!$A$9:$A$24,'Variance Analysis'!$A$17)</f>
        <v>#REF!</v>
      </c>
      <c r="M60" s="70" t="e">
        <f>SUMIFS('Variance Analysis'!M$9:M$24,'Variance Analysis'!$B$9:$B$24,'Variance Analysis'!$B$11,'Variance Analysis'!$A$9:$A$24,'Variance Analysis'!$A$17)</f>
        <v>#REF!</v>
      </c>
      <c r="N60" s="70" t="e">
        <f>SUMIFS('Variance Analysis'!N$9:N$24,'Variance Analysis'!$B$9:$B$24,'Variance Analysis'!$B$11,'Variance Analysis'!$A$9:$A$24,'Variance Analysis'!$A$17)</f>
        <v>#REF!</v>
      </c>
      <c r="O60" s="57"/>
      <c r="P60" s="57"/>
      <c r="Q60" s="57"/>
      <c r="R60" s="57"/>
      <c r="S60" s="57"/>
      <c r="T60" s="57"/>
      <c r="U60" s="57"/>
      <c r="V60" s="57"/>
      <c r="W60" s="57"/>
      <c r="X60" s="57"/>
      <c r="Y60" s="57"/>
      <c r="Z60" s="57"/>
    </row>
    <row r="61" spans="1:26" s="36" customFormat="1" ht="13.5" customHeight="1" thickBot="1">
      <c r="A61" s="69" t="s">
        <v>155</v>
      </c>
      <c r="B61" s="69" t="s">
        <v>182</v>
      </c>
      <c r="C61" s="81" t="e">
        <f>#REF!</f>
        <v>#REF!</v>
      </c>
      <c r="D61" s="81" t="e">
        <f>#REF!</f>
        <v>#REF!</v>
      </c>
      <c r="E61" s="81" t="e">
        <f>#REF!</f>
        <v>#REF!</v>
      </c>
      <c r="F61" s="81" t="e">
        <f>#REF!</f>
        <v>#REF!</v>
      </c>
      <c r="G61" s="81" t="e">
        <f>#REF!</f>
        <v>#REF!</v>
      </c>
      <c r="H61" s="81" t="e">
        <f>#REF!</f>
        <v>#REF!</v>
      </c>
      <c r="I61" s="81" t="e">
        <f>#REF!</f>
        <v>#REF!</v>
      </c>
      <c r="J61" s="81" t="e">
        <f>#REF!</f>
        <v>#REF!</v>
      </c>
      <c r="K61" s="81" t="e">
        <f>#REF!</f>
        <v>#REF!</v>
      </c>
      <c r="L61" s="81" t="e">
        <f>#REF!</f>
        <v>#REF!</v>
      </c>
      <c r="M61" s="81" t="e">
        <f>#REF!</f>
        <v>#REF!</v>
      </c>
      <c r="N61" s="81" t="e">
        <f>#REF!</f>
        <v>#REF!</v>
      </c>
      <c r="O61" s="57"/>
      <c r="P61" s="57"/>
      <c r="Q61" s="57"/>
      <c r="R61" s="57"/>
      <c r="S61" s="57"/>
      <c r="T61" s="57"/>
      <c r="U61" s="57"/>
      <c r="V61" s="57"/>
      <c r="W61" s="57"/>
      <c r="X61" s="57"/>
      <c r="Y61" s="57"/>
      <c r="Z61" s="57"/>
    </row>
    <row r="62" spans="1:26" s="20" customFormat="1" ht="13.5" customHeight="1" thickTop="1" thickBot="1">
      <c r="A62" s="13" t="s">
        <v>189</v>
      </c>
      <c r="B62" s="14" t="s">
        <v>184</v>
      </c>
      <c r="C62" s="15" t="e">
        <f>SUM($C$58:C60)/(SUM($C$61:C61)*1000)</f>
        <v>#REF!</v>
      </c>
      <c r="D62" s="15" t="e">
        <f>SUM($C$58:D60)/(SUM($C$61:D61)*1000)</f>
        <v>#REF!</v>
      </c>
      <c r="E62" s="15" t="e">
        <f>SUM($C$58:E60)/(SUM($C$61:E61)*1000)</f>
        <v>#REF!</v>
      </c>
      <c r="F62" s="15" t="e">
        <f>SUM($C$58:F60)/(SUM($C$61:F61)*1000)</f>
        <v>#REF!</v>
      </c>
      <c r="G62" s="15" t="e">
        <f>SUM($C$58:G60)/(SUM($C$61:G61)*1000)</f>
        <v>#REF!</v>
      </c>
      <c r="H62" s="15" t="e">
        <f>SUM($C$58:H60)/(SUM($C$61:H61)*1000)</f>
        <v>#REF!</v>
      </c>
      <c r="I62" s="15" t="e">
        <f>SUM($C$58:I60)/(SUM($C$61:I61)*1000)</f>
        <v>#REF!</v>
      </c>
      <c r="J62" s="15" t="e">
        <f>SUM($C$58:J60)/(SUM($C$61:J61)*1000)</f>
        <v>#REF!</v>
      </c>
      <c r="K62" s="15" t="e">
        <f>SUM($C$58:K60)/(SUM($C$61:K61)*1000)</f>
        <v>#REF!</v>
      </c>
      <c r="L62" s="15" t="e">
        <f>SUM($C$58:L60)/(SUM($C$61:L61)*1000)</f>
        <v>#REF!</v>
      </c>
      <c r="M62" s="15" t="e">
        <f>SUM($C$58:M60)/(SUM($C$61:M61)*1000)</f>
        <v>#REF!</v>
      </c>
      <c r="N62" s="15" t="e">
        <f>SUM($C$58:N60)/(SUM($C$61:N61)*1000)</f>
        <v>#REF!</v>
      </c>
      <c r="O62" s="19"/>
      <c r="P62" s="19"/>
      <c r="Q62" s="19"/>
      <c r="R62" s="19"/>
      <c r="S62" s="19"/>
      <c r="T62" s="19"/>
      <c r="U62" s="19"/>
      <c r="V62" s="19"/>
      <c r="W62" s="19"/>
      <c r="X62" s="19"/>
      <c r="Y62" s="19"/>
      <c r="Z62" s="19"/>
    </row>
    <row r="63" spans="1:26" s="20" customFormat="1" ht="13.5" customHeight="1">
      <c r="A63" s="62"/>
      <c r="B63" s="63"/>
      <c r="C63" s="74"/>
      <c r="D63" s="74"/>
      <c r="E63" s="74"/>
      <c r="F63" s="74"/>
      <c r="G63" s="74"/>
      <c r="H63" s="74"/>
      <c r="I63" s="74"/>
      <c r="J63" s="74"/>
      <c r="K63" s="74"/>
      <c r="L63" s="74"/>
      <c r="M63" s="74"/>
      <c r="N63" s="74"/>
      <c r="O63" s="19"/>
      <c r="P63" s="19"/>
      <c r="Q63" s="19"/>
      <c r="R63" s="19"/>
      <c r="S63" s="19"/>
      <c r="T63" s="19"/>
      <c r="U63" s="19"/>
      <c r="V63" s="19"/>
      <c r="W63" s="19"/>
      <c r="X63" s="19"/>
      <c r="Y63" s="19"/>
      <c r="Z63" s="19"/>
    </row>
    <row r="64" spans="1:26" s="39" customFormat="1" ht="13.5" customHeight="1">
      <c r="A64" s="33" t="s">
        <v>192</v>
      </c>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s="40" customFormat="1" ht="13.5" customHeight="1">
      <c r="A65" s="33" t="s">
        <v>180</v>
      </c>
      <c r="B65" s="33"/>
      <c r="C65" s="34" t="s">
        <v>138</v>
      </c>
      <c r="D65" s="34" t="s">
        <v>139</v>
      </c>
      <c r="E65" s="34" t="s">
        <v>140</v>
      </c>
      <c r="F65" s="34" t="s">
        <v>141</v>
      </c>
      <c r="G65" s="34" t="s">
        <v>142</v>
      </c>
      <c r="H65" s="34" t="s">
        <v>143</v>
      </c>
      <c r="I65" s="34" t="s">
        <v>144</v>
      </c>
      <c r="J65" s="34" t="s">
        <v>145</v>
      </c>
      <c r="K65" s="34" t="s">
        <v>146</v>
      </c>
      <c r="L65" s="34" t="s">
        <v>147</v>
      </c>
      <c r="M65" s="34" t="s">
        <v>148</v>
      </c>
      <c r="N65" s="34" t="s">
        <v>149</v>
      </c>
      <c r="O65" s="31"/>
      <c r="P65" s="31"/>
      <c r="Q65" s="31"/>
      <c r="R65" s="31"/>
      <c r="S65" s="31"/>
      <c r="T65" s="31"/>
      <c r="U65" s="31"/>
      <c r="V65" s="31"/>
      <c r="W65" s="31"/>
      <c r="X65" s="31"/>
      <c r="Y65" s="31"/>
      <c r="Z65" s="31"/>
    </row>
    <row r="66" spans="1:26" s="36" customFormat="1" ht="13.5" customHeight="1">
      <c r="A66" s="69" t="s">
        <v>171</v>
      </c>
      <c r="B66" s="69" t="s">
        <v>65</v>
      </c>
      <c r="C66" s="70" t="e">
        <f>SUMIFS('Variance Analysis'!C$9:C$24,'Variance Analysis'!$B$9:$B$24,'Variance Analysis'!$B$12,'Variance Analysis'!$A$9:$A$24,'Variance Analysis'!$A$21)</f>
        <v>#REF!</v>
      </c>
      <c r="D66" s="70" t="e">
        <f>SUMIFS('Variance Analysis'!D$9:D$24,'Variance Analysis'!$B$9:$B$24,'Variance Analysis'!$B$12,'Variance Analysis'!$A$9:$A$24,'Variance Analysis'!$A$21)</f>
        <v>#REF!</v>
      </c>
      <c r="E66" s="70" t="e">
        <f>SUMIFS('Variance Analysis'!E$9:E$24,'Variance Analysis'!$B$9:$B$24,'Variance Analysis'!$B$12,'Variance Analysis'!$A$9:$A$24,'Variance Analysis'!$A$21)</f>
        <v>#REF!</v>
      </c>
      <c r="F66" s="70" t="e">
        <f>SUMIFS('Variance Analysis'!F$9:F$24,'Variance Analysis'!$B$9:$B$24,'Variance Analysis'!$B$12,'Variance Analysis'!$A$9:$A$24,'Variance Analysis'!$A$21)</f>
        <v>#REF!</v>
      </c>
      <c r="G66" s="70" t="e">
        <f>SUMIFS('Variance Analysis'!G$9:G$24,'Variance Analysis'!$B$9:$B$24,'Variance Analysis'!$B$12,'Variance Analysis'!$A$9:$A$24,'Variance Analysis'!$A$21)</f>
        <v>#REF!</v>
      </c>
      <c r="H66" s="70" t="e">
        <f>SUMIFS('Variance Analysis'!H$9:H$24,'Variance Analysis'!$B$9:$B$24,'Variance Analysis'!$B$12,'Variance Analysis'!$A$9:$A$24,'Variance Analysis'!$A$21)</f>
        <v>#REF!</v>
      </c>
      <c r="I66" s="70" t="e">
        <f>SUMIFS('Variance Analysis'!I$9:I$24,'Variance Analysis'!$B$9:$B$24,'Variance Analysis'!$B$12,'Variance Analysis'!$A$9:$A$24,'Variance Analysis'!$A$21)</f>
        <v>#REF!</v>
      </c>
      <c r="J66" s="70" t="e">
        <f>SUMIFS('Variance Analysis'!J$9:J$24,'Variance Analysis'!$B$9:$B$24,'Variance Analysis'!$B$12,'Variance Analysis'!$A$9:$A$24,'Variance Analysis'!$A$21)</f>
        <v>#REF!</v>
      </c>
      <c r="K66" s="70" t="e">
        <f>SUMIFS('Variance Analysis'!K$9:K$24,'Variance Analysis'!$B$9:$B$24,'Variance Analysis'!$B$12,'Variance Analysis'!$A$9:$A$24,'Variance Analysis'!$A$21)</f>
        <v>#REF!</v>
      </c>
      <c r="L66" s="70" t="e">
        <f>SUMIFS('Variance Analysis'!L$9:L$24,'Variance Analysis'!$B$9:$B$24,'Variance Analysis'!$B$12,'Variance Analysis'!$A$9:$A$24,'Variance Analysis'!$A$21)</f>
        <v>#REF!</v>
      </c>
      <c r="M66" s="70" t="e">
        <f>SUMIFS('Variance Analysis'!M$9:M$24,'Variance Analysis'!$B$9:$B$24,'Variance Analysis'!$B$12,'Variance Analysis'!$A$9:$A$24,'Variance Analysis'!$A$21)</f>
        <v>#REF!</v>
      </c>
      <c r="N66" s="70" t="e">
        <f>SUMIFS('Variance Analysis'!N$9:N$24,'Variance Analysis'!$B$9:$B$24,'Variance Analysis'!$B$12,'Variance Analysis'!$A$9:$A$24,'Variance Analysis'!$A$21)</f>
        <v>#REF!</v>
      </c>
      <c r="O66" s="57"/>
      <c r="P66" s="57"/>
      <c r="Q66" s="57"/>
      <c r="R66" s="57"/>
      <c r="S66" s="57"/>
      <c r="T66" s="57"/>
      <c r="U66" s="57"/>
      <c r="V66" s="57"/>
      <c r="W66" s="57"/>
      <c r="X66" s="57"/>
      <c r="Y66" s="57"/>
      <c r="Z66" s="57"/>
    </row>
    <row r="67" spans="1:26" s="36" customFormat="1" ht="13.5" customHeight="1">
      <c r="A67" s="69" t="s">
        <v>172</v>
      </c>
      <c r="B67" s="69" t="s">
        <v>65</v>
      </c>
      <c r="C67" s="70" t="e">
        <f>SUMIFS('Variance Analysis'!C$9:C$24,'Variance Analysis'!$B$9:$B$24,'Variance Analysis'!$B$10,'Variance Analysis'!$A$9:$A$24,'Variance Analysis'!$A$21)</f>
        <v>#REF!</v>
      </c>
      <c r="D67" s="70" t="e">
        <f>SUMIFS('Variance Analysis'!D$9:D$24,'Variance Analysis'!$B$9:$B$24,'Variance Analysis'!$B$10,'Variance Analysis'!$A$9:$A$24,'Variance Analysis'!$A$21)</f>
        <v>#REF!</v>
      </c>
      <c r="E67" s="70" t="e">
        <f>SUMIFS('Variance Analysis'!E$9:E$24,'Variance Analysis'!$B$9:$B$24,'Variance Analysis'!$B$10,'Variance Analysis'!$A$9:$A$24,'Variance Analysis'!$A$21)</f>
        <v>#REF!</v>
      </c>
      <c r="F67" s="70" t="e">
        <f>SUMIFS('Variance Analysis'!F$9:F$24,'Variance Analysis'!$B$9:$B$24,'Variance Analysis'!$B$10,'Variance Analysis'!$A$9:$A$24,'Variance Analysis'!$A$21)</f>
        <v>#REF!</v>
      </c>
      <c r="G67" s="70" t="e">
        <f>SUMIFS('Variance Analysis'!G$9:G$24,'Variance Analysis'!$B$9:$B$24,'Variance Analysis'!$B$10,'Variance Analysis'!$A$9:$A$24,'Variance Analysis'!$A$21)</f>
        <v>#REF!</v>
      </c>
      <c r="H67" s="70" t="e">
        <f>SUMIFS('Variance Analysis'!H$9:H$24,'Variance Analysis'!$B$9:$B$24,'Variance Analysis'!$B$10,'Variance Analysis'!$A$9:$A$24,'Variance Analysis'!$A$21)</f>
        <v>#REF!</v>
      </c>
      <c r="I67" s="70" t="e">
        <f>SUMIFS('Variance Analysis'!I$9:I$24,'Variance Analysis'!$B$9:$B$24,'Variance Analysis'!$B$10,'Variance Analysis'!$A$9:$A$24,'Variance Analysis'!$A$21)</f>
        <v>#REF!</v>
      </c>
      <c r="J67" s="70" t="e">
        <f>SUMIFS('Variance Analysis'!J$9:J$24,'Variance Analysis'!$B$9:$B$24,'Variance Analysis'!$B$10,'Variance Analysis'!$A$9:$A$24,'Variance Analysis'!$A$21)</f>
        <v>#REF!</v>
      </c>
      <c r="K67" s="70" t="e">
        <f>SUMIFS('Variance Analysis'!K$9:K$24,'Variance Analysis'!$B$9:$B$24,'Variance Analysis'!$B$10,'Variance Analysis'!$A$9:$A$24,'Variance Analysis'!$A$21)</f>
        <v>#REF!</v>
      </c>
      <c r="L67" s="70" t="e">
        <f>SUMIFS('Variance Analysis'!L$9:L$24,'Variance Analysis'!$B$9:$B$24,'Variance Analysis'!$B$10,'Variance Analysis'!$A$9:$A$24,'Variance Analysis'!$A$21)</f>
        <v>#REF!</v>
      </c>
      <c r="M67" s="70" t="e">
        <f>SUMIFS('Variance Analysis'!M$9:M$24,'Variance Analysis'!$B$9:$B$24,'Variance Analysis'!$B$10,'Variance Analysis'!$A$9:$A$24,'Variance Analysis'!$A$21)</f>
        <v>#REF!</v>
      </c>
      <c r="N67" s="70" t="e">
        <f>SUMIFS('Variance Analysis'!N$9:N$24,'Variance Analysis'!$B$9:$B$24,'Variance Analysis'!$B$10,'Variance Analysis'!$A$9:$A$24,'Variance Analysis'!$A$21)</f>
        <v>#REF!</v>
      </c>
      <c r="O67" s="57"/>
      <c r="P67" s="57"/>
      <c r="Q67" s="57"/>
      <c r="R67" s="57"/>
      <c r="S67" s="57"/>
      <c r="T67" s="57"/>
      <c r="U67" s="57"/>
      <c r="V67" s="57"/>
      <c r="W67" s="57"/>
      <c r="X67" s="57"/>
      <c r="Y67" s="57"/>
      <c r="Z67" s="57"/>
    </row>
    <row r="68" spans="1:26" s="36" customFormat="1" ht="13.5" customHeight="1">
      <c r="A68" s="69" t="s">
        <v>173</v>
      </c>
      <c r="B68" s="69" t="s">
        <v>65</v>
      </c>
      <c r="C68" s="70" t="e">
        <f>SUMIFS('Variance Analysis'!C$9:C$24,'Variance Analysis'!$B$9:$B$24,'Variance Analysis'!$B$11,'Variance Analysis'!$A$9:$A$24,'Variance Analysis'!$A$21)</f>
        <v>#REF!</v>
      </c>
      <c r="D68" s="70" t="e">
        <f>SUMIFS('Variance Analysis'!D$9:D$24,'Variance Analysis'!$B$9:$B$24,'Variance Analysis'!$B$11,'Variance Analysis'!$A$9:$A$24,'Variance Analysis'!$A$21)</f>
        <v>#REF!</v>
      </c>
      <c r="E68" s="70" t="e">
        <f>SUMIFS('Variance Analysis'!E$9:E$24,'Variance Analysis'!$B$9:$B$24,'Variance Analysis'!$B$11,'Variance Analysis'!$A$9:$A$24,'Variance Analysis'!$A$21)</f>
        <v>#REF!</v>
      </c>
      <c r="F68" s="70" t="e">
        <f>SUMIFS('Variance Analysis'!F$9:F$24,'Variance Analysis'!$B$9:$B$24,'Variance Analysis'!$B$11,'Variance Analysis'!$A$9:$A$24,'Variance Analysis'!$A$21)</f>
        <v>#REF!</v>
      </c>
      <c r="G68" s="70" t="e">
        <f>SUMIFS('Variance Analysis'!G$9:G$24,'Variance Analysis'!$B$9:$B$24,'Variance Analysis'!$B$11,'Variance Analysis'!$A$9:$A$24,'Variance Analysis'!$A$21)</f>
        <v>#REF!</v>
      </c>
      <c r="H68" s="70" t="e">
        <f>SUMIFS('Variance Analysis'!H$9:H$24,'Variance Analysis'!$B$9:$B$24,'Variance Analysis'!$B$11,'Variance Analysis'!$A$9:$A$24,'Variance Analysis'!$A$21)</f>
        <v>#REF!</v>
      </c>
      <c r="I68" s="70" t="e">
        <f>SUMIFS('Variance Analysis'!I$9:I$24,'Variance Analysis'!$B$9:$B$24,'Variance Analysis'!$B$11,'Variance Analysis'!$A$9:$A$24,'Variance Analysis'!$A$21)</f>
        <v>#REF!</v>
      </c>
      <c r="J68" s="70" t="e">
        <f>SUMIFS('Variance Analysis'!J$9:J$24,'Variance Analysis'!$B$9:$B$24,'Variance Analysis'!$B$11,'Variance Analysis'!$A$9:$A$24,'Variance Analysis'!$A$21)</f>
        <v>#REF!</v>
      </c>
      <c r="K68" s="70" t="e">
        <f>SUMIFS('Variance Analysis'!K$9:K$24,'Variance Analysis'!$B$9:$B$24,'Variance Analysis'!$B$11,'Variance Analysis'!$A$9:$A$24,'Variance Analysis'!$A$21)</f>
        <v>#REF!</v>
      </c>
      <c r="L68" s="70" t="e">
        <f>SUMIFS('Variance Analysis'!L$9:L$24,'Variance Analysis'!$B$9:$B$24,'Variance Analysis'!$B$11,'Variance Analysis'!$A$9:$A$24,'Variance Analysis'!$A$21)</f>
        <v>#REF!</v>
      </c>
      <c r="M68" s="70" t="e">
        <f>SUMIFS('Variance Analysis'!M$9:M$24,'Variance Analysis'!$B$9:$B$24,'Variance Analysis'!$B$11,'Variance Analysis'!$A$9:$A$24,'Variance Analysis'!$A$21)</f>
        <v>#REF!</v>
      </c>
      <c r="N68" s="70" t="e">
        <f>SUMIFS('Variance Analysis'!N$9:N$24,'Variance Analysis'!$B$9:$B$24,'Variance Analysis'!$B$11,'Variance Analysis'!$A$9:$A$24,'Variance Analysis'!$A$21)</f>
        <v>#REF!</v>
      </c>
      <c r="O68" s="57"/>
      <c r="P68" s="57"/>
      <c r="Q68" s="57"/>
      <c r="R68" s="57"/>
      <c r="S68" s="57"/>
      <c r="T68" s="57"/>
      <c r="U68" s="57"/>
      <c r="V68" s="57"/>
      <c r="W68" s="57"/>
      <c r="X68" s="57"/>
      <c r="Y68" s="57"/>
      <c r="Z68" s="57"/>
    </row>
    <row r="69" spans="1:26" s="36" customFormat="1" ht="13.5" customHeight="1">
      <c r="A69" s="69" t="s">
        <v>150</v>
      </c>
      <c r="B69" s="69" t="s">
        <v>182</v>
      </c>
      <c r="C69" s="81" t="e">
        <f>#REF!</f>
        <v>#REF!</v>
      </c>
      <c r="D69" s="81" t="e">
        <f>#REF!</f>
        <v>#REF!</v>
      </c>
      <c r="E69" s="81" t="e">
        <f>#REF!</f>
        <v>#REF!</v>
      </c>
      <c r="F69" s="81" t="e">
        <f>#REF!</f>
        <v>#REF!</v>
      </c>
      <c r="G69" s="81" t="e">
        <f>#REF!</f>
        <v>#REF!</v>
      </c>
      <c r="H69" s="81" t="e">
        <f>#REF!</f>
        <v>#REF!</v>
      </c>
      <c r="I69" s="81" t="e">
        <f>#REF!</f>
        <v>#REF!</v>
      </c>
      <c r="J69" s="81" t="e">
        <f>#REF!</f>
        <v>#REF!</v>
      </c>
      <c r="K69" s="81" t="e">
        <f>#REF!</f>
        <v>#REF!</v>
      </c>
      <c r="L69" s="81" t="e">
        <f>#REF!</f>
        <v>#REF!</v>
      </c>
      <c r="M69" s="81" t="e">
        <f>#REF!</f>
        <v>#REF!</v>
      </c>
      <c r="N69" s="81" t="e">
        <f>#REF!</f>
        <v>#REF!</v>
      </c>
      <c r="O69" s="57"/>
      <c r="P69" s="57"/>
      <c r="Q69" s="57"/>
      <c r="R69" s="57"/>
      <c r="S69" s="57"/>
      <c r="T69" s="57"/>
      <c r="U69" s="57"/>
      <c r="V69" s="57"/>
      <c r="W69" s="57"/>
      <c r="X69" s="57"/>
      <c r="Y69" s="57"/>
      <c r="Z69" s="57"/>
    </row>
    <row r="70" spans="1:26" s="36" customFormat="1" ht="13.5" customHeight="1">
      <c r="A70" s="69" t="s">
        <v>154</v>
      </c>
      <c r="B70" s="69" t="s">
        <v>182</v>
      </c>
      <c r="C70" s="81" t="e">
        <f>#REF!</f>
        <v>#REF!</v>
      </c>
      <c r="D70" s="81" t="e">
        <f>#REF!</f>
        <v>#REF!</v>
      </c>
      <c r="E70" s="81" t="e">
        <f>#REF!</f>
        <v>#REF!</v>
      </c>
      <c r="F70" s="81" t="e">
        <f>#REF!</f>
        <v>#REF!</v>
      </c>
      <c r="G70" s="81" t="e">
        <f>#REF!</f>
        <v>#REF!</v>
      </c>
      <c r="H70" s="81" t="e">
        <f>#REF!</f>
        <v>#REF!</v>
      </c>
      <c r="I70" s="81" t="e">
        <f>#REF!</f>
        <v>#REF!</v>
      </c>
      <c r="J70" s="81" t="e">
        <f>#REF!</f>
        <v>#REF!</v>
      </c>
      <c r="K70" s="81" t="e">
        <f>#REF!</f>
        <v>#REF!</v>
      </c>
      <c r="L70" s="81" t="e">
        <f>#REF!</f>
        <v>#REF!</v>
      </c>
      <c r="M70" s="81" t="e">
        <f>#REF!</f>
        <v>#REF!</v>
      </c>
      <c r="N70" s="81" t="e">
        <f>#REF!</f>
        <v>#REF!</v>
      </c>
      <c r="O70" s="57"/>
      <c r="P70" s="57"/>
      <c r="Q70" s="57"/>
      <c r="R70" s="57"/>
      <c r="S70" s="57"/>
      <c r="T70" s="57"/>
      <c r="U70" s="57"/>
      <c r="V70" s="57"/>
      <c r="W70" s="57"/>
      <c r="X70" s="57"/>
      <c r="Y70" s="57"/>
      <c r="Z70" s="57"/>
    </row>
    <row r="71" spans="1:26" s="36" customFormat="1" ht="13.5" customHeight="1" thickBot="1">
      <c r="A71" s="69" t="s">
        <v>155</v>
      </c>
      <c r="B71" s="69" t="s">
        <v>182</v>
      </c>
      <c r="C71" s="81" t="e">
        <f>#REF!</f>
        <v>#REF!</v>
      </c>
      <c r="D71" s="81" t="e">
        <f>#REF!</f>
        <v>#REF!</v>
      </c>
      <c r="E71" s="81" t="e">
        <f>#REF!</f>
        <v>#REF!</v>
      </c>
      <c r="F71" s="81" t="e">
        <f>#REF!</f>
        <v>#REF!</v>
      </c>
      <c r="G71" s="81" t="e">
        <f>#REF!</f>
        <v>#REF!</v>
      </c>
      <c r="H71" s="81" t="e">
        <f>#REF!</f>
        <v>#REF!</v>
      </c>
      <c r="I71" s="81" t="e">
        <f>#REF!</f>
        <v>#REF!</v>
      </c>
      <c r="J71" s="81" t="e">
        <f>#REF!</f>
        <v>#REF!</v>
      </c>
      <c r="K71" s="81" t="e">
        <f>#REF!</f>
        <v>#REF!</v>
      </c>
      <c r="L71" s="81" t="e">
        <f>#REF!</f>
        <v>#REF!</v>
      </c>
      <c r="M71" s="81" t="e">
        <f>#REF!</f>
        <v>#REF!</v>
      </c>
      <c r="N71" s="81" t="e">
        <f>#REF!</f>
        <v>#REF!</v>
      </c>
      <c r="O71" s="57"/>
      <c r="P71" s="57"/>
      <c r="Q71" s="57"/>
      <c r="R71" s="57"/>
      <c r="S71" s="57"/>
      <c r="T71" s="57"/>
      <c r="U71" s="57"/>
      <c r="V71" s="57"/>
      <c r="W71" s="57"/>
      <c r="X71" s="57"/>
      <c r="Y71" s="57"/>
      <c r="Z71" s="57"/>
    </row>
    <row r="72" spans="1:26" s="20" customFormat="1" ht="13.5" customHeight="1" thickTop="1" thickBot="1">
      <c r="A72" s="13" t="s">
        <v>189</v>
      </c>
      <c r="B72" s="14" t="s">
        <v>184</v>
      </c>
      <c r="C72" s="15" t="e">
        <f>SUM($C$66:C68)/(SUM($C$69:C71)*1000)</f>
        <v>#REF!</v>
      </c>
      <c r="D72" s="15" t="e">
        <f>SUM($C$66:D68)/(SUM($C$69:D71)*1000)</f>
        <v>#REF!</v>
      </c>
      <c r="E72" s="15" t="e">
        <f>SUM($C$66:E68)/(SUM($C$69:E71)*1000)</f>
        <v>#REF!</v>
      </c>
      <c r="F72" s="15" t="e">
        <f>SUM($C$66:F68)/(SUM($C$69:F71)*1000)</f>
        <v>#REF!</v>
      </c>
      <c r="G72" s="15" t="e">
        <f>SUM($C$66:G68)/(SUM($C$69:G71)*1000)</f>
        <v>#REF!</v>
      </c>
      <c r="H72" s="15" t="e">
        <f>SUM($C$66:H68)/(SUM($C$69:H71)*1000)</f>
        <v>#REF!</v>
      </c>
      <c r="I72" s="15" t="e">
        <f>SUM($C$66:I68)/(SUM($C$69:I71)*1000)</f>
        <v>#REF!</v>
      </c>
      <c r="J72" s="15" t="e">
        <f>SUM($C$66:J68)/(SUM($C$69:J71)*1000)</f>
        <v>#REF!</v>
      </c>
      <c r="K72" s="15" t="e">
        <f>SUM($C$66:K68)/(SUM($C$69:K71)*1000)</f>
        <v>#REF!</v>
      </c>
      <c r="L72" s="15" t="e">
        <f>SUM($C$66:L68)/(SUM($C$69:L71)*1000)</f>
        <v>#REF!</v>
      </c>
      <c r="M72" s="15" t="e">
        <f>SUM($C$66:M68)/(SUM($C$69:M71)*1000)</f>
        <v>#REF!</v>
      </c>
      <c r="N72" s="15" t="e">
        <f>SUM($C$66:N68)/(SUM($C$69:N71)*1000)</f>
        <v>#REF!</v>
      </c>
      <c r="O72" s="19"/>
      <c r="P72" s="19"/>
      <c r="Q72" s="19"/>
      <c r="R72" s="19"/>
      <c r="S72" s="19"/>
      <c r="T72" s="19"/>
      <c r="U72" s="19"/>
      <c r="V72" s="19"/>
      <c r="W72" s="19"/>
      <c r="X72" s="19"/>
      <c r="Y72" s="19"/>
      <c r="Z72" s="19"/>
    </row>
    <row r="73" spans="1:26" ht="13.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s="46" customFormat="1" ht="40" customHeight="1">
      <c r="A74" s="78" t="s">
        <v>193</v>
      </c>
      <c r="B74" s="79"/>
      <c r="C74" s="80"/>
      <c r="D74" s="80"/>
      <c r="E74" s="80"/>
      <c r="F74" s="80"/>
      <c r="G74" s="80"/>
      <c r="H74" s="80"/>
      <c r="I74" s="80"/>
      <c r="J74" s="80"/>
      <c r="K74" s="80"/>
      <c r="L74" s="80"/>
      <c r="M74" s="80"/>
      <c r="N74" s="80"/>
    </row>
    <row r="75" spans="1:26" ht="13.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ht="13.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1:26" ht="13.5"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1:26" ht="13.5"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1:26" ht="13.5"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1:26" ht="13.5"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1:26" ht="13.5"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1:26" ht="13.5"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1:26" ht="13.5"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1:26" ht="13.5"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1:26" ht="13.5"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1:26" ht="13.5"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1:26" ht="13.5"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1:26" ht="13.5"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1:26" ht="13.5" customHeight="1">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1:26" ht="13.5" customHeight="1">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1:26" ht="13.5" customHeight="1">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1:26" ht="13.5" customHeight="1">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1:26" ht="13.5" customHeight="1">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1:26" ht="13.5" customHeight="1">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1:26" ht="13.5" customHeight="1">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1:26" ht="13.5" customHeight="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1:26" ht="13.5" customHeight="1">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Sheet1</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Microsoft Office User</cp:lastModifiedBy>
  <cp:revision/>
  <dcterms:created xsi:type="dcterms:W3CDTF">2019-05-26T11:59:56Z</dcterms:created>
  <dcterms:modified xsi:type="dcterms:W3CDTF">2020-08-07T12:28:06Z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