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14"/>
  <workbookPr/>
  <xr:revisionPtr revIDLastSave="1215" documentId="11_0B1D56BE9CDCCE836B02CE7A5FB0D4A9BBFD1C62" xr6:coauthVersionLast="47" xr6:coauthVersionMax="47" xr10:uidLastSave="{84EE9C51-3B21-416C-9B2D-DB27C6BFD94D}"/>
  <bookViews>
    <workbookView xWindow="240" yWindow="105" windowWidth="14805" windowHeight="8010" firstSheet="3" activeTab="1" xr2:uid="{00000000-000D-0000-FFFF-FFFF00000000}"/>
  </bookViews>
  <sheets>
    <sheet name="Perp PMT" sheetId="8" r:id="rId1"/>
    <sheet name="Perp PV" sheetId="9" r:id="rId2"/>
    <sheet name="Annuity PV" sheetId="10" r:id="rId3"/>
    <sheet name="Annuity PMT" sheetId="1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0" i="11" l="1"/>
  <c r="B68" i="11"/>
  <c r="B67" i="11"/>
  <c r="B53" i="11"/>
  <c r="B53" i="10"/>
  <c r="B52" i="10"/>
  <c r="B55" i="10" s="1"/>
  <c r="B41" i="10"/>
  <c r="B40" i="10"/>
  <c r="B43" i="10" s="1"/>
  <c r="B41" i="11"/>
  <c r="B40" i="11"/>
  <c r="B43" i="11" s="1"/>
  <c r="B28" i="11"/>
  <c r="B29" i="11"/>
  <c r="B18" i="11"/>
  <c r="B10" i="11"/>
  <c r="B28" i="10"/>
  <c r="B31" i="10" s="1"/>
  <c r="B17" i="10"/>
  <c r="B9" i="10"/>
  <c r="B8" i="9"/>
  <c r="B6" i="8"/>
  <c r="B31" i="11" l="1"/>
</calcChain>
</file>

<file path=xl/sharedStrings.xml><?xml version="1.0" encoding="utf-8"?>
<sst xmlns="http://schemas.openxmlformats.org/spreadsheetml/2006/main" count="143" uniqueCount="50">
  <si>
    <t>Equation Implementation</t>
  </si>
  <si>
    <t>Consider an account holding $30,000 (the "principal") and earning 3% interest each year. If the account holder withdraws the interest payment each year, how much is the annual interest payment that the principal amount would generate?
Please round your answer to the nearest hundredth.</t>
  </si>
  <si>
    <t>Inputs</t>
  </si>
  <si>
    <t>Present Value</t>
  </si>
  <si>
    <t>Interest Rate</t>
  </si>
  <si>
    <t>Calculations</t>
  </si>
  <si>
    <t>Payment</t>
  </si>
  <si>
    <t>PMT formula is unnecessary</t>
  </si>
  <si>
    <t>Constant</t>
  </si>
  <si>
    <t>Perpetuity PV</t>
  </si>
  <si>
    <t>What is the present value of $1,000 paid each year forever, assuming a discount rate of 7% and the first payment occurs one year from now?</t>
  </si>
  <si>
    <t>Equivalently: What amount would you have to invest today at an interest rate of 7% to generate an annual payment of $1,000 forever?</t>
  </si>
  <si>
    <t>Please round your answer to the nearest hundredth.</t>
  </si>
  <si>
    <t xml:space="preserve">PV formula requires an nper value and Excel has no concept of infinity so cannot implement using built-in Excel formulas </t>
  </si>
  <si>
    <t>Annual</t>
  </si>
  <si>
    <t>For tax reasons, your client wishes to purchase an annuity that pays $70,000 each year for 7 years, with the first payment in one year. At an interest rate of 11% and focusing on time value of money without consideration of any fees, how much would the client need to invest now?</t>
  </si>
  <si>
    <t>Years</t>
  </si>
  <si>
    <t>Excel Formula Implementation</t>
  </si>
  <si>
    <t>For tax reasons, your client wishes to purchase an annuity that pays $80,000 each year for 9 years, with the first payment in one year. At an interest rate of 12% and focusing on time value of money without consideration of any fees, how much would the client need to invest now?</t>
  </si>
  <si>
    <t>Delayed Annuity PV</t>
  </si>
  <si>
    <r>
      <t>Suppose your client wishes to purchase an annuity that pays $80,000 each year for 6 years, with the first payment </t>
    </r>
    <r>
      <rPr>
        <u/>
        <sz val="11"/>
        <color rgb="FF7E7E7E"/>
        <rFont val="Tahoma"/>
        <charset val="1"/>
      </rPr>
      <t>4 years from now</t>
    </r>
    <r>
      <rPr>
        <sz val="11"/>
        <color rgb="FF7E7E7E"/>
        <rFont val="Tahoma"/>
        <charset val="1"/>
      </rPr>
      <t>. At an interest rate of 11%, how much would the client need to invest now?</t>
    </r>
  </si>
  <si>
    <t>Years Delayed</t>
  </si>
  <si>
    <t>Calc 1:</t>
  </si>
  <si>
    <t>Constant Annuity</t>
  </si>
  <si>
    <t>PV (Before 1st Payment)</t>
  </si>
  <si>
    <t>Calc 2:</t>
  </si>
  <si>
    <t>Discount to Year 0</t>
  </si>
  <si>
    <t>PV</t>
  </si>
  <si>
    <t>Sub-Annual</t>
  </si>
  <si>
    <t>You can afford $450 per month for car loan payments. For a 60-month loan at 5.5% stated annual interest, with the first payment one month from now, how much can you borrow?</t>
  </si>
  <si>
    <t>Payments Per Year</t>
  </si>
  <si>
    <t>Stated Annual Interest</t>
  </si>
  <si>
    <t>Period Rate</t>
  </si>
  <si>
    <t>NPer</t>
  </si>
  <si>
    <t>You can afford $400 per month for car loan payments. For a 60-month loan at 9.5% stated annual interest, with the first payment one month from now, how much can you borrow?</t>
  </si>
  <si>
    <t>Annuity PMT</t>
  </si>
  <si>
    <t>Suppose you invest $240,000 in an annuity that returns constant annual payments over 6 years, with the first payment one year from now. At an interest rate of 12%, how much is the annual payment you receive?</t>
  </si>
  <si>
    <t>Suppose you invest $220,000 in an annuity that returns constant annual payments over 6 years, with the first payment one year from now. At an interest rate of 5%, how much is the annual payment you receive?</t>
  </si>
  <si>
    <t>A student borrows $55,000 for business school at 4.5% stated annual interest with equal monthly payments over 10 years. Consider this as a loan with no payments or interest during school so that the problem structure is equivalent to a standard loan received one period before the first payment. How much is the monthly payment?</t>
  </si>
  <si>
    <t>Payment Years</t>
  </si>
  <si>
    <t>nper</t>
  </si>
  <si>
    <t>A student borrows $65,000 for business school at 7.0% stated annual interest with equal monthly payments over 9 years. Consider this as a loan with no payments or interest during school so that the problem structure is equivalent to a standard loan received one period before the first payment. How much is the monthly payment?</t>
  </si>
  <si>
    <t>Growing</t>
  </si>
  <si>
    <t>Suppose you invest $260,000 in an annuity that returns 6 annual payments, with the first payment one year from now and each subsequent payment growing by 3%. At an interest rate of 4%, how much is the first annual payment you receive?</t>
  </si>
  <si>
    <t>Growth Rate</t>
  </si>
  <si>
    <t>No Growth Parameter Exists in Named Formula, Must Directly Implement</t>
  </si>
  <si>
    <t>A student borrows $75,000 for business school at 7.0% stated annual interest with monthly repayment over 9 years. Consider this as a loan with no payments or interest during school so that the problem structure is equivalent to a standard loan received one period before the first payment. Suppose that to better match expected student salary growth over time, the loan is structured as a growing annuity with each monthly payment growing by 0.2% compared to the previous monthly payment. How much is the first monthly payment?</t>
  </si>
  <si>
    <t>Stated Interest Rate</t>
  </si>
  <si>
    <t>Period Interest Rate</t>
  </si>
  <si>
    <t>Payment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</si>
</sst>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00"/>
    <numFmt numFmtId="165" formatCode="0.00000%"/>
  </numFmts>
  <fonts count="6">
    <font>
      <sz val="11"/>
      <color theme="1"/>
      <name val="Aptos Narrow"/>
      <family val="2"/>
      <scheme val="minor"/>
    </font>
    <font>
      <sz val="11"/>
      <color rgb="FF7E7E7E"/>
      <name val="Tahoma"/>
      <charset val="1"/>
    </font>
    <font>
      <b/>
      <sz val="11"/>
      <color theme="1"/>
      <name val="Aptos Narrow"/>
      <family val="2"/>
      <scheme val="minor"/>
    </font>
    <font>
      <b/>
      <sz val="11"/>
      <color rgb="FF000000"/>
      <name val="Aptos Narrow"/>
      <charset val="1"/>
    </font>
    <font>
      <b/>
      <sz val="11"/>
      <color rgb="FF000000"/>
      <name val="Aptos Narrow"/>
      <scheme val="minor"/>
    </font>
    <font>
      <u/>
      <sz val="11"/>
      <color rgb="FF7E7E7E"/>
      <name val="Tahoma"/>
      <charset val="1"/>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C000"/>
        <bgColor indexed="64"/>
      </patternFill>
    </fill>
    <fill>
      <patternFill patternType="solid">
        <fgColor rgb="FF0070C0"/>
        <bgColor indexed="64"/>
      </patternFill>
    </fill>
    <fill>
      <patternFill patternType="solid">
        <fgColor rgb="FF7030A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2">
    <xf numFmtId="0" fontId="0" fillId="0" borderId="0" xfId="0"/>
    <xf numFmtId="6" fontId="0" fillId="0" borderId="0" xfId="0" applyNumberFormat="1"/>
    <xf numFmtId="9" fontId="0" fillId="0" borderId="0" xfId="0" applyNumberFormat="1"/>
    <xf numFmtId="0" fontId="2" fillId="0" borderId="0" xfId="0" applyFont="1"/>
    <xf numFmtId="8" fontId="0" fillId="0" borderId="0" xfId="0" applyNumberFormat="1"/>
    <xf numFmtId="0" fontId="0" fillId="0" borderId="0" xfId="0" applyAlignment="1">
      <alignment wrapText="1"/>
    </xf>
    <xf numFmtId="0" fontId="0" fillId="0" borderId="0" xfId="0" applyAlignment="1"/>
    <xf numFmtId="0" fontId="1" fillId="0" borderId="0" xfId="0" applyFont="1" applyAlignment="1">
      <alignment vertical="top" wrapText="1"/>
    </xf>
    <xf numFmtId="0" fontId="2" fillId="0" borderId="0" xfId="0" applyFont="1" applyAlignment="1"/>
    <xf numFmtId="0" fontId="2" fillId="3" borderId="0" xfId="0" applyFont="1" applyFill="1"/>
    <xf numFmtId="6" fontId="0" fillId="3" borderId="0" xfId="0" applyNumberFormat="1" applyFill="1"/>
    <xf numFmtId="9" fontId="0" fillId="3" borderId="0" xfId="0" applyNumberFormat="1" applyFill="1"/>
    <xf numFmtId="0" fontId="0" fillId="3" borderId="0" xfId="0" applyFill="1"/>
    <xf numFmtId="0" fontId="4" fillId="3" borderId="0" xfId="0" applyFont="1" applyFill="1"/>
    <xf numFmtId="8" fontId="0" fillId="3" borderId="0" xfId="0" applyNumberFormat="1" applyFill="1"/>
    <xf numFmtId="0" fontId="2" fillId="4" borderId="0" xfId="0" applyFont="1" applyFill="1"/>
    <xf numFmtId="6" fontId="0" fillId="4" borderId="0" xfId="0" applyNumberFormat="1" applyFill="1"/>
    <xf numFmtId="9" fontId="0" fillId="4" borderId="0" xfId="0" applyNumberFormat="1" applyFill="1"/>
    <xf numFmtId="0" fontId="0" fillId="4" borderId="0" xfId="0" applyFill="1"/>
    <xf numFmtId="8" fontId="0" fillId="4" borderId="0" xfId="0" applyNumberFormat="1" applyFill="1"/>
    <xf numFmtId="0" fontId="1" fillId="0" borderId="0" xfId="0" applyFont="1" applyAlignment="1"/>
    <xf numFmtId="0" fontId="2" fillId="5" borderId="0" xfId="0" applyFont="1" applyFill="1"/>
    <xf numFmtId="6" fontId="0" fillId="5" borderId="0" xfId="0" applyNumberFormat="1" applyFill="1"/>
    <xf numFmtId="9" fontId="0" fillId="5" borderId="0" xfId="0" applyNumberFormat="1" applyFill="1"/>
    <xf numFmtId="0" fontId="0" fillId="5" borderId="0" xfId="0" applyFill="1"/>
    <xf numFmtId="0" fontId="2" fillId="5" borderId="0" xfId="0" applyFont="1" applyFill="1" applyAlignment="1"/>
    <xf numFmtId="0" fontId="3" fillId="5" borderId="0" xfId="0" applyFont="1" applyFill="1"/>
    <xf numFmtId="8" fontId="0" fillId="5" borderId="0" xfId="0" applyNumberFormat="1" applyFill="1"/>
    <xf numFmtId="0" fontId="0" fillId="0" borderId="0" xfId="0" applyAlignment="1">
      <alignment horizontal="center"/>
    </xf>
    <xf numFmtId="0" fontId="2" fillId="6" borderId="0" xfId="0" applyFont="1" applyFill="1"/>
    <xf numFmtId="6" fontId="0" fillId="6" borderId="0" xfId="0" applyNumberFormat="1" applyFill="1"/>
    <xf numFmtId="10" fontId="0" fillId="6" borderId="0" xfId="0" applyNumberFormat="1" applyFill="1"/>
    <xf numFmtId="0" fontId="0" fillId="6" borderId="0" xfId="0" applyFill="1"/>
    <xf numFmtId="10" fontId="0" fillId="6" borderId="0" xfId="0" applyNumberFormat="1" applyFont="1" applyFill="1"/>
    <xf numFmtId="0" fontId="0" fillId="6" borderId="0" xfId="0" applyNumberFormat="1" applyFill="1"/>
    <xf numFmtId="8" fontId="0" fillId="6" borderId="0" xfId="0" applyNumberFormat="1" applyFill="1"/>
    <xf numFmtId="0" fontId="2" fillId="7" borderId="0" xfId="0" applyFont="1" applyFill="1"/>
    <xf numFmtId="6" fontId="0" fillId="7" borderId="0" xfId="0" applyNumberFormat="1" applyFill="1"/>
    <xf numFmtId="10" fontId="0" fillId="7" borderId="0" xfId="0" applyNumberFormat="1" applyFill="1"/>
    <xf numFmtId="0" fontId="0" fillId="7" borderId="0" xfId="0" applyFill="1"/>
    <xf numFmtId="10" fontId="0" fillId="7" borderId="0" xfId="0" applyNumberFormat="1" applyFont="1" applyFill="1"/>
    <xf numFmtId="0" fontId="0" fillId="7" borderId="0" xfId="0" applyNumberFormat="1" applyFill="1"/>
    <xf numFmtId="8" fontId="0" fillId="7" borderId="0" xfId="0" applyNumberFormat="1" applyFill="1"/>
    <xf numFmtId="0" fontId="0" fillId="0" borderId="0" xfId="0" applyAlignment="1">
      <alignment horizontal="center" vertical="center" wrapText="1"/>
    </xf>
    <xf numFmtId="0" fontId="2" fillId="8" borderId="0" xfId="0" applyFont="1" applyFill="1"/>
    <xf numFmtId="6" fontId="0" fillId="8" borderId="0" xfId="0" applyNumberFormat="1" applyFill="1"/>
    <xf numFmtId="0" fontId="0" fillId="8" borderId="0" xfId="0" applyFill="1"/>
    <xf numFmtId="10" fontId="0" fillId="8" borderId="0" xfId="0" applyNumberFormat="1" applyFill="1"/>
    <xf numFmtId="8" fontId="0" fillId="8" borderId="0" xfId="0" applyNumberFormat="1" applyFill="1"/>
    <xf numFmtId="0" fontId="2" fillId="9" borderId="0" xfId="0" applyFont="1" applyFill="1"/>
    <xf numFmtId="6" fontId="0" fillId="9" borderId="0" xfId="0" applyNumberFormat="1" applyFill="1"/>
    <xf numFmtId="0" fontId="0" fillId="9" borderId="0" xfId="0" applyFill="1"/>
    <xf numFmtId="10" fontId="0" fillId="9" borderId="0" xfId="0" applyNumberFormat="1" applyFill="1"/>
    <xf numFmtId="8" fontId="0" fillId="9" borderId="0" xfId="0" applyNumberFormat="1" applyFill="1"/>
    <xf numFmtId="0" fontId="0" fillId="3" borderId="0" xfId="0" applyFill="1" applyAlignment="1"/>
    <xf numFmtId="164" fontId="0" fillId="4" borderId="0" xfId="0" applyNumberFormat="1" applyFill="1"/>
    <xf numFmtId="10" fontId="0" fillId="4" borderId="0" xfId="0" applyNumberFormat="1" applyFill="1"/>
    <xf numFmtId="10" fontId="0" fillId="3" borderId="0" xfId="0" applyNumberFormat="1" applyFill="1"/>
    <xf numFmtId="0" fontId="2" fillId="10" borderId="0" xfId="0" applyFont="1" applyFill="1"/>
    <xf numFmtId="6" fontId="0" fillId="10" borderId="0" xfId="0" applyNumberFormat="1" applyFill="1"/>
    <xf numFmtId="10" fontId="0" fillId="10" borderId="0" xfId="0" applyNumberFormat="1" applyFill="1"/>
    <xf numFmtId="0" fontId="0" fillId="10" borderId="0" xfId="0" applyFill="1"/>
    <xf numFmtId="165" fontId="0" fillId="10" borderId="0" xfId="0" applyNumberFormat="1" applyFill="1"/>
    <xf numFmtId="8" fontId="0" fillId="10" borderId="0" xfId="0" applyNumberFormat="1" applyFill="1"/>
    <xf numFmtId="0" fontId="0" fillId="0" borderId="0" xfId="0" applyAlignment="1">
      <alignment horizontal="center" wrapText="1"/>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10" borderId="0" xfId="0" applyFill="1" applyAlignment="1">
      <alignment horizontal="center"/>
    </xf>
    <xf numFmtId="0" fontId="2" fillId="10" borderId="0" xfId="0" applyFont="1" applyFill="1" applyAlignment="1">
      <alignment horizontal="center"/>
    </xf>
    <xf numFmtId="0" fontId="4" fillId="3" borderId="0" xfId="0" applyFont="1" applyFill="1" applyAlignment="1">
      <alignment horizontal="center"/>
    </xf>
    <xf numFmtId="0" fontId="0" fillId="3" borderId="0" xfId="0" applyFill="1" applyAlignment="1">
      <alignment horizontal="center"/>
    </xf>
    <xf numFmtId="0" fontId="2" fillId="3"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center" vertical="center" wrapText="1"/>
    </xf>
    <xf numFmtId="0" fontId="0" fillId="2" borderId="0" xfId="0" applyFill="1" applyAlignment="1">
      <alignment horizontal="center" wrapText="1"/>
    </xf>
    <xf numFmtId="0" fontId="1" fillId="0" borderId="0" xfId="0" applyFont="1" applyAlignment="1">
      <alignment wrapText="1"/>
    </xf>
    <xf numFmtId="0" fontId="0" fillId="4" borderId="0" xfId="0" applyFill="1" applyAlignment="1">
      <alignment horizontal="center"/>
    </xf>
    <xf numFmtId="0" fontId="2" fillId="4" borderId="0" xfId="0" applyFont="1" applyFill="1" applyAlignment="1">
      <alignment horizontal="center"/>
    </xf>
    <xf numFmtId="0" fontId="0" fillId="9" borderId="0" xfId="0" applyFill="1" applyAlignment="1">
      <alignment horizontal="center"/>
    </xf>
    <xf numFmtId="0" fontId="2" fillId="9" borderId="0" xfId="0" applyFont="1" applyFill="1" applyAlignment="1">
      <alignment horizontal="center"/>
    </xf>
    <xf numFmtId="0" fontId="2" fillId="8" borderId="0" xfId="0" applyFont="1" applyFill="1" applyAlignment="1">
      <alignment horizontal="center"/>
    </xf>
    <xf numFmtId="0" fontId="4" fillId="0" borderId="0" xfId="0" applyFont="1" applyAlignment="1">
      <alignment horizontal="center"/>
    </xf>
    <xf numFmtId="0" fontId="1" fillId="0" borderId="0" xfId="0" applyFont="1" applyAlignment="1">
      <alignment horizontal="center" wrapText="1"/>
    </xf>
    <xf numFmtId="0" fontId="2" fillId="5" borderId="0" xfId="0" applyFont="1" applyFill="1" applyAlignment="1">
      <alignment horizontal="center"/>
    </xf>
    <xf numFmtId="0" fontId="0" fillId="5" borderId="0" xfId="0" applyFill="1" applyAlignment="1">
      <alignment horizontal="center"/>
    </xf>
    <xf numFmtId="0" fontId="0" fillId="8" borderId="0" xfId="0" applyFill="1" applyAlignment="1">
      <alignment horizontal="center"/>
    </xf>
    <xf numFmtId="0" fontId="0" fillId="7" borderId="0" xfId="0" applyFill="1" applyAlignment="1">
      <alignment horizontal="center"/>
    </xf>
    <xf numFmtId="0" fontId="2" fillId="7" borderId="0" xfId="0" applyFont="1" applyFill="1" applyAlignment="1">
      <alignment horizontal="center"/>
    </xf>
    <xf numFmtId="0" fontId="0" fillId="6" borderId="0" xfId="0" applyFont="1" applyFill="1" applyAlignment="1">
      <alignment horizontal="center"/>
    </xf>
    <xf numFmtId="0" fontId="2" fillId="6" borderId="0" xfId="0" applyFont="1"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9E768-CE10-43E7-A635-C18988D9A834}">
  <dimension ref="A1:H12"/>
  <sheetViews>
    <sheetView workbookViewId="0">
      <selection activeCell="D10" sqref="A10:H18"/>
    </sheetView>
  </sheetViews>
  <sheetFormatPr defaultRowHeight="15"/>
  <cols>
    <col min="1" max="2" width="17.42578125" customWidth="1"/>
    <col min="3" max="3" width="6.140625" customWidth="1"/>
  </cols>
  <sheetData>
    <row r="1" spans="1:8" ht="15" customHeight="1">
      <c r="A1" s="67" t="s">
        <v>0</v>
      </c>
      <c r="B1" s="67"/>
      <c r="C1" s="6"/>
      <c r="D1" s="64" t="s">
        <v>1</v>
      </c>
      <c r="E1" s="64"/>
      <c r="F1" s="64"/>
      <c r="G1" s="64"/>
      <c r="H1" s="64"/>
    </row>
    <row r="2" spans="1:8">
      <c r="A2" s="66" t="s">
        <v>2</v>
      </c>
      <c r="B2" s="66"/>
      <c r="D2" s="64"/>
      <c r="E2" s="64"/>
      <c r="F2" s="64"/>
      <c r="G2" s="64"/>
      <c r="H2" s="64"/>
    </row>
    <row r="3" spans="1:8">
      <c r="A3" s="3" t="s">
        <v>3</v>
      </c>
      <c r="B3" s="1">
        <v>30000</v>
      </c>
      <c r="D3" s="64"/>
      <c r="E3" s="64"/>
      <c r="F3" s="64"/>
      <c r="G3" s="64"/>
      <c r="H3" s="64"/>
    </row>
    <row r="4" spans="1:8">
      <c r="A4" s="3" t="s">
        <v>4</v>
      </c>
      <c r="B4" s="2">
        <v>0.03</v>
      </c>
      <c r="D4" s="64"/>
      <c r="E4" s="64"/>
      <c r="F4" s="64"/>
      <c r="G4" s="64"/>
      <c r="H4" s="64"/>
    </row>
    <row r="5" spans="1:8">
      <c r="A5" s="66" t="s">
        <v>5</v>
      </c>
      <c r="B5" s="66"/>
      <c r="D5" s="64"/>
      <c r="E5" s="64"/>
      <c r="F5" s="64"/>
      <c r="G5" s="64"/>
      <c r="H5" s="64"/>
    </row>
    <row r="6" spans="1:8">
      <c r="A6" s="3" t="s">
        <v>6</v>
      </c>
      <c r="B6" s="4">
        <f>B3 * B4</f>
        <v>900</v>
      </c>
      <c r="D6" s="64"/>
      <c r="E6" s="64"/>
      <c r="F6" s="64"/>
      <c r="G6" s="64"/>
      <c r="H6" s="64"/>
    </row>
    <row r="7" spans="1:8">
      <c r="D7" s="64"/>
      <c r="E7" s="64"/>
      <c r="F7" s="64"/>
      <c r="G7" s="64"/>
      <c r="H7" s="64"/>
    </row>
    <row r="8" spans="1:8">
      <c r="D8" s="64"/>
      <c r="E8" s="64"/>
      <c r="F8" s="64"/>
      <c r="G8" s="64"/>
      <c r="H8" s="64"/>
    </row>
    <row r="9" spans="1:8">
      <c r="A9" s="65" t="s">
        <v>7</v>
      </c>
      <c r="B9" s="65"/>
      <c r="D9" s="28"/>
      <c r="E9" s="28"/>
      <c r="F9" s="28"/>
      <c r="G9" s="28"/>
      <c r="H9" s="28"/>
    </row>
    <row r="12" spans="1:8" ht="16.5" customHeight="1"/>
  </sheetData>
  <mergeCells count="5">
    <mergeCell ref="D1:H8"/>
    <mergeCell ref="A9:B9"/>
    <mergeCell ref="A2:B2"/>
    <mergeCell ref="A5:B5"/>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6E43D-BCE6-48EF-AC05-BB18E1C36D64}">
  <dimension ref="A1:I19"/>
  <sheetViews>
    <sheetView tabSelected="1" workbookViewId="0">
      <selection activeCell="A11" sqref="A11:H19"/>
    </sheetView>
  </sheetViews>
  <sheetFormatPr defaultRowHeight="15"/>
  <cols>
    <col min="1" max="1" width="17.140625" customWidth="1"/>
    <col min="2" max="2" width="13.42578125" customWidth="1"/>
    <col min="3" max="3" width="5" customWidth="1"/>
    <col min="8" max="8" width="21" customWidth="1"/>
  </cols>
  <sheetData>
    <row r="1" spans="1:9">
      <c r="A1" s="66" t="s">
        <v>8</v>
      </c>
      <c r="B1" s="66"/>
      <c r="C1" s="66"/>
      <c r="D1" s="66"/>
      <c r="E1" s="66"/>
      <c r="F1" s="66"/>
      <c r="G1" s="66"/>
      <c r="H1" s="66"/>
    </row>
    <row r="2" spans="1:9" ht="15" customHeight="1">
      <c r="A2" s="71" t="s">
        <v>9</v>
      </c>
      <c r="B2" s="71"/>
      <c r="C2" s="71"/>
      <c r="E2" s="7"/>
      <c r="F2" s="7"/>
      <c r="G2" s="7"/>
      <c r="H2" s="7"/>
      <c r="I2" s="5"/>
    </row>
    <row r="3" spans="1:9" ht="28.5" customHeight="1">
      <c r="A3" s="72" t="s">
        <v>0</v>
      </c>
      <c r="B3" s="72"/>
      <c r="C3" s="54"/>
      <c r="D3" s="74" t="s">
        <v>10</v>
      </c>
      <c r="E3" s="74"/>
      <c r="F3" s="74"/>
      <c r="G3" s="74"/>
      <c r="H3" s="74"/>
      <c r="I3" s="5"/>
    </row>
    <row r="4" spans="1:9" ht="19.5" customHeight="1">
      <c r="A4" s="73" t="s">
        <v>2</v>
      </c>
      <c r="B4" s="73"/>
      <c r="C4" s="12"/>
      <c r="D4" s="74"/>
      <c r="E4" s="74"/>
      <c r="F4" s="74"/>
      <c r="G4" s="74"/>
      <c r="H4" s="74"/>
      <c r="I4" s="5"/>
    </row>
    <row r="5" spans="1:9" ht="45" customHeight="1">
      <c r="A5" s="9" t="s">
        <v>6</v>
      </c>
      <c r="B5" s="10">
        <v>1000</v>
      </c>
      <c r="C5" s="12"/>
      <c r="D5" s="75" t="s">
        <v>11</v>
      </c>
      <c r="E5" s="75"/>
      <c r="F5" s="75"/>
      <c r="G5" s="75"/>
      <c r="H5" s="75"/>
      <c r="I5" s="5"/>
    </row>
    <row r="6" spans="1:9" ht="19.5" customHeight="1">
      <c r="A6" s="9" t="s">
        <v>4</v>
      </c>
      <c r="B6" s="11">
        <v>0.08</v>
      </c>
      <c r="C6" s="12"/>
      <c r="D6" s="75"/>
      <c r="E6" s="75"/>
      <c r="F6" s="75"/>
      <c r="G6" s="75"/>
      <c r="H6" s="75"/>
      <c r="I6" s="43"/>
    </row>
    <row r="7" spans="1:9" ht="15" customHeight="1">
      <c r="A7" s="73" t="s">
        <v>5</v>
      </c>
      <c r="B7" s="73"/>
      <c r="C7" s="12"/>
      <c r="D7" s="77" t="s">
        <v>12</v>
      </c>
      <c r="E7" s="77"/>
      <c r="F7" s="77"/>
      <c r="G7" s="77"/>
      <c r="H7" s="77"/>
      <c r="I7" s="43"/>
    </row>
    <row r="8" spans="1:9">
      <c r="A8" s="9" t="s">
        <v>3</v>
      </c>
      <c r="B8" s="14">
        <f>B5 / B6</f>
        <v>12500</v>
      </c>
      <c r="C8" s="12"/>
      <c r="I8" s="43"/>
    </row>
    <row r="9" spans="1:9">
      <c r="A9" s="76" t="s">
        <v>13</v>
      </c>
      <c r="B9" s="76"/>
      <c r="C9" s="76"/>
      <c r="D9" s="76"/>
      <c r="E9" s="76"/>
      <c r="F9" s="76"/>
      <c r="G9" s="76"/>
      <c r="H9" s="76"/>
    </row>
    <row r="10" spans="1:9">
      <c r="A10" s="76"/>
      <c r="B10" s="76"/>
      <c r="C10" s="76"/>
      <c r="D10" s="76"/>
      <c r="E10" s="76"/>
      <c r="F10" s="76"/>
      <c r="G10" s="76"/>
      <c r="H10" s="76"/>
    </row>
    <row r="11" spans="1:9" ht="15" customHeight="1">
      <c r="A11" s="6"/>
      <c r="B11" s="6"/>
      <c r="C11" s="6"/>
      <c r="D11" s="6"/>
      <c r="E11" s="6"/>
      <c r="F11" s="6"/>
      <c r="G11" s="6"/>
      <c r="H11" s="6"/>
    </row>
    <row r="12" spans="1:9">
      <c r="A12" s="6"/>
      <c r="B12" s="6"/>
      <c r="C12" s="6"/>
      <c r="D12" s="6"/>
      <c r="E12" s="6"/>
      <c r="F12" s="6"/>
      <c r="G12" s="6"/>
      <c r="H12" s="6"/>
    </row>
    <row r="19" ht="15" customHeight="1"/>
  </sheetData>
  <mergeCells count="9">
    <mergeCell ref="A1:H1"/>
    <mergeCell ref="A2:C2"/>
    <mergeCell ref="A3:B3"/>
    <mergeCell ref="A4:B4"/>
    <mergeCell ref="A7:B7"/>
    <mergeCell ref="D3:H4"/>
    <mergeCell ref="D5:H6"/>
    <mergeCell ref="A9:H10"/>
    <mergeCell ref="D7:H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07B71-AFAA-46EB-8D27-838BF26287E4}">
  <dimension ref="A1:I68"/>
  <sheetViews>
    <sheetView topLeftCell="A48" workbookViewId="0">
      <selection activeCell="A57" sqref="A57:I81"/>
    </sheetView>
  </sheetViews>
  <sheetFormatPr defaultRowHeight="15"/>
  <cols>
    <col min="1" max="1" width="21.85546875" customWidth="1"/>
    <col min="2" max="2" width="18.42578125" customWidth="1"/>
    <col min="3" max="3" width="6.5703125" customWidth="1"/>
  </cols>
  <sheetData>
    <row r="1" spans="1:9">
      <c r="A1" s="83" t="s">
        <v>8</v>
      </c>
      <c r="B1" s="83"/>
      <c r="C1" s="83"/>
      <c r="D1" s="83"/>
      <c r="E1" s="83"/>
      <c r="F1" s="83"/>
      <c r="G1" s="83"/>
      <c r="H1" s="83"/>
      <c r="I1" s="83"/>
    </row>
    <row r="2" spans="1:9">
      <c r="A2" s="83" t="s">
        <v>14</v>
      </c>
      <c r="B2" s="83"/>
      <c r="C2" s="83"/>
      <c r="D2" s="83"/>
      <c r="E2" s="83"/>
      <c r="F2" s="83"/>
      <c r="G2" s="83"/>
      <c r="H2" s="83"/>
      <c r="I2" s="83"/>
    </row>
    <row r="3" spans="1:9">
      <c r="A3" s="78" t="s">
        <v>0</v>
      </c>
      <c r="B3" s="78"/>
      <c r="C3" s="6"/>
      <c r="E3" s="64" t="s">
        <v>15</v>
      </c>
      <c r="F3" s="64"/>
      <c r="G3" s="64"/>
      <c r="H3" s="64"/>
      <c r="I3" s="64"/>
    </row>
    <row r="4" spans="1:9">
      <c r="A4" s="79" t="s">
        <v>2</v>
      </c>
      <c r="B4" s="79"/>
      <c r="E4" s="64"/>
      <c r="F4" s="64"/>
      <c r="G4" s="64"/>
      <c r="H4" s="64"/>
      <c r="I4" s="64"/>
    </row>
    <row r="5" spans="1:9">
      <c r="A5" s="15" t="s">
        <v>6</v>
      </c>
      <c r="B5" s="16">
        <v>70000</v>
      </c>
      <c r="E5" s="64"/>
      <c r="F5" s="64"/>
      <c r="G5" s="64"/>
      <c r="H5" s="64"/>
      <c r="I5" s="64"/>
    </row>
    <row r="6" spans="1:9">
      <c r="A6" s="15" t="s">
        <v>4</v>
      </c>
      <c r="B6" s="17">
        <v>0.11</v>
      </c>
      <c r="E6" s="64"/>
      <c r="F6" s="64"/>
      <c r="G6" s="64"/>
      <c r="H6" s="64"/>
      <c r="I6" s="64"/>
    </row>
    <row r="7" spans="1:9">
      <c r="A7" s="15" t="s">
        <v>16</v>
      </c>
      <c r="B7" s="18">
        <v>7</v>
      </c>
      <c r="E7" s="64"/>
      <c r="F7" s="64"/>
      <c r="G7" s="64"/>
      <c r="H7" s="64"/>
      <c r="I7" s="64"/>
    </row>
    <row r="8" spans="1:9">
      <c r="A8" s="79" t="s">
        <v>5</v>
      </c>
      <c r="B8" s="79"/>
      <c r="E8" s="64"/>
      <c r="F8" s="64"/>
      <c r="G8" s="64"/>
      <c r="H8" s="64"/>
      <c r="I8" s="64"/>
    </row>
    <row r="9" spans="1:9">
      <c r="A9" s="15" t="s">
        <v>3</v>
      </c>
      <c r="B9" s="19">
        <f>(B5 / B6) * (1 - (1/ (1 + B6) ^ B7))</f>
        <v>329853.73852403433</v>
      </c>
    </row>
    <row r="11" spans="1:9">
      <c r="A11" s="72" t="s">
        <v>17</v>
      </c>
      <c r="B11" s="72"/>
      <c r="E11" s="84" t="s">
        <v>18</v>
      </c>
      <c r="F11" s="64"/>
      <c r="G11" s="64"/>
      <c r="H11" s="64"/>
      <c r="I11" s="64"/>
    </row>
    <row r="12" spans="1:9">
      <c r="A12" s="73" t="s">
        <v>2</v>
      </c>
      <c r="B12" s="73"/>
      <c r="E12" s="64"/>
      <c r="F12" s="64"/>
      <c r="G12" s="64"/>
      <c r="H12" s="64"/>
      <c r="I12" s="64"/>
    </row>
    <row r="13" spans="1:9">
      <c r="A13" s="9" t="s">
        <v>6</v>
      </c>
      <c r="B13" s="10">
        <v>80000</v>
      </c>
      <c r="E13" s="64"/>
      <c r="F13" s="64"/>
      <c r="G13" s="64"/>
      <c r="H13" s="64"/>
      <c r="I13" s="64"/>
    </row>
    <row r="14" spans="1:9">
      <c r="A14" s="9" t="s">
        <v>4</v>
      </c>
      <c r="B14" s="11">
        <v>0.12</v>
      </c>
      <c r="E14" s="64"/>
      <c r="F14" s="64"/>
      <c r="G14" s="64"/>
      <c r="H14" s="64"/>
      <c r="I14" s="64"/>
    </row>
    <row r="15" spans="1:9">
      <c r="A15" s="9" t="s">
        <v>16</v>
      </c>
      <c r="B15" s="12">
        <v>9</v>
      </c>
      <c r="E15" s="64"/>
      <c r="F15" s="64"/>
      <c r="G15" s="64"/>
      <c r="H15" s="64"/>
      <c r="I15" s="64"/>
    </row>
    <row r="16" spans="1:9">
      <c r="A16" s="73" t="s">
        <v>5</v>
      </c>
      <c r="B16" s="73"/>
      <c r="E16" s="64"/>
      <c r="F16" s="64"/>
      <c r="G16" s="64"/>
      <c r="H16" s="64"/>
      <c r="I16" s="64"/>
    </row>
    <row r="17" spans="1:9">
      <c r="A17" s="13" t="s">
        <v>3</v>
      </c>
      <c r="B17" s="14">
        <f>-PV(B14, B15, B13)</f>
        <v>426259.98334561364</v>
      </c>
      <c r="E17" s="64"/>
      <c r="F17" s="64"/>
      <c r="G17" s="64"/>
      <c r="H17" s="64"/>
      <c r="I17" s="64"/>
    </row>
    <row r="19" spans="1:9">
      <c r="A19" s="85" t="s">
        <v>19</v>
      </c>
      <c r="B19" s="85"/>
      <c r="E19" s="84" t="s">
        <v>20</v>
      </c>
      <c r="F19" s="84"/>
      <c r="G19" s="84"/>
      <c r="H19" s="84"/>
      <c r="I19" s="84"/>
    </row>
    <row r="20" spans="1:9">
      <c r="A20" s="86" t="s">
        <v>17</v>
      </c>
      <c r="B20" s="86"/>
      <c r="E20" s="84"/>
      <c r="F20" s="84"/>
      <c r="G20" s="84"/>
      <c r="H20" s="84"/>
      <c r="I20" s="84"/>
    </row>
    <row r="21" spans="1:9">
      <c r="A21" s="85" t="s">
        <v>2</v>
      </c>
      <c r="B21" s="85"/>
      <c r="E21" s="84"/>
      <c r="F21" s="84"/>
      <c r="G21" s="84"/>
      <c r="H21" s="84"/>
      <c r="I21" s="84"/>
    </row>
    <row r="22" spans="1:9">
      <c r="A22" s="21" t="s">
        <v>6</v>
      </c>
      <c r="B22" s="22">
        <v>80000</v>
      </c>
      <c r="E22" s="84"/>
      <c r="F22" s="84"/>
      <c r="G22" s="84"/>
      <c r="H22" s="84"/>
      <c r="I22" s="84"/>
    </row>
    <row r="23" spans="1:9">
      <c r="A23" s="21" t="s">
        <v>4</v>
      </c>
      <c r="B23" s="23">
        <v>0.11</v>
      </c>
      <c r="E23" s="84"/>
      <c r="F23" s="84"/>
      <c r="G23" s="84"/>
      <c r="H23" s="84"/>
      <c r="I23" s="84"/>
    </row>
    <row r="24" spans="1:9">
      <c r="A24" s="21" t="s">
        <v>16</v>
      </c>
      <c r="B24" s="24">
        <v>6</v>
      </c>
      <c r="E24" s="20"/>
      <c r="F24" s="20"/>
      <c r="G24" s="20"/>
      <c r="H24" s="20"/>
      <c r="I24" s="20"/>
    </row>
    <row r="25" spans="1:9">
      <c r="A25" s="21" t="s">
        <v>21</v>
      </c>
      <c r="B25" s="24">
        <v>4</v>
      </c>
      <c r="E25" s="20"/>
      <c r="F25" s="20"/>
      <c r="G25" s="20"/>
      <c r="H25" s="20"/>
      <c r="I25" s="20"/>
    </row>
    <row r="26" spans="1:9">
      <c r="A26" s="25"/>
      <c r="B26" s="25"/>
    </row>
    <row r="27" spans="1:9">
      <c r="A27" s="26" t="s">
        <v>22</v>
      </c>
      <c r="B27" s="21" t="s">
        <v>23</v>
      </c>
    </row>
    <row r="28" spans="1:9">
      <c r="A28" s="21" t="s">
        <v>24</v>
      </c>
      <c r="B28" s="27">
        <f>-PV(B23, B24,B22)</f>
        <v>338443.02829906071</v>
      </c>
    </row>
    <row r="29" spans="1:9">
      <c r="A29" s="24"/>
      <c r="B29" s="24"/>
    </row>
    <row r="30" spans="1:9">
      <c r="A30" s="21" t="s">
        <v>25</v>
      </c>
      <c r="B30" s="21" t="s">
        <v>26</v>
      </c>
    </row>
    <row r="31" spans="1:9">
      <c r="A31" s="21" t="s">
        <v>27</v>
      </c>
      <c r="B31" s="27">
        <f>-PV(B23, B25-1,, B28)</f>
        <v>247466.62535366678</v>
      </c>
    </row>
    <row r="32" spans="1:9">
      <c r="A32" s="66" t="s">
        <v>28</v>
      </c>
      <c r="B32" s="66"/>
      <c r="C32" s="66"/>
      <c r="D32" s="66"/>
      <c r="E32" s="66"/>
      <c r="F32" s="66"/>
      <c r="G32" s="66"/>
      <c r="H32" s="66"/>
      <c r="I32" s="66"/>
    </row>
    <row r="33" spans="1:9">
      <c r="A33" s="87" t="s">
        <v>0</v>
      </c>
      <c r="B33" s="87"/>
      <c r="D33" s="75" t="s">
        <v>29</v>
      </c>
      <c r="E33" s="68"/>
      <c r="F33" s="68"/>
      <c r="G33" s="68"/>
      <c r="H33" s="68"/>
      <c r="I33" s="68"/>
    </row>
    <row r="34" spans="1:9">
      <c r="A34" s="82" t="s">
        <v>2</v>
      </c>
      <c r="B34" s="82"/>
      <c r="D34" s="68"/>
      <c r="E34" s="68"/>
      <c r="F34" s="68"/>
      <c r="G34" s="68"/>
      <c r="H34" s="68"/>
      <c r="I34" s="68"/>
    </row>
    <row r="35" spans="1:9">
      <c r="A35" s="44" t="s">
        <v>6</v>
      </c>
      <c r="B35" s="45">
        <v>450</v>
      </c>
      <c r="D35" s="68"/>
      <c r="E35" s="68"/>
      <c r="F35" s="68"/>
      <c r="G35" s="68"/>
      <c r="H35" s="68"/>
      <c r="I35" s="68"/>
    </row>
    <row r="36" spans="1:9">
      <c r="A36" s="44" t="s">
        <v>16</v>
      </c>
      <c r="B36" s="46">
        <v>5</v>
      </c>
      <c r="D36" s="68"/>
      <c r="E36" s="68"/>
      <c r="F36" s="68"/>
      <c r="G36" s="68"/>
      <c r="H36" s="68"/>
      <c r="I36" s="68"/>
    </row>
    <row r="37" spans="1:9">
      <c r="A37" s="44" t="s">
        <v>30</v>
      </c>
      <c r="B37" s="46">
        <v>12</v>
      </c>
      <c r="D37" s="68"/>
      <c r="E37" s="68"/>
      <c r="F37" s="68"/>
      <c r="G37" s="68"/>
      <c r="H37" s="68"/>
      <c r="I37" s="68"/>
    </row>
    <row r="38" spans="1:9">
      <c r="A38" s="44" t="s">
        <v>31</v>
      </c>
      <c r="B38" s="47">
        <v>5.5E-2</v>
      </c>
      <c r="D38" s="68"/>
      <c r="E38" s="68"/>
      <c r="F38" s="68"/>
      <c r="G38" s="68"/>
      <c r="H38" s="68"/>
      <c r="I38" s="68"/>
    </row>
    <row r="39" spans="1:9">
      <c r="A39" s="82" t="s">
        <v>5</v>
      </c>
      <c r="B39" s="82"/>
      <c r="D39" s="68"/>
      <c r="E39" s="68"/>
      <c r="F39" s="68"/>
      <c r="G39" s="68"/>
      <c r="H39" s="68"/>
      <c r="I39" s="68"/>
    </row>
    <row r="40" spans="1:9">
      <c r="A40" s="44" t="s">
        <v>32</v>
      </c>
      <c r="B40" s="47">
        <f>B38/B37</f>
        <v>4.5833333333333334E-3</v>
      </c>
      <c r="D40" s="68"/>
      <c r="E40" s="68"/>
      <c r="F40" s="68"/>
      <c r="G40" s="68"/>
      <c r="H40" s="68"/>
      <c r="I40" s="68"/>
    </row>
    <row r="41" spans="1:9">
      <c r="A41" s="44" t="s">
        <v>33</v>
      </c>
      <c r="B41" s="46">
        <f>B36 * B37</f>
        <v>60</v>
      </c>
    </row>
    <row r="42" spans="1:9">
      <c r="A42" s="46"/>
      <c r="B42" s="46"/>
    </row>
    <row r="43" spans="1:9">
      <c r="A43" s="44" t="s">
        <v>3</v>
      </c>
      <c r="B43" s="48">
        <f>(B35 / B40) * (1 - (1 / (1 + B40)) ^ B41)</f>
        <v>23558.775950543048</v>
      </c>
    </row>
    <row r="45" spans="1:9">
      <c r="A45" s="80" t="s">
        <v>0</v>
      </c>
      <c r="B45" s="80"/>
      <c r="D45" s="68" t="s">
        <v>34</v>
      </c>
      <c r="E45" s="68"/>
      <c r="F45" s="68"/>
      <c r="G45" s="68"/>
      <c r="H45" s="68"/>
      <c r="I45" s="68"/>
    </row>
    <row r="46" spans="1:9">
      <c r="A46" s="81" t="s">
        <v>2</v>
      </c>
      <c r="B46" s="81"/>
      <c r="D46" s="68"/>
      <c r="E46" s="68"/>
      <c r="F46" s="68"/>
      <c r="G46" s="68"/>
      <c r="H46" s="68"/>
      <c r="I46" s="68"/>
    </row>
    <row r="47" spans="1:9">
      <c r="A47" s="49" t="s">
        <v>6</v>
      </c>
      <c r="B47" s="50">
        <v>400</v>
      </c>
      <c r="D47" s="68"/>
      <c r="E47" s="68"/>
      <c r="F47" s="68"/>
      <c r="G47" s="68"/>
      <c r="H47" s="68"/>
      <c r="I47" s="68"/>
    </row>
    <row r="48" spans="1:9">
      <c r="A48" s="49" t="s">
        <v>16</v>
      </c>
      <c r="B48" s="51">
        <v>5</v>
      </c>
      <c r="D48" s="68"/>
      <c r="E48" s="68"/>
      <c r="F48" s="68"/>
      <c r="G48" s="68"/>
      <c r="H48" s="68"/>
      <c r="I48" s="68"/>
    </row>
    <row r="49" spans="1:9">
      <c r="A49" s="49" t="s">
        <v>30</v>
      </c>
      <c r="B49" s="51">
        <v>12</v>
      </c>
      <c r="D49" s="68"/>
      <c r="E49" s="68"/>
      <c r="F49" s="68"/>
      <c r="G49" s="68"/>
      <c r="H49" s="68"/>
      <c r="I49" s="68"/>
    </row>
    <row r="50" spans="1:9">
      <c r="A50" s="49" t="s">
        <v>31</v>
      </c>
      <c r="B50" s="52">
        <v>9.5000000000000001E-2</v>
      </c>
      <c r="D50" s="68"/>
      <c r="E50" s="68"/>
      <c r="F50" s="68"/>
      <c r="G50" s="68"/>
      <c r="H50" s="68"/>
      <c r="I50" s="68"/>
    </row>
    <row r="51" spans="1:9">
      <c r="A51" s="81" t="s">
        <v>5</v>
      </c>
      <c r="B51" s="81"/>
      <c r="D51" s="68"/>
      <c r="E51" s="68"/>
      <c r="F51" s="68"/>
      <c r="G51" s="68"/>
      <c r="H51" s="68"/>
      <c r="I51" s="68"/>
    </row>
    <row r="52" spans="1:9">
      <c r="A52" s="49" t="s">
        <v>32</v>
      </c>
      <c r="B52" s="52">
        <f>B50/B49</f>
        <v>7.9166666666666673E-3</v>
      </c>
    </row>
    <row r="53" spans="1:9">
      <c r="A53" s="49" t="s">
        <v>33</v>
      </c>
      <c r="B53" s="51">
        <f>B48 * B49</f>
        <v>60</v>
      </c>
    </row>
    <row r="54" spans="1:9">
      <c r="A54" s="51"/>
      <c r="B54" s="51"/>
    </row>
    <row r="55" spans="1:9">
      <c r="A55" s="49" t="s">
        <v>3</v>
      </c>
      <c r="B55" s="53">
        <f>-PV(B52, B53, B47)</f>
        <v>19045.93093446222</v>
      </c>
    </row>
    <row r="59" spans="1:9" ht="15" customHeight="1"/>
    <row r="68" ht="15" customHeight="1"/>
  </sheetData>
  <mergeCells count="23">
    <mergeCell ref="A1:I1"/>
    <mergeCell ref="A2:I2"/>
    <mergeCell ref="A12:B12"/>
    <mergeCell ref="A16:B16"/>
    <mergeCell ref="E11:I17"/>
    <mergeCell ref="A11:B11"/>
    <mergeCell ref="A34:B34"/>
    <mergeCell ref="A39:B39"/>
    <mergeCell ref="D33:I40"/>
    <mergeCell ref="A3:B3"/>
    <mergeCell ref="A4:B4"/>
    <mergeCell ref="A8:B8"/>
    <mergeCell ref="E3:I8"/>
    <mergeCell ref="A19:B19"/>
    <mergeCell ref="E19:I23"/>
    <mergeCell ref="A20:B20"/>
    <mergeCell ref="A21:B21"/>
    <mergeCell ref="A32:I32"/>
    <mergeCell ref="A33:B33"/>
    <mergeCell ref="A45:B45"/>
    <mergeCell ref="A46:B46"/>
    <mergeCell ref="A51:B51"/>
    <mergeCell ref="D45:I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0A2E8-D834-41AA-A47F-E4835045DB5C}">
  <dimension ref="A1:I70"/>
  <sheetViews>
    <sheetView topLeftCell="A43" workbookViewId="0">
      <selection activeCell="A55" sqref="A55"/>
    </sheetView>
  </sheetViews>
  <sheetFormatPr defaultRowHeight="15"/>
  <cols>
    <col min="1" max="1" width="18.28515625" customWidth="1"/>
    <col min="2" max="2" width="32.85546875" customWidth="1"/>
  </cols>
  <sheetData>
    <row r="1" spans="1:8">
      <c r="A1" s="65" t="s">
        <v>8</v>
      </c>
      <c r="B1" s="65"/>
      <c r="C1" s="65"/>
      <c r="D1" s="65"/>
      <c r="E1" s="65"/>
      <c r="F1" s="65"/>
      <c r="G1" s="65"/>
      <c r="H1" s="65"/>
    </row>
    <row r="2" spans="1:8">
      <c r="A2" s="65" t="s">
        <v>14</v>
      </c>
      <c r="B2" s="65"/>
      <c r="C2" s="65"/>
      <c r="D2" s="65"/>
      <c r="E2" s="65"/>
      <c r="F2" s="65"/>
      <c r="G2" s="65"/>
      <c r="H2" s="65"/>
    </row>
    <row r="3" spans="1:8">
      <c r="A3" s="83" t="s">
        <v>35</v>
      </c>
      <c r="B3" s="83"/>
      <c r="C3" s="83"/>
      <c r="D3" s="84" t="s">
        <v>36</v>
      </c>
      <c r="E3" s="64"/>
      <c r="F3" s="64"/>
      <c r="G3" s="64"/>
      <c r="H3" s="64"/>
    </row>
    <row r="4" spans="1:8">
      <c r="A4" s="78" t="s">
        <v>0</v>
      </c>
      <c r="B4" s="78"/>
      <c r="C4" s="6"/>
      <c r="D4" s="64"/>
      <c r="E4" s="64"/>
      <c r="F4" s="64"/>
      <c r="G4" s="64"/>
      <c r="H4" s="64"/>
    </row>
    <row r="5" spans="1:8">
      <c r="A5" s="79" t="s">
        <v>2</v>
      </c>
      <c r="B5" s="79"/>
      <c r="D5" s="64"/>
      <c r="E5" s="64"/>
      <c r="F5" s="64"/>
      <c r="G5" s="64"/>
      <c r="H5" s="64"/>
    </row>
    <row r="6" spans="1:8">
      <c r="A6" s="15" t="s">
        <v>3</v>
      </c>
      <c r="B6" s="16">
        <v>240000</v>
      </c>
      <c r="D6" s="64"/>
      <c r="E6" s="64"/>
      <c r="F6" s="64"/>
      <c r="G6" s="64"/>
      <c r="H6" s="64"/>
    </row>
    <row r="7" spans="1:8">
      <c r="A7" s="15" t="s">
        <v>4</v>
      </c>
      <c r="B7" s="56">
        <v>0.12</v>
      </c>
      <c r="D7" s="64"/>
      <c r="E7" s="64"/>
      <c r="F7" s="64"/>
      <c r="G7" s="64"/>
      <c r="H7" s="64"/>
    </row>
    <row r="8" spans="1:8">
      <c r="A8" s="15" t="s">
        <v>16</v>
      </c>
      <c r="B8" s="18">
        <v>6</v>
      </c>
      <c r="D8" s="64"/>
      <c r="E8" s="64"/>
      <c r="F8" s="64"/>
      <c r="G8" s="64"/>
      <c r="H8" s="64"/>
    </row>
    <row r="9" spans="1:8">
      <c r="A9" s="79" t="s">
        <v>5</v>
      </c>
      <c r="B9" s="79"/>
      <c r="D9" s="64"/>
      <c r="E9" s="64"/>
      <c r="F9" s="64"/>
      <c r="G9" s="64"/>
      <c r="H9" s="64"/>
    </row>
    <row r="10" spans="1:8">
      <c r="A10" s="15" t="s">
        <v>6</v>
      </c>
      <c r="B10" s="19">
        <f>(B6 * B7) / (1 - (1 / ((1 + B7)^B8)))</f>
        <v>58374.172421911004</v>
      </c>
      <c r="D10" s="64"/>
      <c r="E10" s="64"/>
      <c r="F10" s="64"/>
      <c r="G10" s="64"/>
      <c r="H10" s="64"/>
    </row>
    <row r="12" spans="1:8">
      <c r="A12" s="72" t="s">
        <v>17</v>
      </c>
      <c r="B12" s="72"/>
      <c r="D12" s="84" t="s">
        <v>37</v>
      </c>
      <c r="E12" s="84"/>
      <c r="F12" s="84"/>
      <c r="G12" s="84"/>
      <c r="H12" s="84"/>
    </row>
    <row r="13" spans="1:8">
      <c r="A13" s="73" t="s">
        <v>2</v>
      </c>
      <c r="B13" s="73"/>
      <c r="D13" s="84"/>
      <c r="E13" s="84"/>
      <c r="F13" s="84"/>
      <c r="G13" s="84"/>
      <c r="H13" s="84"/>
    </row>
    <row r="14" spans="1:8">
      <c r="A14" s="9" t="s">
        <v>3</v>
      </c>
      <c r="B14" s="10">
        <v>220000</v>
      </c>
      <c r="D14" s="84"/>
      <c r="E14" s="84"/>
      <c r="F14" s="84"/>
      <c r="G14" s="84"/>
      <c r="H14" s="84"/>
    </row>
    <row r="15" spans="1:8">
      <c r="A15" s="9" t="s">
        <v>4</v>
      </c>
      <c r="B15" s="57">
        <v>0.05</v>
      </c>
      <c r="D15" s="84"/>
      <c r="E15" s="84"/>
      <c r="F15" s="84"/>
      <c r="G15" s="84"/>
      <c r="H15" s="84"/>
    </row>
    <row r="16" spans="1:8">
      <c r="A16" s="9" t="s">
        <v>16</v>
      </c>
      <c r="B16" s="12">
        <v>6</v>
      </c>
      <c r="D16" s="84"/>
      <c r="E16" s="84"/>
      <c r="F16" s="84"/>
      <c r="G16" s="84"/>
      <c r="H16" s="84"/>
    </row>
    <row r="17" spans="1:9">
      <c r="A17" s="73" t="s">
        <v>5</v>
      </c>
      <c r="B17" s="73"/>
      <c r="D17" s="84"/>
      <c r="E17" s="84"/>
      <c r="F17" s="84"/>
      <c r="G17" s="84"/>
      <c r="H17" s="84"/>
    </row>
    <row r="18" spans="1:9">
      <c r="A18" s="13" t="s">
        <v>6</v>
      </c>
      <c r="B18" s="14">
        <f>PMT(B15, B16,-B14)</f>
        <v>43343.842984241426</v>
      </c>
      <c r="D18" s="84"/>
      <c r="E18" s="84"/>
      <c r="F18" s="84"/>
      <c r="G18" s="84"/>
      <c r="H18" s="84"/>
    </row>
    <row r="19" spans="1:9">
      <c r="A19" s="65" t="s">
        <v>8</v>
      </c>
      <c r="B19" s="65"/>
      <c r="C19" s="65"/>
      <c r="D19" s="65"/>
      <c r="E19" s="65"/>
      <c r="F19" s="65"/>
      <c r="G19" s="65"/>
      <c r="H19" s="65"/>
    </row>
    <row r="20" spans="1:9">
      <c r="A20" s="65" t="s">
        <v>28</v>
      </c>
      <c r="B20" s="65"/>
      <c r="C20" s="65"/>
      <c r="D20" s="65"/>
      <c r="E20" s="65"/>
      <c r="F20" s="65"/>
      <c r="G20" s="65"/>
      <c r="H20" s="65"/>
      <c r="I20" s="8"/>
    </row>
    <row r="21" spans="1:9">
      <c r="A21" s="90" t="s">
        <v>0</v>
      </c>
      <c r="B21" s="90"/>
      <c r="D21" s="84" t="s">
        <v>38</v>
      </c>
      <c r="E21" s="84"/>
      <c r="F21" s="84"/>
      <c r="G21" s="84"/>
      <c r="H21" s="84"/>
    </row>
    <row r="22" spans="1:9">
      <c r="A22" s="91" t="s">
        <v>2</v>
      </c>
      <c r="B22" s="91"/>
      <c r="D22" s="84"/>
      <c r="E22" s="84"/>
      <c r="F22" s="84"/>
      <c r="G22" s="84"/>
      <c r="H22" s="84"/>
    </row>
    <row r="23" spans="1:9">
      <c r="A23" s="29" t="s">
        <v>27</v>
      </c>
      <c r="B23" s="30">
        <v>55000</v>
      </c>
      <c r="D23" s="84"/>
      <c r="E23" s="84"/>
      <c r="F23" s="84"/>
      <c r="G23" s="84"/>
      <c r="H23" s="84"/>
    </row>
    <row r="24" spans="1:9">
      <c r="A24" s="29" t="s">
        <v>31</v>
      </c>
      <c r="B24" s="31">
        <v>4.4999999999999998E-2</v>
      </c>
      <c r="D24" s="84"/>
      <c r="E24" s="84"/>
      <c r="F24" s="84"/>
      <c r="G24" s="84"/>
      <c r="H24" s="84"/>
    </row>
    <row r="25" spans="1:9">
      <c r="A25" s="29" t="s">
        <v>39</v>
      </c>
      <c r="B25" s="32">
        <v>10</v>
      </c>
      <c r="D25" s="84"/>
      <c r="E25" s="84"/>
      <c r="F25" s="84"/>
      <c r="G25" s="84"/>
      <c r="H25" s="84"/>
    </row>
    <row r="26" spans="1:9">
      <c r="A26" s="29" t="s">
        <v>30</v>
      </c>
      <c r="B26" s="32">
        <v>12</v>
      </c>
      <c r="D26" s="84"/>
      <c r="E26" s="84"/>
      <c r="F26" s="84"/>
      <c r="G26" s="84"/>
      <c r="H26" s="84"/>
    </row>
    <row r="27" spans="1:9">
      <c r="A27" s="91" t="s">
        <v>5</v>
      </c>
      <c r="B27" s="91"/>
      <c r="D27" s="84"/>
      <c r="E27" s="84"/>
      <c r="F27" s="84"/>
      <c r="G27" s="84"/>
      <c r="H27" s="84"/>
    </row>
    <row r="28" spans="1:9">
      <c r="A28" s="29" t="s">
        <v>32</v>
      </c>
      <c r="B28" s="33">
        <f>B24 / B26</f>
        <v>3.7499999999999999E-3</v>
      </c>
      <c r="D28" s="84"/>
      <c r="E28" s="84"/>
      <c r="F28" s="84"/>
      <c r="G28" s="84"/>
      <c r="H28" s="84"/>
    </row>
    <row r="29" spans="1:9">
      <c r="A29" s="29" t="s">
        <v>40</v>
      </c>
      <c r="B29" s="34">
        <f>B25 * B26</f>
        <v>120</v>
      </c>
      <c r="D29" s="84"/>
      <c r="E29" s="84"/>
      <c r="F29" s="84"/>
      <c r="G29" s="84"/>
      <c r="H29" s="84"/>
    </row>
    <row r="30" spans="1:9">
      <c r="A30" s="32"/>
      <c r="B30" s="32"/>
      <c r="D30" s="84"/>
      <c r="E30" s="84"/>
      <c r="F30" s="84"/>
      <c r="G30" s="84"/>
      <c r="H30" s="84"/>
    </row>
    <row r="31" spans="1:9">
      <c r="A31" s="29" t="s">
        <v>6</v>
      </c>
      <c r="B31" s="35">
        <f>(B23 * B28) / ((1 - (1 / (1 + B28)) ^ B29))</f>
        <v>570.01124816359345</v>
      </c>
    </row>
    <row r="33" spans="1:8">
      <c r="A33" s="88" t="s">
        <v>17</v>
      </c>
      <c r="B33" s="88"/>
      <c r="D33" s="64" t="s">
        <v>41</v>
      </c>
      <c r="E33" s="64"/>
      <c r="F33" s="64"/>
      <c r="G33" s="64"/>
      <c r="H33" s="64"/>
    </row>
    <row r="34" spans="1:8">
      <c r="A34" s="89" t="s">
        <v>2</v>
      </c>
      <c r="B34" s="89"/>
      <c r="D34" s="64"/>
      <c r="E34" s="64"/>
      <c r="F34" s="64"/>
      <c r="G34" s="64"/>
      <c r="H34" s="64"/>
    </row>
    <row r="35" spans="1:8">
      <c r="A35" s="36" t="s">
        <v>27</v>
      </c>
      <c r="B35" s="37">
        <v>65000</v>
      </c>
      <c r="D35" s="64"/>
      <c r="E35" s="64"/>
      <c r="F35" s="64"/>
      <c r="G35" s="64"/>
      <c r="H35" s="64"/>
    </row>
    <row r="36" spans="1:8">
      <c r="A36" s="36" t="s">
        <v>31</v>
      </c>
      <c r="B36" s="38">
        <v>7.0000000000000007E-2</v>
      </c>
      <c r="D36" s="64"/>
      <c r="E36" s="64"/>
      <c r="F36" s="64"/>
      <c r="G36" s="64"/>
      <c r="H36" s="64"/>
    </row>
    <row r="37" spans="1:8">
      <c r="A37" s="36" t="s">
        <v>39</v>
      </c>
      <c r="B37" s="39">
        <v>9</v>
      </c>
      <c r="D37" s="64"/>
      <c r="E37" s="64"/>
      <c r="F37" s="64"/>
      <c r="G37" s="64"/>
      <c r="H37" s="64"/>
    </row>
    <row r="38" spans="1:8">
      <c r="A38" s="36" t="s">
        <v>30</v>
      </c>
      <c r="B38" s="39">
        <v>12</v>
      </c>
      <c r="D38" s="64"/>
      <c r="E38" s="64"/>
      <c r="F38" s="64"/>
      <c r="G38" s="64"/>
      <c r="H38" s="64"/>
    </row>
    <row r="39" spans="1:8">
      <c r="A39" s="89" t="s">
        <v>5</v>
      </c>
      <c r="B39" s="89"/>
      <c r="D39" s="64"/>
      <c r="E39" s="64"/>
      <c r="F39" s="64"/>
      <c r="G39" s="64"/>
      <c r="H39" s="64"/>
    </row>
    <row r="40" spans="1:8">
      <c r="A40" s="36" t="s">
        <v>32</v>
      </c>
      <c r="B40" s="40">
        <f>B36 / B38</f>
        <v>5.8333333333333336E-3</v>
      </c>
      <c r="D40" s="64"/>
      <c r="E40" s="64"/>
      <c r="F40" s="64"/>
      <c r="G40" s="64"/>
      <c r="H40" s="64"/>
    </row>
    <row r="41" spans="1:8">
      <c r="A41" s="36" t="s">
        <v>40</v>
      </c>
      <c r="B41" s="41">
        <f>B37 * B38</f>
        <v>108</v>
      </c>
    </row>
    <row r="42" spans="1:8">
      <c r="A42" s="39"/>
      <c r="B42" s="39"/>
    </row>
    <row r="43" spans="1:8">
      <c r="A43" s="36" t="s">
        <v>6</v>
      </c>
      <c r="B43" s="42">
        <f>PMT(B40, B41, -B35)</f>
        <v>812.90797863409841</v>
      </c>
    </row>
    <row r="44" spans="1:8">
      <c r="A44" s="65" t="s">
        <v>42</v>
      </c>
      <c r="B44" s="65"/>
      <c r="C44" s="65"/>
      <c r="D44" s="65"/>
      <c r="E44" s="65"/>
      <c r="F44" s="65"/>
      <c r="G44" s="65"/>
      <c r="H44" s="65"/>
    </row>
    <row r="45" spans="1:8">
      <c r="A45" s="65" t="s">
        <v>14</v>
      </c>
      <c r="B45" s="65"/>
      <c r="C45" s="65"/>
      <c r="D45" s="65"/>
      <c r="E45" s="65"/>
      <c r="F45" s="65"/>
      <c r="G45" s="65"/>
      <c r="H45" s="65"/>
    </row>
    <row r="46" spans="1:8">
      <c r="A46" s="78" t="s">
        <v>0</v>
      </c>
      <c r="B46" s="78"/>
      <c r="D46" s="68" t="s">
        <v>43</v>
      </c>
      <c r="E46" s="68"/>
      <c r="F46" s="68"/>
      <c r="G46" s="68"/>
      <c r="H46" s="68"/>
    </row>
    <row r="47" spans="1:8">
      <c r="A47" s="79" t="s">
        <v>2</v>
      </c>
      <c r="B47" s="79"/>
      <c r="D47" s="68"/>
      <c r="E47" s="68"/>
      <c r="F47" s="68"/>
      <c r="G47" s="68"/>
      <c r="H47" s="68"/>
    </row>
    <row r="48" spans="1:8">
      <c r="A48" s="15" t="s">
        <v>3</v>
      </c>
      <c r="B48" s="16">
        <v>260000</v>
      </c>
      <c r="D48" s="68"/>
      <c r="E48" s="68"/>
      <c r="F48" s="68"/>
      <c r="G48" s="68"/>
      <c r="H48" s="68"/>
    </row>
    <row r="49" spans="1:9">
      <c r="A49" s="15" t="s">
        <v>4</v>
      </c>
      <c r="B49" s="56">
        <v>0.04</v>
      </c>
      <c r="D49" s="68"/>
      <c r="E49" s="68"/>
      <c r="F49" s="68"/>
      <c r="G49" s="68"/>
      <c r="H49" s="68"/>
    </row>
    <row r="50" spans="1:9">
      <c r="A50" s="15" t="s">
        <v>44</v>
      </c>
      <c r="B50" s="56">
        <v>0.03</v>
      </c>
      <c r="D50" s="68"/>
      <c r="E50" s="68"/>
      <c r="F50" s="68"/>
      <c r="G50" s="68"/>
      <c r="H50" s="68"/>
    </row>
    <row r="51" spans="1:9">
      <c r="A51" s="15" t="s">
        <v>16</v>
      </c>
      <c r="B51" s="18">
        <v>6</v>
      </c>
      <c r="D51" s="68"/>
      <c r="E51" s="68"/>
      <c r="F51" s="68"/>
      <c r="G51" s="68"/>
      <c r="H51" s="68"/>
    </row>
    <row r="52" spans="1:9">
      <c r="A52" s="79" t="s">
        <v>5</v>
      </c>
      <c r="B52" s="79"/>
      <c r="D52" s="68"/>
      <c r="E52" s="68"/>
      <c r="F52" s="68"/>
      <c r="G52" s="68"/>
      <c r="H52" s="68"/>
    </row>
    <row r="53" spans="1:9">
      <c r="A53" s="15" t="s">
        <v>6</v>
      </c>
      <c r="B53" s="55">
        <f>(B48 * (B49 - B50)) / (1 - (((1 + B50) / (1 + B49)) )^ B51)</f>
        <v>46162.210878914331</v>
      </c>
      <c r="D53" s="68"/>
      <c r="E53" s="68"/>
      <c r="F53" s="68"/>
      <c r="G53" s="68"/>
      <c r="H53" s="68"/>
    </row>
    <row r="54" spans="1:9">
      <c r="A54" s="69" t="s">
        <v>45</v>
      </c>
      <c r="B54" s="69"/>
      <c r="C54" s="69"/>
      <c r="D54" s="68"/>
      <c r="E54" s="68"/>
      <c r="F54" s="68"/>
      <c r="G54" s="68"/>
      <c r="H54" s="68"/>
    </row>
    <row r="55" spans="1:9">
      <c r="D55" s="68"/>
      <c r="E55" s="68"/>
      <c r="F55" s="68"/>
      <c r="G55" s="68"/>
      <c r="H55" s="68"/>
    </row>
    <row r="58" spans="1:9">
      <c r="A58" s="65" t="s">
        <v>28</v>
      </c>
      <c r="B58" s="65"/>
      <c r="C58" s="65"/>
      <c r="D58" s="65"/>
      <c r="E58" s="65"/>
      <c r="F58" s="65"/>
      <c r="G58" s="65"/>
      <c r="H58" s="65"/>
      <c r="I58" s="65"/>
    </row>
    <row r="59" spans="1:9" ht="15" customHeight="1">
      <c r="A59" s="69" t="s">
        <v>0</v>
      </c>
      <c r="B59" s="69"/>
      <c r="D59" s="84" t="s">
        <v>46</v>
      </c>
      <c r="E59" s="84"/>
      <c r="F59" s="84"/>
      <c r="G59" s="84"/>
      <c r="H59" s="84"/>
      <c r="I59" s="84"/>
    </row>
    <row r="60" spans="1:9">
      <c r="A60" s="70" t="s">
        <v>2</v>
      </c>
      <c r="B60" s="70"/>
      <c r="D60" s="84"/>
      <c r="E60" s="84"/>
      <c r="F60" s="84"/>
      <c r="G60" s="84"/>
      <c r="H60" s="84"/>
      <c r="I60" s="84"/>
    </row>
    <row r="61" spans="1:9">
      <c r="A61" s="58" t="s">
        <v>3</v>
      </c>
      <c r="B61" s="59">
        <v>75000</v>
      </c>
      <c r="D61" s="84"/>
      <c r="E61" s="84"/>
      <c r="F61" s="84"/>
      <c r="G61" s="84"/>
      <c r="H61" s="84"/>
      <c r="I61" s="84"/>
    </row>
    <row r="62" spans="1:9">
      <c r="A62" s="58" t="s">
        <v>47</v>
      </c>
      <c r="B62" s="60">
        <v>7.0000000000000007E-2</v>
      </c>
      <c r="D62" s="84"/>
      <c r="E62" s="84"/>
      <c r="F62" s="84"/>
      <c r="G62" s="84"/>
      <c r="H62" s="84"/>
      <c r="I62" s="84"/>
    </row>
    <row r="63" spans="1:9">
      <c r="A63" s="58" t="s">
        <v>44</v>
      </c>
      <c r="B63" s="60">
        <v>2E-3</v>
      </c>
      <c r="D63" s="84"/>
      <c r="E63" s="84"/>
      <c r="F63" s="84"/>
      <c r="G63" s="84"/>
      <c r="H63" s="84"/>
      <c r="I63" s="84"/>
    </row>
    <row r="64" spans="1:9">
      <c r="A64" s="58" t="s">
        <v>16</v>
      </c>
      <c r="B64" s="61">
        <v>9</v>
      </c>
      <c r="D64" s="84"/>
      <c r="E64" s="84"/>
      <c r="F64" s="84"/>
      <c r="G64" s="84"/>
      <c r="H64" s="84"/>
      <c r="I64" s="84"/>
    </row>
    <row r="65" spans="1:9">
      <c r="A65" s="58" t="s">
        <v>30</v>
      </c>
      <c r="B65" s="61">
        <v>12</v>
      </c>
      <c r="D65" s="84"/>
      <c r="E65" s="84"/>
      <c r="F65" s="84"/>
      <c r="G65" s="84"/>
      <c r="H65" s="84"/>
      <c r="I65" s="84"/>
    </row>
    <row r="66" spans="1:9">
      <c r="A66" s="70" t="s">
        <v>5</v>
      </c>
      <c r="B66" s="70"/>
      <c r="D66" s="84"/>
      <c r="E66" s="84"/>
      <c r="F66" s="84"/>
      <c r="G66" s="84"/>
      <c r="H66" s="84"/>
      <c r="I66" s="84"/>
    </row>
    <row r="67" spans="1:9">
      <c r="A67" s="58" t="s">
        <v>48</v>
      </c>
      <c r="B67" s="62">
        <f>B62 / B65</f>
        <v>5.8333333333333336E-3</v>
      </c>
      <c r="D67" s="84"/>
      <c r="E67" s="84"/>
      <c r="F67" s="84"/>
      <c r="G67" s="84"/>
      <c r="H67" s="84"/>
      <c r="I67" s="84"/>
    </row>
    <row r="68" spans="1:9">
      <c r="A68" s="58" t="s">
        <v>49</v>
      </c>
      <c r="B68" s="61">
        <f>B64 * B65</f>
        <v>108</v>
      </c>
      <c r="D68" s="84"/>
      <c r="E68" s="84"/>
      <c r="F68" s="84"/>
      <c r="G68" s="84"/>
      <c r="H68" s="84"/>
      <c r="I68" s="84"/>
    </row>
    <row r="69" spans="1:9">
      <c r="A69" s="61"/>
      <c r="B69" s="61"/>
    </row>
    <row r="70" spans="1:9">
      <c r="A70" s="58" t="s">
        <v>6</v>
      </c>
      <c r="B70" s="63">
        <f>(B61 * (B67 - B63)) / (1 - ((1 + B63)/(1 + B67))^ B68)</f>
        <v>850.7656791636</v>
      </c>
    </row>
  </sheetData>
  <mergeCells count="33">
    <mergeCell ref="A1:H1"/>
    <mergeCell ref="A19:H19"/>
    <mergeCell ref="A2:H2"/>
    <mergeCell ref="A13:B13"/>
    <mergeCell ref="A17:B17"/>
    <mergeCell ref="D12:H18"/>
    <mergeCell ref="A3:C3"/>
    <mergeCell ref="A4:B4"/>
    <mergeCell ref="A5:B5"/>
    <mergeCell ref="A9:B9"/>
    <mergeCell ref="D3:H10"/>
    <mergeCell ref="A12:B12"/>
    <mergeCell ref="D21:H30"/>
    <mergeCell ref="A21:B21"/>
    <mergeCell ref="A22:B22"/>
    <mergeCell ref="A27:B27"/>
    <mergeCell ref="A20:H20"/>
    <mergeCell ref="A33:B33"/>
    <mergeCell ref="A34:B34"/>
    <mergeCell ref="A39:B39"/>
    <mergeCell ref="D33:H40"/>
    <mergeCell ref="A44:H44"/>
    <mergeCell ref="A45:H45"/>
    <mergeCell ref="D46:H55"/>
    <mergeCell ref="A46:B46"/>
    <mergeCell ref="A47:B47"/>
    <mergeCell ref="A52:B52"/>
    <mergeCell ref="A54:C54"/>
    <mergeCell ref="A59:B59"/>
    <mergeCell ref="A60:B60"/>
    <mergeCell ref="A66:B66"/>
    <mergeCell ref="D59:I68"/>
    <mergeCell ref="A58:I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Roller</cp:lastModifiedBy>
  <cp:revision/>
  <dcterms:created xsi:type="dcterms:W3CDTF">2024-08-06T21:36:30Z</dcterms:created>
  <dcterms:modified xsi:type="dcterms:W3CDTF">2024-08-18T03:24:44Z</dcterms:modified>
  <cp:category/>
  <cp:contentStatus/>
</cp:coreProperties>
</file>