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Freetext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</t>
        </is>
      </c>
      <c r="B1" s="1" t="inlineStr">
        <is>
          <t>Type of Study</t>
        </is>
      </c>
      <c r="C1" s="1" t="inlineStr">
        <is>
          <t>Country</t>
        </is>
      </c>
      <c r="D1" s="1" t="inlineStr">
        <is>
          <t>Subjects</t>
        </is>
      </c>
      <c r="E1" s="1" t="inlineStr">
        <is>
          <t>No. of Subjects(M/F)</t>
        </is>
      </c>
      <c r="F1" s="1" t="inlineStr">
        <is>
          <t>Age(year)Mean±SDMedian [Range]</t>
        </is>
      </c>
      <c r="G1" s="1" t="inlineStr">
        <is>
          <t>Weight(Kg)Mean±SDMedian [Range]</t>
        </is>
      </c>
      <c r="H1" s="1" t="inlineStr">
        <is>
          <t>NAT2 Phenotype(RA / IA / SA)</t>
        </is>
      </c>
      <c r="I1" s="1" t="inlineStr">
        <is>
          <t>No. of Observation</t>
        </is>
      </c>
      <c r="J1" s="1" t="inlineStr">
        <is>
          <t>Sampling design</t>
        </is>
      </c>
      <c r="K1" s="1" t="inlineStr">
        <is>
          <t>Dosage regimenMean±SD</t>
        </is>
      </c>
      <c r="L1" s="1" t="inlineStr">
        <is>
          <t>Bioassay[LOQ](mg/L)</t>
        </is>
      </c>
    </row>
    <row r="2">
      <c r="A2" t="inlineStr">
        <is>
          <t>Soedarsono S. (2022)28</t>
        </is>
      </c>
      <c r="B2" t="inlineStr">
        <is>
          <t>Prospective</t>
        </is>
      </c>
      <c r="C2" t="inlineStr">
        <is>
          <t>Indonesian</t>
        </is>
      </c>
      <c r="D2" t="inlineStr">
        <is>
          <t>TB</t>
        </is>
      </c>
      <c r="E2" t="inlineStr">
        <is>
          <t>107 (63/44)</t>
        </is>
      </c>
      <c r="F2" t="inlineStr">
        <is>
          <t>43[18–77]</t>
        </is>
      </c>
      <c r="G2" t="inlineStr">
        <is>
          <t>50[32–82]</t>
        </is>
      </c>
      <c r="H2" t="inlineStr">
        <is>
          <t>16/49/42</t>
        </is>
      </c>
      <c r="I2" t="inlineStr">
        <is>
          <t>153</t>
        </is>
      </c>
      <c r="J2" t="inlineStr">
        <is>
          <t>0-24hOutpatients: 1 sample;Inpatients:2 samples</t>
        </is>
      </c>
      <c r="K2" t="inlineStr">
        <is>
          <t>100,150,200,225,250,300,375,400,450,600mg/d</t>
        </is>
      </c>
      <c r="L2" t="inlineStr">
        <is>
          <t>HPLC-MS/MS [0.2]</t>
        </is>
      </c>
    </row>
    <row r="3">
      <c r="A3" t="inlineStr">
        <is>
          <t>Horita Y. (2018)29</t>
        </is>
      </c>
      <c r="B3" t="inlineStr">
        <is>
          <t>Retrospective</t>
        </is>
      </c>
      <c r="C3" t="inlineStr">
        <is>
          <t>Ghana</t>
        </is>
      </c>
      <c r="D3" t="inlineStr">
        <is>
          <t>Children TB</t>
        </is>
      </c>
      <c r="E3" t="inlineStr">
        <is>
          <t>113 (63/50)</t>
        </is>
      </c>
      <c r="F3" t="inlineStr">
        <is>
          <t>5.00[2.17–8.25]</t>
        </is>
      </c>
      <c r="G3" t="inlineStr">
        <is>
          <t>14.3[9.70–20.1]</t>
        </is>
      </c>
      <c r="H3" t="inlineStr">
        <is>
          <t>12/50/51</t>
        </is>
      </c>
      <c r="I3" t="inlineStr">
        <is>
          <t>561</t>
        </is>
      </c>
      <c r="J3" t="inlineStr">
        <is>
          <t>0 h (predose) and 1, 2, 4, 8h (postdose)</t>
        </is>
      </c>
      <c r="K3" t="inlineStr">
        <is>
          <t>11.0mg/kg/d</t>
        </is>
      </c>
      <c r="L3" t="inlineStr">
        <is>
          <t>LC-MS/MS[0.1]</t>
        </is>
      </c>
    </row>
    <row r="4">
      <c r="A4" t="inlineStr">
        <is>
          <t>Denti P. (2022)30</t>
        </is>
      </c>
      <c r="B4" t="inlineStr">
        <is>
          <t>Retrospective</t>
        </is>
      </c>
      <c r="C4" t="inlineStr">
        <is>
          <t>MalawiSouth Africa</t>
        </is>
      </c>
      <c r="D4" t="inlineStr">
        <is>
          <t>ChildrenTB</t>
        </is>
      </c>
      <c r="E4" t="inlineStr">
        <is>
          <t>180 (106/74)</t>
        </is>
      </c>
      <c r="F4" t="inlineStr">
        <is>
          <t>2.03[0.219–11.9]</t>
        </is>
      </c>
      <c r="G4" t="inlineStr">
        <is>
          <t>10.9[3.20–28.8]</t>
        </is>
      </c>
      <c r="H4" t="inlineStr">
        <is>
          <t>26/81/35Unknown: 38</t>
        </is>
      </c>
      <c r="I4" t="inlineStr">
        <is>
          <t>843</t>
        </is>
      </c>
      <c r="J4" t="inlineStr">
        <is>
          <t>0 h (predose) and 1, 2, 4, 6, 8h (postdose)</t>
        </is>
      </c>
      <c r="K4" t="inlineStr">
        <is>
          <t>150 [3.75–300]mg/d</t>
        </is>
      </c>
      <c r="L4" t="inlineStr">
        <is>
          <t>LC-MS/MS[0.1]</t>
        </is>
      </c>
    </row>
    <row r="5">
      <c r="A5" t="inlineStr">
        <is>
          <t>Jing W. (2020)31</t>
        </is>
      </c>
      <c r="B5" t="inlineStr">
        <is>
          <t>Prospective</t>
        </is>
      </c>
      <c r="C5" t="inlineStr">
        <is>
          <t>China</t>
        </is>
      </c>
      <c r="D5" t="inlineStr">
        <is>
          <t>TB</t>
        </is>
      </c>
      <c r="E5" t="inlineStr">
        <is>
          <t>89 (59/30)</t>
        </is>
      </c>
      <c r="F5" t="inlineStr">
        <is>
          <t>44[16–72]</t>
        </is>
      </c>
      <c r="G5" t="inlineStr">
        <is>
          <t>58[35–100]</t>
        </is>
      </c>
      <c r="H5" t="inlineStr">
        <is>
          <t>32/38/19</t>
        </is>
      </c>
      <c r="I5" t="inlineStr">
        <is>
          <t>195</t>
        </is>
      </c>
      <c r="J5" t="inlineStr">
        <is>
          <t>Steady state0.5–6h</t>
        </is>
      </c>
      <c r="K5" t="inlineStr">
        <is>
          <t>300,600mg</t>
        </is>
      </c>
      <c r="L5" t="inlineStr">
        <is>
          <t>LC-MS/MS[0.1]</t>
        </is>
      </c>
    </row>
    <row r="6">
      <c r="A6" t="inlineStr">
        <is>
          <t>Panjasawatwong N. (2020)32</t>
        </is>
      </c>
      <c r="B6" t="inlineStr">
        <is>
          <t>Prospective</t>
        </is>
      </c>
      <c r="C6" t="inlineStr">
        <is>
          <t>Vietnam</t>
        </is>
      </c>
      <c r="D6" t="inlineStr">
        <is>
          <t>Children TB</t>
        </is>
      </c>
      <c r="E6" t="inlineStr">
        <is>
          <t>100 (56/44)</t>
        </is>
      </c>
      <c r="F6" t="inlineStr">
        <is>
          <t>3.0[0.167–15.0]</t>
        </is>
      </c>
      <c r="G6" t="inlineStr">
        <is>
          <t>10.9[4.0–43]</t>
        </is>
      </c>
      <c r="H6" t="inlineStr">
        <is>
          <t>17/47/28Unknown: 8</t>
        </is>
      </c>
      <c r="I6" t="inlineStr">
        <is>
          <t>523</t>
        </is>
      </c>
      <c r="J6" t="inlineStr">
        <is>
          <t>A total of six plasma samples were collected on days 1, 14, 30, and 90. Two plasma samples were randomly drawn at 2 of 10 possible time points (ie, 1, 2, 3, 4, 5, 6, 8, 12, 18, or 24 h after dose) on each of days 1 and 14, and an additional plasma sample was randomly drawn at 3, 4, or 5 h postdose on each of days 30 and 90</t>
        </is>
      </c>
      <c r="K6" t="inlineStr">
        <is>
          <t>5mg/kg/d</t>
        </is>
      </c>
      <c r="L6" t="inlineStr">
        <is>
          <t>LC-MS/MSPlasma[0.012]CSF[0.036]</t>
        </is>
      </c>
    </row>
    <row r="7">
      <c r="A7" t="inlineStr">
        <is>
          <t>Chen B. (2022)33</t>
        </is>
      </c>
      <c r="B7" t="inlineStr">
        <is>
          <t>Retrospective</t>
        </is>
      </c>
      <c r="C7" t="inlineStr">
        <is>
          <t>China</t>
        </is>
      </c>
      <c r="D7" t="inlineStr">
        <is>
          <t>Healthy and TB patient</t>
        </is>
      </c>
      <c r="E7" t="inlineStr">
        <is>
          <t>Study1: 24 (24/0) Study2: 21 (21/0) Study3: 157 (89/68)</t>
        </is>
      </c>
      <c r="F7" t="inlineStr">
        <is>
          <t>Study1: 24.4±2.12 Study2: 24.1±2.61 Study3: 42.2±11.5</t>
        </is>
      </c>
      <c r="G7" t="inlineStr">
        <is>
          <t>Study1: 64.6±5.82 Study2: 63.0±5.82 Study3: 56.5±9.7</t>
        </is>
      </c>
      <c r="H7" t="inlineStr">
        <is>
          <t>Study1: 8/8/8 Study2: 11/9/1 Study3: 72/62/23</t>
        </is>
      </c>
      <c r="I7" t="inlineStr">
        <is>
          <t>NR</t>
        </is>
      </c>
      <c r="J7" t="inlineStr">
        <is>
          <t>Study1: 0h (predose) and 0.25, 0.5, 1, 1.5, 2, 3, 4, 6, 8, 10, 14h (postdose);Study2: 0h (predose) and 0.25, 0.5, 1, 1.5, 2, 4, 6, 9, 12h (postdose);Study3: 2 and/or 6h (postdose)</t>
        </is>
      </c>
      <c r="K7" t="inlineStr">
        <is>
          <t>Study1: 3*100mgStudy2: 320mg onceStudy3: NA</t>
        </is>
      </c>
      <c r="L7" t="inlineStr">
        <is>
          <t>HPLC[0.13]</t>
        </is>
      </c>
    </row>
    <row r="8">
      <c r="A8" t="inlineStr">
        <is>
          <t>Huerta-García AP. (2020)34</t>
        </is>
      </c>
      <c r="B8" t="inlineStr">
        <is>
          <t>Prospective</t>
        </is>
      </c>
      <c r="C8" t="inlineStr">
        <is>
          <t>Russia</t>
        </is>
      </c>
      <c r="D8" t="inlineStr">
        <is>
          <t>Pulmonary or extra-pulmonary TB patient</t>
        </is>
      </c>
      <c r="E8" t="inlineStr">
        <is>
          <t>69 (36/33)</t>
        </is>
      </c>
      <c r="F8" t="inlineStr">
        <is>
          <t>45.5±16.4</t>
        </is>
      </c>
      <c r="G8" t="inlineStr">
        <is>
          <t>57.1±14.1</t>
        </is>
      </c>
      <c r="H8" t="inlineStr">
        <is>
          <t>13/32/24</t>
        </is>
      </c>
      <c r="I8" t="inlineStr">
        <is>
          <t>385</t>
        </is>
      </c>
      <c r="J8" t="inlineStr">
        <is>
          <t>Outpatients: 2, 4h (postdose);Inpatients: 0h (predose) and 0.33, 0.67, 1, 1.5, 2, 2.5, 3, 4, 6, 8, 12h (postdose)</t>
        </is>
      </c>
      <c r="K8" t="inlineStr">
        <is>
          <t>≤50kg: 225mg QD;&gt;50kg: 300mg QD</t>
        </is>
      </c>
      <c r="L8" t="inlineStr">
        <is>
          <t>HPLC-UV[0.5]</t>
        </is>
      </c>
    </row>
    <row r="9">
      <c r="A9" t="inlineStr">
        <is>
          <t>Abdelwahab MT. (2020)35</t>
        </is>
      </c>
      <c r="B9" t="inlineStr">
        <is>
          <t>Prospective</t>
        </is>
      </c>
      <c r="C9" t="inlineStr">
        <is>
          <t>South Africa</t>
        </is>
      </c>
      <c r="D9" t="inlineStr">
        <is>
          <t>TB pregnant patients</t>
        </is>
      </c>
      <c r="E9" t="inlineStr">
        <is>
          <t>29</t>
        </is>
      </c>
      <c r="F9" t="inlineStr">
        <is>
          <t>28.1[25.2–29.9]</t>
        </is>
      </c>
      <c r="G9" t="inlineStr">
        <is>
          <t>Prepartum: 66.0[60.0–80.0];Postpartum: 63.5[57.3–72.8]</t>
        </is>
      </c>
      <c r="H9" t="inlineStr">
        <is>
          <t>3/10/11Unknown: 5</t>
        </is>
      </c>
      <c r="I9" t="inlineStr">
        <is>
          <t>141</t>
        </is>
      </c>
      <c r="J9" t="inlineStr">
        <is>
          <t>0h (predose) and 2, 4, 6, 8h (postdose)</t>
        </is>
      </c>
      <c r="K9" t="inlineStr">
        <is>
          <t>Intensive phase: 75mg QD;Continuous phase: 75/150 mg QD</t>
        </is>
      </c>
      <c r="L9" t="inlineStr">
        <is>
          <t>LC-MS/MS[0.195]</t>
        </is>
      </c>
    </row>
    <row r="10">
      <c r="A10" t="inlineStr">
        <is>
          <t>Wilkins JJ. (2011)13</t>
        </is>
      </c>
      <c r="B10" t="inlineStr">
        <is>
          <t>Retrospective</t>
        </is>
      </c>
      <c r="C10" t="inlineStr">
        <is>
          <t>South Africa</t>
        </is>
      </c>
      <c r="D10" t="inlineStr">
        <is>
          <t>TB</t>
        </is>
      </c>
      <c r="E10" t="inlineStr">
        <is>
          <t>Study1: 91 (67/24) Study2: 144 (66/78)</t>
        </is>
      </c>
      <c r="F10" t="inlineStr">
        <is>
          <t>Study1: 37[23–60] Study2: 36[20–60]</t>
        </is>
      </c>
      <c r="G10" t="inlineStr">
        <is>
          <t>Study1: 52.5[37.5–66.9] Study2: 46.1[31.2–68.0]</t>
        </is>
      </c>
      <c r="H10" t="inlineStr">
        <is>
          <t>NR</t>
        </is>
      </c>
      <c r="I10" t="inlineStr">
        <is>
          <t>2352</t>
        </is>
      </c>
      <c r="J10" t="inlineStr">
        <is>
          <t>Study1: random times between 0–12h (postdose);Study2: 0h (predose) and 0.5, 1, 1.5, 2, 2.5, 3, 4, 6, 8h (postdose)</t>
        </is>
      </c>
      <c r="K10" t="inlineStr">
        <is>
          <t>Study1: 100–400mg;Study2: 200–450mg/d</t>
        </is>
      </c>
      <c r="L10" t="inlineStr">
        <is>
          <t>HPLC-UV[0.2]</t>
        </is>
      </c>
    </row>
    <row r="11">
      <c r="A11" t="inlineStr">
        <is>
          <t>McCallum A. D. (2021)36</t>
        </is>
      </c>
      <c r="B11" t="inlineStr">
        <is>
          <t>Prospective</t>
        </is>
      </c>
      <c r="C11" t="inlineStr">
        <is>
          <t>Malawian</t>
        </is>
      </c>
      <c r="D11" t="inlineStr">
        <is>
          <t>TB</t>
        </is>
      </c>
      <c r="E11" t="inlineStr">
        <is>
          <t>157 (120/37)</t>
        </is>
      </c>
      <c r="F11" t="inlineStr">
        <is>
          <t>34 [28–39]</t>
        </is>
      </c>
      <c r="G11" t="inlineStr">
        <is>
          <t>51.1 [46.9–55.6]</t>
        </is>
      </c>
      <c r="H11" t="inlineStr">
        <is>
          <t>NR</t>
        </is>
      </c>
      <c r="I11" t="inlineStr">
        <is>
          <t>750(plasma and intrapulmonary)</t>
        </is>
      </c>
      <c r="J11" t="inlineStr">
        <is>
          <t>Plasma: 1, 3h or 2, 4h postdose;Intrapulmonary: 0.5, 1, 3, 5h or 2, 4, 6, 8h postdose</t>
        </is>
      </c>
      <c r="K11" t="inlineStr">
        <is>
          <t>Mean 4.7mg/kg</t>
        </is>
      </c>
      <c r="L11" t="inlineStr">
        <is>
          <t>LC-MS/MS[0.02]</t>
        </is>
      </c>
    </row>
    <row r="12">
      <c r="A12" t="inlineStr">
        <is>
          <t>Gao Y. (2021)37</t>
        </is>
      </c>
      <c r="B12" t="inlineStr">
        <is>
          <t>Prospective</t>
        </is>
      </c>
      <c r="C12" t="inlineStr">
        <is>
          <t>China</t>
        </is>
      </c>
      <c r="D12" t="inlineStr">
        <is>
          <t>TB</t>
        </is>
      </c>
      <c r="E12" t="inlineStr">
        <is>
          <t>217 (147/41)</t>
        </is>
      </c>
      <c r="F12" t="inlineStr">
        <is>
          <t>Group1: 40.1±11.1Group2: 40.2±10.8Group3: 40.4±11.2Group4: 41.9±9.8Validate: 40.8±11.1</t>
        </is>
      </c>
      <c r="G12" t="inlineStr">
        <is>
          <t>Group1: 51.4±10.1Group2: 51.9±9.4Group3: 51.8±9.2Group4: 53.4±10.1Validate: 51.6±9.0</t>
        </is>
      </c>
      <c r="H12" t="inlineStr">
        <is>
          <t>Group1: 21/16/10Group2: 37/27/19Group3: 20/9/10Group4: 22/18/8Validate: 28/24/9</t>
        </is>
      </c>
      <c r="I12" t="inlineStr">
        <is>
          <t>1230</t>
        </is>
      </c>
      <c r="J12" t="inlineStr">
        <is>
          <t>0 h (predose) and 1, 2, 4, 6, 8h (postdose)</t>
        </is>
      </c>
      <c r="K12" t="inlineStr">
        <is>
          <t>&lt;=50kg: 225 mg&gt;50kg: 300 mg</t>
        </is>
      </c>
      <c r="L12" t="inlineStr">
        <is>
          <t>LC-MS/MS[0.01]</t>
        </is>
      </c>
    </row>
    <row r="13">
      <c r="A13" t="inlineStr">
        <is>
          <t>Sundell J. (2020)38</t>
        </is>
      </c>
      <c r="B13" t="inlineStr">
        <is>
          <t>Prospective</t>
        </is>
      </c>
      <c r="C13" t="inlineStr">
        <is>
          <t>Rwanda</t>
        </is>
      </c>
      <c r="D13" t="inlineStr">
        <is>
          <t>TBHIV</t>
        </is>
      </c>
      <c r="E13" t="inlineStr">
        <is>
          <t>63 (37/26)</t>
        </is>
      </c>
      <c r="F13" t="inlineStr">
        <is>
          <t>39.0[21.0–57.0]</t>
        </is>
      </c>
      <c r="G13" t="inlineStr">
        <is>
          <t>49.0[30–68]</t>
        </is>
      </c>
      <c r="H13" t="inlineStr">
        <is>
          <t>5/30/28</t>
        </is>
      </c>
      <c r="I13" t="inlineStr">
        <is>
          <t>432</t>
        </is>
      </c>
      <c r="J13" t="inlineStr">
        <is>
          <t>0h (predose) and 1, 2, 3, 4, 6, 8h (postdose)</t>
        </is>
      </c>
      <c r="K13" t="inlineStr">
        <is>
          <t>150–300 mg</t>
        </is>
      </c>
      <c r="L13" t="inlineStr">
        <is>
          <t>LC-MS/MS[0.08]</t>
        </is>
      </c>
    </row>
    <row r="14">
      <c r="A14" t="inlineStr">
        <is>
          <t>Cho Y. S. (2021)39</t>
        </is>
      </c>
      <c r="B14" t="inlineStr">
        <is>
          <t>Prospective</t>
        </is>
      </c>
      <c r="C14" t="inlineStr">
        <is>
          <t>South Korea</t>
        </is>
      </c>
      <c r="D14" t="inlineStr">
        <is>
          <t>TB</t>
        </is>
      </c>
      <c r="E14" t="inlineStr">
        <is>
          <t>454 (303/149)</t>
        </is>
      </c>
      <c r="F14" t="inlineStr">
        <is>
          <t>55.4±17.4</t>
        </is>
      </c>
      <c r="G14" t="inlineStr">
        <is>
          <t>60.0±11.7</t>
        </is>
      </c>
      <c r="H14" t="inlineStr">
        <is>
          <t>184/212/53</t>
        </is>
      </c>
      <c r="I14" t="inlineStr">
        <is>
          <t>477</t>
        </is>
      </c>
      <c r="J14" t="inlineStr">
        <is>
          <t>0h (predose) and 0–24h (postdose)</t>
        </is>
      </c>
      <c r="K14" t="inlineStr">
        <is>
          <t>100–400 mg</t>
        </is>
      </c>
      <c r="L14" t="inlineStr">
        <is>
          <t>HPLC-MS/MS[0.1]</t>
        </is>
      </c>
    </row>
    <row r="15">
      <c r="A15" t="inlineStr">
        <is>
          <t>Naidoo A. (2019)40</t>
        </is>
      </c>
      <c r="B15" t="inlineStr">
        <is>
          <t>Prospective</t>
        </is>
      </c>
      <c r="C15" t="inlineStr">
        <is>
          <t>South Africa</t>
        </is>
      </c>
      <c r="D15" t="inlineStr">
        <is>
          <t>TBHIV</t>
        </is>
      </c>
      <c r="E15" t="inlineStr">
        <is>
          <t>58 (41/17)</t>
        </is>
      </c>
      <c r="F15" t="inlineStr">
        <is>
          <t>37[31–42]</t>
        </is>
      </c>
      <c r="G15" t="inlineStr">
        <is>
          <t>56.9[51.1–65.2]</t>
        </is>
      </c>
      <c r="H15" t="inlineStr">
        <is>
          <t>18/43/34</t>
        </is>
      </c>
      <c r="I15" t="inlineStr">
        <is>
          <t>573</t>
        </is>
      </c>
      <c r="J15" t="inlineStr">
        <is>
          <t>0h (predose) and 2.5, 6, 24h (postdose)</t>
        </is>
      </c>
      <c r="K15" t="inlineStr">
        <is>
          <t>225–300 mg</t>
        </is>
      </c>
      <c r="L15" t="inlineStr">
        <is>
          <t>LC-MS/MS[0.02]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</t>
        </is>
      </c>
      <c r="B1" s="1" t="inlineStr">
        <is>
          <t>Software/Algorithm</t>
        </is>
      </c>
      <c r="C1" s="1" t="inlineStr">
        <is>
          <t>Structural Model</t>
        </is>
      </c>
      <c r="D1" s="1" t="inlineStr">
        <is>
          <t>Fixed EffectParameters</t>
        </is>
      </c>
      <c r="E1" s="1" t="inlineStr">
        <is>
          <t>Fixed EffectParameters.1</t>
        </is>
      </c>
      <c r="F1" s="1" t="inlineStr">
        <is>
          <t>InterindividualVariability</t>
        </is>
      </c>
      <c r="G1" s="1" t="inlineStr">
        <is>
          <t>ResidualVariabilityProp: %Add: ng/mL</t>
        </is>
      </c>
      <c r="H1" s="1" t="inlineStr">
        <is>
          <t>InternalValidation</t>
        </is>
      </c>
      <c r="I1" s="1" t="inlineStr">
        <is>
          <t>External Validation(N=number of Samples)</t>
        </is>
      </c>
      <c r="J1" s="1" t="inlineStr">
        <is>
          <t>Model Application</t>
        </is>
      </c>
    </row>
    <row r="2">
      <c r="A2" t="inlineStr">
        <is>
          <t>Soedarsono S. (2022)28</t>
        </is>
      </c>
      <c r="B2" t="inlineStr">
        <is>
          <t>NONMEM(FOCE-I)</t>
        </is>
      </c>
      <c r="C2" t="inlineStr">
        <is>
          <t>1 CMT with FO absorption and FO elimination</t>
        </is>
      </c>
      <c r="D2" t="inlineStr">
        <is>
          <t>CL (L/h)</t>
        </is>
      </c>
      <c r="E2">
        <f>17.7*(1+NAT2)*(BW/50)0.75 0 for SA; 1.14 for IA; 2.16 for RA</f>
        <v/>
      </c>
      <c r="F2" t="inlineStr">
        <is>
          <t>82.5%</t>
        </is>
      </c>
      <c r="G2" t="inlineStr">
        <is>
          <t>Add: 0.174</t>
        </is>
      </c>
      <c r="H2" t="inlineStr">
        <is>
          <t>BootstrapGOFVPC</t>
        </is>
      </c>
      <c r="I2" t="inlineStr">
        <is>
          <t>NR</t>
        </is>
      </c>
      <c r="J2" t="inlineStr">
        <is>
          <t>Dose recommendations based on Cmax and AUC0-24</t>
        </is>
      </c>
    </row>
    <row r="3">
      <c r="A3" t="inlineStr">
        <is>
          <t>Soedarsono S. (2022)28</t>
        </is>
      </c>
      <c r="B3" t="inlineStr">
        <is>
          <t>NONMEM(FOCE-I)</t>
        </is>
      </c>
      <c r="C3" t="inlineStr">
        <is>
          <t>1 CMT with FO absorption and FO elimination</t>
        </is>
      </c>
      <c r="D3" t="inlineStr">
        <is>
          <t>V (L)</t>
        </is>
      </c>
      <c r="E3">
        <f>40.5*(BW/50)</f>
        <v/>
      </c>
      <c r="F3" t="inlineStr">
        <is>
          <t>–</t>
        </is>
      </c>
      <c r="G3" t="inlineStr">
        <is>
          <t>Add: 0.174</t>
        </is>
      </c>
      <c r="H3" t="inlineStr">
        <is>
          <t>BootstrapGOFVPC</t>
        </is>
      </c>
      <c r="I3" t="inlineStr">
        <is>
          <t>NR</t>
        </is>
      </c>
      <c r="J3" t="inlineStr">
        <is>
          <t>Dose recommendations based on Cmax and AUC0-24</t>
        </is>
      </c>
    </row>
    <row r="4">
      <c r="A4" t="inlineStr">
        <is>
          <t>Soedarsono S. (2022)28</t>
        </is>
      </c>
      <c r="B4" t="inlineStr">
        <is>
          <t>NONMEM(FOCE-I)</t>
        </is>
      </c>
      <c r="C4" t="inlineStr">
        <is>
          <t>1 CMT with FO absorption and FO elimination</t>
        </is>
      </c>
      <c r="D4" t="inlineStr">
        <is>
          <t>Ka (h-1)</t>
        </is>
      </c>
      <c r="E4">
        <f>0.25</f>
        <v/>
      </c>
      <c r="F4" t="inlineStr">
        <is>
          <t>–</t>
        </is>
      </c>
      <c r="G4" t="inlineStr">
        <is>
          <t>Add: 0.174</t>
        </is>
      </c>
      <c r="H4" t="inlineStr">
        <is>
          <t>BootstrapGOFVPC</t>
        </is>
      </c>
      <c r="I4" t="inlineStr">
        <is>
          <t>NR</t>
        </is>
      </c>
      <c r="J4" t="inlineStr">
        <is>
          <t>Dose recommendations based on Cmax and AUC0-24</t>
        </is>
      </c>
    </row>
    <row r="5">
      <c r="A5" t="inlineStr">
        <is>
          <t>Horita Y. (2018)29</t>
        </is>
      </c>
      <c r="B5" t="inlineStr">
        <is>
          <t>Monolix(SAEM)</t>
        </is>
      </c>
      <c r="C5" t="inlineStr">
        <is>
          <t>2 CMT with FO absorption and linear elimination</t>
        </is>
      </c>
      <c r="D5" t="inlineStr">
        <is>
          <t>CL (L/h)</t>
        </is>
      </c>
      <c r="E5">
        <f>NAT2*(BW/14.3)0.75 4.44 for SA; 8.08 for others</f>
        <v/>
      </c>
      <c r="F5" t="inlineStr">
        <is>
          <t>48% for RA/IA;32.4% for SA</t>
        </is>
      </c>
      <c r="G5" t="inlineStr">
        <is>
          <t>Prop: 19.3%Add: 0.0393</t>
        </is>
      </c>
      <c r="H5" t="inlineStr">
        <is>
          <t>GOFVPC</t>
        </is>
      </c>
      <c r="I5" t="inlineStr">
        <is>
          <t>NR</t>
        </is>
      </c>
      <c r="J5" t="inlineStr">
        <is>
          <t>Probabilities of target attainment: AUCτ≥11.95; Cmax≥3/6</t>
        </is>
      </c>
    </row>
    <row r="6">
      <c r="A6" t="inlineStr">
        <is>
          <t>Horita Y. (2018)29</t>
        </is>
      </c>
      <c r="B6" t="inlineStr">
        <is>
          <t>Monolix(SAEM)</t>
        </is>
      </c>
      <c r="C6" t="inlineStr">
        <is>
          <t>2 CMT with FO absorption and linear elimination</t>
        </is>
      </c>
      <c r="D6" t="inlineStr">
        <is>
          <t>Vc (L)</t>
        </is>
      </c>
      <c r="E6">
        <f>16.6*(BW/14.3)</f>
        <v/>
      </c>
      <c r="F6" t="inlineStr">
        <is>
          <t>24.10%</t>
        </is>
      </c>
      <c r="G6" t="inlineStr">
        <is>
          <t>Prop: 19.3%Add: 0.0393</t>
        </is>
      </c>
      <c r="H6" t="inlineStr">
        <is>
          <t>GOFVPC</t>
        </is>
      </c>
      <c r="I6" t="inlineStr">
        <is>
          <t>NR</t>
        </is>
      </c>
      <c r="J6" t="inlineStr">
        <is>
          <t>Probabilities of target attainment: AUCτ≥11.95; Cmax≥3/6</t>
        </is>
      </c>
    </row>
    <row r="7">
      <c r="A7" t="inlineStr">
        <is>
          <t>Horita Y. (2018)29</t>
        </is>
      </c>
      <c r="B7" t="inlineStr">
        <is>
          <t>Monolix(SAEM)</t>
        </is>
      </c>
      <c r="C7" t="inlineStr">
        <is>
          <t>2 CMT with FO absorption and linear elimination</t>
        </is>
      </c>
      <c r="D7" t="inlineStr">
        <is>
          <t>Q (L/h)</t>
        </is>
      </c>
      <c r="E7">
        <f>8.46*(BW/14.30.75</f>
        <v/>
      </c>
      <c r="F7" t="inlineStr">
        <is>
          <t>63.70%</t>
        </is>
      </c>
      <c r="G7" t="inlineStr">
        <is>
          <t>Prop: 19.3%Add: 0.0393</t>
        </is>
      </c>
      <c r="H7" t="inlineStr">
        <is>
          <t>GOFVPC</t>
        </is>
      </c>
      <c r="I7" t="inlineStr">
        <is>
          <t>NR</t>
        </is>
      </c>
      <c r="J7" t="inlineStr">
        <is>
          <t>Probabilities of target attainment: AUCτ≥11.95; Cmax≥3/6</t>
        </is>
      </c>
    </row>
    <row r="8">
      <c r="A8" t="inlineStr">
        <is>
          <t>Horita Y. (2018)29</t>
        </is>
      </c>
      <c r="B8" t="inlineStr">
        <is>
          <t>Monolix(SAEM)</t>
        </is>
      </c>
      <c r="C8" t="inlineStr">
        <is>
          <t>2 CMT with FO absorption and linear elimination</t>
        </is>
      </c>
      <c r="D8" t="inlineStr">
        <is>
          <t>Vp (L)</t>
        </is>
      </c>
      <c r="E8">
        <f>1.07*(BW/14.3)</f>
        <v/>
      </c>
      <c r="F8" t="inlineStr">
        <is>
          <t>190%</t>
        </is>
      </c>
      <c r="G8" t="inlineStr">
        <is>
          <t>Prop: 19.3%Add: 0.0393</t>
        </is>
      </c>
      <c r="H8" t="inlineStr">
        <is>
          <t>GOFVPC</t>
        </is>
      </c>
      <c r="I8" t="inlineStr">
        <is>
          <t>NR</t>
        </is>
      </c>
      <c r="J8" t="inlineStr">
        <is>
          <t>Probabilities of target attainment: AUCτ≥11.95; Cmax≥3/6</t>
        </is>
      </c>
    </row>
    <row r="9">
      <c r="A9" t="inlineStr">
        <is>
          <t>Horita Y. (2018)29</t>
        </is>
      </c>
      <c r="B9" t="inlineStr">
        <is>
          <t>Monolix(SAEM)</t>
        </is>
      </c>
      <c r="C9" t="inlineStr">
        <is>
          <t>2 CMT with FO absorption and linear elimination</t>
        </is>
      </c>
      <c r="D9" t="inlineStr">
        <is>
          <t>Ka (h-1)</t>
        </is>
      </c>
      <c r="E9">
        <f>4.23</f>
        <v/>
      </c>
      <c r="F9" t="inlineStr">
        <is>
          <t>56.70%</t>
        </is>
      </c>
      <c r="G9" t="inlineStr">
        <is>
          <t>Prop: 19.3%Add: 0.0393</t>
        </is>
      </c>
      <c r="H9" t="inlineStr">
        <is>
          <t>GOFVPC</t>
        </is>
      </c>
      <c r="I9" t="inlineStr">
        <is>
          <t>NR</t>
        </is>
      </c>
      <c r="J9" t="inlineStr">
        <is>
          <t>Probabilities of target attainment: AUCτ≥11.95; Cmax≥3/6</t>
        </is>
      </c>
    </row>
    <row r="10">
      <c r="A10" t="inlineStr">
        <is>
          <t>Denti P. (2022)30</t>
        </is>
      </c>
      <c r="B10" t="inlineStr">
        <is>
          <t>NONMEM(FOCE-I)</t>
        </is>
      </c>
      <c r="C10" t="inlineStr">
        <is>
          <t>2 CMT with FO absorption and elimination</t>
        </is>
      </c>
      <c r="D10" t="inlineStr">
        <is>
          <t>CL (L/h)</t>
        </is>
      </c>
      <c r="E10">
        <f>NAT2*PMA3.35/(PMA3.35+0.8293.35)*(BW/90.75 3.0 for SA; 4.65 for IA; 5.9 for RA</f>
        <v/>
      </c>
      <c r="F10" t="inlineStr">
        <is>
          <t>30.80%</t>
        </is>
      </c>
      <c r="G10" t="inlineStr">
        <is>
          <t>Prop: 8.19%Add: 0.0610</t>
        </is>
      </c>
      <c r="H10" t="inlineStr">
        <is>
          <t>BootstrapGOFVPC</t>
        </is>
      </c>
      <c r="I10" t="inlineStr">
        <is>
          <t>NR</t>
        </is>
      </c>
      <c r="J10" t="inlineStr">
        <is>
          <t>Probabilities of target attainment: AUC</t>
        </is>
      </c>
    </row>
    <row r="11">
      <c r="A11" t="inlineStr">
        <is>
          <t>Denti P. (2022)30</t>
        </is>
      </c>
      <c r="B11" t="inlineStr">
        <is>
          <t>NONMEM(FOCE-I)</t>
        </is>
      </c>
      <c r="C11" t="inlineStr">
        <is>
          <t>2 CMT with FO absorption and elimination</t>
        </is>
      </c>
      <c r="D11" t="inlineStr">
        <is>
          <t>Vc (L)</t>
        </is>
      </c>
      <c r="E11">
        <f>10.5*(BW/9)</f>
        <v/>
      </c>
      <c r="F11" t="inlineStr">
        <is>
          <t>–</t>
        </is>
      </c>
      <c r="G11" t="inlineStr">
        <is>
          <t>Prop: 8.19%Add: 0.0610</t>
        </is>
      </c>
      <c r="H11" t="inlineStr">
        <is>
          <t>BootstrapGOFVPC</t>
        </is>
      </c>
      <c r="I11" t="inlineStr">
        <is>
          <t>NR</t>
        </is>
      </c>
      <c r="J11" t="inlineStr">
        <is>
          <t>Probabilities of target attainment: AUC</t>
        </is>
      </c>
    </row>
    <row r="12">
      <c r="A12" t="inlineStr">
        <is>
          <t>Denti P. (2022)30</t>
        </is>
      </c>
      <c r="B12" t="inlineStr">
        <is>
          <t>NONMEM(FOCE-I)</t>
        </is>
      </c>
      <c r="C12" t="inlineStr">
        <is>
          <t>2 CMT with FO absorption and elimination</t>
        </is>
      </c>
      <c r="D12" t="inlineStr">
        <is>
          <t>Q (L/h)</t>
        </is>
      </c>
      <c r="E12">
        <f>0.364*(BW/9)0.75</f>
        <v/>
      </c>
      <c r="F12" t="inlineStr">
        <is>
          <t>–</t>
        </is>
      </c>
      <c r="G12" t="inlineStr">
        <is>
          <t>Prop: 8.19%Add: 0.0610</t>
        </is>
      </c>
      <c r="H12" t="inlineStr">
        <is>
          <t>BootstrapGOFVPC</t>
        </is>
      </c>
      <c r="I12" t="inlineStr">
        <is>
          <t>NR</t>
        </is>
      </c>
      <c r="J12" t="inlineStr">
        <is>
          <t>Probabilities of target attainment: AUC</t>
        </is>
      </c>
    </row>
    <row r="13">
      <c r="A13" t="inlineStr">
        <is>
          <t>Denti P. (2022)30</t>
        </is>
      </c>
      <c r="B13" t="inlineStr">
        <is>
          <t>NONMEM(FOCE-I)</t>
        </is>
      </c>
      <c r="C13" t="inlineStr">
        <is>
          <t>2 CMT with FO absorption and elimination</t>
        </is>
      </c>
      <c r="D13" t="inlineStr">
        <is>
          <t>Vp (L)</t>
        </is>
      </c>
      <c r="E13">
        <f>3.04*(BW/9)</f>
        <v/>
      </c>
      <c r="F13" t="inlineStr">
        <is>
          <t>–</t>
        </is>
      </c>
      <c r="G13" t="inlineStr">
        <is>
          <t>Prop: 8.19%Add: 0.0610</t>
        </is>
      </c>
      <c r="H13" t="inlineStr">
        <is>
          <t>BootstrapGOFVPC</t>
        </is>
      </c>
      <c r="I13" t="inlineStr">
        <is>
          <t>NR</t>
        </is>
      </c>
      <c r="J13" t="inlineStr">
        <is>
          <t>Probabilities of target attainment: AUC</t>
        </is>
      </c>
    </row>
    <row r="14">
      <c r="A14" t="inlineStr">
        <is>
          <t>Denti P. (2022)30</t>
        </is>
      </c>
      <c r="B14" t="inlineStr">
        <is>
          <t>NONMEM(FOCE-I)</t>
        </is>
      </c>
      <c r="C14" t="inlineStr">
        <is>
          <t>2 CMT with FO absorption and elimination</t>
        </is>
      </c>
      <c r="D14" t="inlineStr">
        <is>
          <t>F</t>
        </is>
      </c>
      <c r="E14">
        <f>1; when AGE&gt;2.720.74+(1–0.74)*AGE/1.63; when AGE&lt;2.72</f>
        <v/>
      </c>
      <c r="F14" t="inlineStr">
        <is>
          <t>31.1% (BOV)</t>
        </is>
      </c>
      <c r="G14" t="inlineStr">
        <is>
          <t>Prop: 8.19%Add: 0.0610</t>
        </is>
      </c>
      <c r="H14" t="inlineStr">
        <is>
          <t>BootstrapGOFVPC</t>
        </is>
      </c>
      <c r="I14" t="inlineStr">
        <is>
          <t>NR</t>
        </is>
      </c>
      <c r="J14" t="inlineStr">
        <is>
          <t>Probabilities of target attainment: AUC</t>
        </is>
      </c>
    </row>
    <row r="15">
      <c r="A15" t="inlineStr">
        <is>
          <t>Denti P. (2022)30</t>
        </is>
      </c>
      <c r="B15" t="inlineStr">
        <is>
          <t>NONMEM(FOCE-I)</t>
        </is>
      </c>
      <c r="C15" t="inlineStr">
        <is>
          <t>2 CMT with FO absorption and elimination</t>
        </is>
      </c>
      <c r="D15" t="inlineStr">
        <is>
          <t>Tlag (h)</t>
        </is>
      </c>
      <c r="E15">
        <f>0.123</f>
        <v/>
      </c>
      <c r="F15" t="inlineStr">
        <is>
          <t>132% (BOV)</t>
        </is>
      </c>
      <c r="G15" t="inlineStr">
        <is>
          <t>Prop: 8.19%Add: 0.0610</t>
        </is>
      </c>
      <c r="H15" t="inlineStr">
        <is>
          <t>BootstrapGOFVPC</t>
        </is>
      </c>
      <c r="I15" t="inlineStr">
        <is>
          <t>NR</t>
        </is>
      </c>
      <c r="J15" t="inlineStr">
        <is>
          <t>Probabilities of target attainment: AUC</t>
        </is>
      </c>
    </row>
    <row r="16">
      <c r="A16" t="inlineStr">
        <is>
          <t>Denti P. (2022)30</t>
        </is>
      </c>
      <c r="B16" t="inlineStr">
        <is>
          <t>NONMEM(FOCE-I)</t>
        </is>
      </c>
      <c r="C16" t="inlineStr">
        <is>
          <t>2 CMT with FO absorption and elimination</t>
        </is>
      </c>
      <c r="D16" t="inlineStr">
        <is>
          <t>Ka (h-1)</t>
        </is>
      </c>
      <c r="E16">
        <f>2.83</f>
        <v/>
      </c>
      <c r="F16" t="inlineStr">
        <is>
          <t>48.7% (BOV)</t>
        </is>
      </c>
      <c r="G16" t="inlineStr">
        <is>
          <t>Prop: 8.19%Add: 0.0610</t>
        </is>
      </c>
      <c r="H16" t="inlineStr">
        <is>
          <t>BootstrapGOFVPC</t>
        </is>
      </c>
      <c r="I16" t="inlineStr">
        <is>
          <t>NR</t>
        </is>
      </c>
      <c r="J16" t="inlineStr">
        <is>
          <t>Probabilities of target attainment: AUC</t>
        </is>
      </c>
    </row>
    <row r="17">
      <c r="A17" t="inlineStr">
        <is>
          <t>Jing W. (2020)31</t>
        </is>
      </c>
      <c r="B17" t="inlineStr">
        <is>
          <t>NONMEM(FOCE-I)</t>
        </is>
      </c>
      <c r="C17" t="inlineStr">
        <is>
          <t>2 CMT with oral absorption</t>
        </is>
      </c>
      <c r="D17" t="inlineStr">
        <is>
          <t>CL (L/h)</t>
        </is>
      </c>
      <c r="E17">
        <f>31.4*(BW/58)0.93*NAT20.378 for SA; 1 for IA; 1.36 for RA</f>
        <v/>
      </c>
      <c r="F17" t="inlineStr">
        <is>
          <t>50.60%</t>
        </is>
      </c>
      <c r="G17" t="inlineStr">
        <is>
          <t>Expo: 0.251</t>
        </is>
      </c>
      <c r="H17" t="inlineStr">
        <is>
          <t>BootstrapGOFNPDEVPC</t>
        </is>
      </c>
      <c r="I17" t="inlineStr">
        <is>
          <t>NR</t>
        </is>
      </c>
      <c r="J17" t="inlineStr">
        <is>
          <t>Probabilities of target attainment: AUCinf≥10.52; Cmax≥2.19/3/6</t>
        </is>
      </c>
    </row>
    <row r="18">
      <c r="A18" t="inlineStr">
        <is>
          <t>Jing W. (2020)31</t>
        </is>
      </c>
      <c r="B18" t="inlineStr">
        <is>
          <t>NONMEM(FOCE-I)</t>
        </is>
      </c>
      <c r="C18" t="inlineStr">
        <is>
          <t>2 CMT with oral absorption</t>
        </is>
      </c>
      <c r="D18" t="inlineStr">
        <is>
          <t>Vc (L)</t>
        </is>
      </c>
      <c r="E18">
        <f>21.1</f>
        <v/>
      </c>
      <c r="F18" t="inlineStr">
        <is>
          <t>–</t>
        </is>
      </c>
      <c r="G18" t="inlineStr">
        <is>
          <t>Expo: 0.251</t>
        </is>
      </c>
      <c r="H18" t="inlineStr">
        <is>
          <t>BootstrapGOFNPDEVPC</t>
        </is>
      </c>
      <c r="I18" t="inlineStr">
        <is>
          <t>NR</t>
        </is>
      </c>
      <c r="J18" t="inlineStr">
        <is>
          <t>Probabilities of target attainment: AUCinf≥10.52; Cmax≥2.19/3/6</t>
        </is>
      </c>
    </row>
    <row r="19">
      <c r="A19" t="inlineStr">
        <is>
          <t>Jing W. (2020)31</t>
        </is>
      </c>
      <c r="B19" t="inlineStr">
        <is>
          <t>NONMEM(FOCE-I)</t>
        </is>
      </c>
      <c r="C19" t="inlineStr">
        <is>
          <t>2 CMT with oral absorption</t>
        </is>
      </c>
      <c r="D19" t="inlineStr">
        <is>
          <t>Q (L/h)</t>
        </is>
      </c>
      <c r="E19">
        <f>43.7</f>
        <v/>
      </c>
      <c r="F19" t="inlineStr">
        <is>
          <t>79.87%</t>
        </is>
      </c>
      <c r="G19" t="inlineStr">
        <is>
          <t>Expo: 0.251</t>
        </is>
      </c>
      <c r="H19" t="inlineStr">
        <is>
          <t>BootstrapGOFNPDEVPC</t>
        </is>
      </c>
      <c r="I19" t="inlineStr">
        <is>
          <t>NR</t>
        </is>
      </c>
      <c r="J19" t="inlineStr">
        <is>
          <t>Probabilities of target attainment: AUCinf≥10.52; Cmax≥2.19/3/6</t>
        </is>
      </c>
    </row>
    <row r="20">
      <c r="A20" t="inlineStr">
        <is>
          <t>Jing W. (2020)31</t>
        </is>
      </c>
      <c r="B20" t="inlineStr">
        <is>
          <t>NONMEM(FOCE-I)</t>
        </is>
      </c>
      <c r="C20" t="inlineStr">
        <is>
          <t>2 CMT with oral absorption</t>
        </is>
      </c>
      <c r="D20" t="inlineStr">
        <is>
          <t>Vp (L)</t>
        </is>
      </c>
      <c r="E20">
        <f>27.7</f>
        <v/>
      </c>
      <c r="F20" t="inlineStr">
        <is>
          <t>–</t>
        </is>
      </c>
      <c r="G20" t="inlineStr">
        <is>
          <t>Expo: 0.251</t>
        </is>
      </c>
      <c r="H20" t="inlineStr">
        <is>
          <t>BootstrapGOFNPDEVPC</t>
        </is>
      </c>
      <c r="I20" t="inlineStr">
        <is>
          <t>NR</t>
        </is>
      </c>
      <c r="J20" t="inlineStr">
        <is>
          <t>Probabilities of target attainment: AUCinf≥10.52; Cmax≥2.19/3/6</t>
        </is>
      </c>
    </row>
    <row r="21">
      <c r="A21" t="inlineStr">
        <is>
          <t>Jing W. (2020)31</t>
        </is>
      </c>
      <c r="B21" t="inlineStr">
        <is>
          <t>NONMEM(FOCE-I)</t>
        </is>
      </c>
      <c r="C21" t="inlineStr">
        <is>
          <t>2 CMT with oral absorption</t>
        </is>
      </c>
      <c r="D21" t="inlineStr">
        <is>
          <t>Ka (h-1)</t>
        </is>
      </c>
      <c r="E21">
        <f>1.70</f>
        <v/>
      </c>
      <c r="F21" t="inlineStr">
        <is>
          <t>87.06%</t>
        </is>
      </c>
      <c r="G21" t="inlineStr">
        <is>
          <t>Expo: 0.251</t>
        </is>
      </c>
      <c r="H21" t="inlineStr">
        <is>
          <t>BootstrapGOFNPDEVPC</t>
        </is>
      </c>
      <c r="I21" t="inlineStr">
        <is>
          <t>NR</t>
        </is>
      </c>
      <c r="J21" t="inlineStr">
        <is>
          <t>Probabilities of target attainment: AUCinf≥10.52; Cmax≥2.19/3/6</t>
        </is>
      </c>
    </row>
    <row r="22">
      <c r="A22" t="inlineStr">
        <is>
          <t>Panjasawatwong N. (2020)32</t>
        </is>
      </c>
      <c r="B22" t="inlineStr">
        <is>
          <t>NONMEM(FOCE-I)</t>
        </is>
      </c>
      <c r="C22" t="inlineStr">
        <is>
          <t>2 CMT disposition with 2 transit absorption CMT</t>
        </is>
      </c>
      <c r="D22" t="inlineStr">
        <is>
          <t>CL (L/h)</t>
        </is>
      </c>
      <c r="E22">
        <f>9.43*(BW/10.90.75*(1-NAT2)*MAT4.7/(MAT4.7+12.74.7)0.564 for SA; 0 for others</f>
        <v/>
      </c>
      <c r="F22" t="inlineStr">
        <is>
          <t>36.80%</t>
        </is>
      </c>
      <c r="G22" t="inlineStr">
        <is>
          <t>Add: 0.474</t>
        </is>
      </c>
      <c r="H22" t="inlineStr">
        <is>
          <t>GOFVPC</t>
        </is>
      </c>
      <c r="I22" t="inlineStr">
        <is>
          <t>NR</t>
        </is>
      </c>
      <c r="J22" t="inlineStr">
        <is>
          <t>Dose recommendations based on Cmax and AUC0-24</t>
        </is>
      </c>
    </row>
    <row r="23">
      <c r="A23" t="inlineStr">
        <is>
          <t>Panjasawatwong N. (2020)32</t>
        </is>
      </c>
      <c r="B23" t="inlineStr">
        <is>
          <t>NONMEM(FOCE-I)</t>
        </is>
      </c>
      <c r="C23" t="inlineStr">
        <is>
          <t>2 CMT disposition with 2 transit absorption CMT</t>
        </is>
      </c>
      <c r="D23" t="inlineStr">
        <is>
          <t>F</t>
        </is>
      </c>
      <c r="E23">
        <f>1</f>
        <v/>
      </c>
      <c r="F23" t="inlineStr">
        <is>
          <t>–</t>
        </is>
      </c>
      <c r="G23" t="inlineStr">
        <is>
          <t>Add: 0.474</t>
        </is>
      </c>
      <c r="H23" t="inlineStr">
        <is>
          <t>GOFVPC</t>
        </is>
      </c>
      <c r="I23" t="inlineStr">
        <is>
          <t>NR</t>
        </is>
      </c>
      <c r="J23" t="inlineStr">
        <is>
          <t>Dose recommendations based on Cmax and AUC0-24</t>
        </is>
      </c>
    </row>
    <row r="24">
      <c r="A24" t="inlineStr">
        <is>
          <t>Panjasawatwong N. (2020)32</t>
        </is>
      </c>
      <c r="B24" t="inlineStr">
        <is>
          <t>NONMEM(FOCE-I)</t>
        </is>
      </c>
      <c r="C24" t="inlineStr">
        <is>
          <t>2 CMT disposition with 2 transit absorption CMT</t>
        </is>
      </c>
      <c r="D24" t="inlineStr">
        <is>
          <t>Vc (L)</t>
        </is>
      </c>
      <c r="E24">
        <f>3.78*(BW/10.9)</f>
        <v/>
      </c>
      <c r="F24" t="inlineStr">
        <is>
          <t>–</t>
        </is>
      </c>
      <c r="G24" t="inlineStr">
        <is>
          <t>Add: 0.474</t>
        </is>
      </c>
      <c r="H24" t="inlineStr">
        <is>
          <t>GOFVPC</t>
        </is>
      </c>
      <c r="I24" t="inlineStr">
        <is>
          <t>NR</t>
        </is>
      </c>
      <c r="J24" t="inlineStr">
        <is>
          <t>Dose recommendations based on Cmax and AUC0-24</t>
        </is>
      </c>
    </row>
    <row r="25">
      <c r="A25" t="inlineStr">
        <is>
          <t>Panjasawatwong N. (2020)32</t>
        </is>
      </c>
      <c r="B25" t="inlineStr">
        <is>
          <t>NONMEM(FOCE-I)</t>
        </is>
      </c>
      <c r="C25" t="inlineStr">
        <is>
          <t>2 CMT disposition with 2 transit absorption CMT</t>
        </is>
      </c>
      <c r="D25" t="inlineStr">
        <is>
          <t>MTT (h)</t>
        </is>
      </c>
      <c r="E25">
        <f>0.878</f>
        <v/>
      </c>
      <c r="F25" t="inlineStr">
        <is>
          <t>–</t>
        </is>
      </c>
      <c r="G25" t="inlineStr">
        <is>
          <t>Add: 0.474</t>
        </is>
      </c>
      <c r="H25" t="inlineStr">
        <is>
          <t>GOFVPC</t>
        </is>
      </c>
      <c r="I25" t="inlineStr">
        <is>
          <t>NR</t>
        </is>
      </c>
      <c r="J25" t="inlineStr">
        <is>
          <t>Dose recommendations based on Cmax and AUC0-24</t>
        </is>
      </c>
    </row>
    <row r="26">
      <c r="A26" t="inlineStr">
        <is>
          <t>Panjasawatwong N. (2020)32</t>
        </is>
      </c>
      <c r="B26" t="inlineStr">
        <is>
          <t>NONMEM(FOCE-I)</t>
        </is>
      </c>
      <c r="C26" t="inlineStr">
        <is>
          <t>2 CMT disposition with 2 transit absorption CMT</t>
        </is>
      </c>
      <c r="D26" t="inlineStr">
        <is>
          <t>NT</t>
        </is>
      </c>
      <c r="E26">
        <f>2</f>
        <v/>
      </c>
      <c r="F26" t="inlineStr">
        <is>
          <t>–</t>
        </is>
      </c>
      <c r="G26" t="inlineStr">
        <is>
          <t>Add: 0.474</t>
        </is>
      </c>
      <c r="H26" t="inlineStr">
        <is>
          <t>GOFVPC</t>
        </is>
      </c>
      <c r="I26" t="inlineStr">
        <is>
          <t>NR</t>
        </is>
      </c>
      <c r="J26" t="inlineStr">
        <is>
          <t>Dose recommendations based on Cmax and AUC0-24</t>
        </is>
      </c>
    </row>
    <row r="27">
      <c r="A27" t="inlineStr">
        <is>
          <t>Panjasawatwong N. (2020)32</t>
        </is>
      </c>
      <c r="B27" t="inlineStr">
        <is>
          <t>NONMEM(FOCE-I)</t>
        </is>
      </c>
      <c r="C27" t="inlineStr">
        <is>
          <t>2 CMT disposition with 2 transit absorption CMT</t>
        </is>
      </c>
      <c r="D27" t="inlineStr">
        <is>
          <t>Ka (h-1)</t>
        </is>
      </c>
      <c r="E27">
        <f>(NT+1)/MTT</f>
        <v/>
      </c>
      <c r="F27" t="inlineStr">
        <is>
          <t>–</t>
        </is>
      </c>
      <c r="G27" t="inlineStr">
        <is>
          <t>Add: 0.474</t>
        </is>
      </c>
      <c r="H27" t="inlineStr">
        <is>
          <t>GOFVPC</t>
        </is>
      </c>
      <c r="I27" t="inlineStr">
        <is>
          <t>NR</t>
        </is>
      </c>
      <c r="J27" t="inlineStr">
        <is>
          <t>Dose recommendations based on Cmax and AUC0-24</t>
        </is>
      </c>
    </row>
    <row r="28">
      <c r="A28" t="inlineStr">
        <is>
          <t>Panjasawatwong N. (2020)32</t>
        </is>
      </c>
      <c r="B28" t="inlineStr">
        <is>
          <t>NONMEM(FOCE-I)</t>
        </is>
      </c>
      <c r="C28" t="inlineStr">
        <is>
          <t>2 CMT disposition with 2 transit absorption CMT</t>
        </is>
      </c>
      <c r="D28" t="inlineStr">
        <is>
          <t>Q (L/h)</t>
        </is>
      </c>
      <c r="E28">
        <f>28.0*(BW/10.9)0.75</f>
        <v/>
      </c>
      <c r="F28" t="inlineStr">
        <is>
          <t>101%</t>
        </is>
      </c>
      <c r="G28" t="inlineStr">
        <is>
          <t>Add: 0.474</t>
        </is>
      </c>
      <c r="H28" t="inlineStr">
        <is>
          <t>GOFVPC</t>
        </is>
      </c>
      <c r="I28" t="inlineStr">
        <is>
          <t>NR</t>
        </is>
      </c>
      <c r="J28" t="inlineStr">
        <is>
          <t>Dose recommendations based on Cmax and AUC0-24</t>
        </is>
      </c>
    </row>
    <row r="29">
      <c r="A29" t="inlineStr">
        <is>
          <t>Panjasawatwong N. (2020)32</t>
        </is>
      </c>
      <c r="B29" t="inlineStr">
        <is>
          <t>NONMEM(FOCE-I)</t>
        </is>
      </c>
      <c r="C29" t="inlineStr">
        <is>
          <t>2 CMT disposition with 2 transit absorption CMT</t>
        </is>
      </c>
      <c r="D29" t="inlineStr">
        <is>
          <t>Vp (L)</t>
        </is>
      </c>
      <c r="E29">
        <f>15.3*(BW/10.9)</f>
        <v/>
      </c>
      <c r="F29" t="inlineStr">
        <is>
          <t>–</t>
        </is>
      </c>
      <c r="G29" t="inlineStr">
        <is>
          <t>Add: 0.474</t>
        </is>
      </c>
      <c r="H29" t="inlineStr">
        <is>
          <t>GOFVPC</t>
        </is>
      </c>
      <c r="I29" t="inlineStr">
        <is>
          <t>NR</t>
        </is>
      </c>
      <c r="J29" t="inlineStr">
        <is>
          <t>Dose recommendations based on Cmax and AUC0-24</t>
        </is>
      </c>
    </row>
    <row r="30">
      <c r="A30" t="inlineStr">
        <is>
          <t>Chen B. (2022)33</t>
        </is>
      </c>
      <c r="B30" t="inlineStr">
        <is>
          <t>NONMEM(FOCE-I)</t>
        </is>
      </c>
      <c r="C30" t="inlineStr">
        <is>
          <t>1 CMT with FO absorption and FO elimination</t>
        </is>
      </c>
      <c r="D30" t="inlineStr">
        <is>
          <t>CL (L/h)</t>
        </is>
      </c>
      <c r="E30">
        <f>28.7*e^(−0.55*NAT2)2 for SA; 1 for IA; 0 for RA</f>
        <v/>
      </c>
      <c r="F30" t="inlineStr">
        <is>
          <t>30.70%</t>
        </is>
      </c>
      <c r="G30" t="inlineStr">
        <is>
          <t>σINH: Prop: 33.3%σAcINH: Prop: 30.2%</t>
        </is>
      </c>
      <c r="H30" t="inlineStr">
        <is>
          <t>BootstrapGOFVPC</t>
        </is>
      </c>
      <c r="I30" t="inlineStr">
        <is>
          <t>80</t>
        </is>
      </c>
      <c r="J30" t="inlineStr">
        <is>
          <t>Probabilities of target attainment: fAUC/MIC≥567</t>
        </is>
      </c>
    </row>
    <row r="31">
      <c r="A31" t="inlineStr">
        <is>
          <t>Chen B. (2022)33</t>
        </is>
      </c>
      <c r="B31" t="inlineStr">
        <is>
          <t>NONMEM(FOCE-I)</t>
        </is>
      </c>
      <c r="C31" t="inlineStr">
        <is>
          <t>1 CMT with FO absorption and FO elimination</t>
        </is>
      </c>
      <c r="D31" t="inlineStr">
        <is>
          <t>Vc (L)</t>
        </is>
      </c>
      <c r="E31">
        <f>54.1</f>
        <v/>
      </c>
      <c r="F31" t="inlineStr">
        <is>
          <t>19.40%</t>
        </is>
      </c>
      <c r="G31" t="inlineStr">
        <is>
          <t>σINH: Prop: 33.3%σAcINH: Prop: 30.2%</t>
        </is>
      </c>
      <c r="H31" t="inlineStr">
        <is>
          <t>BootstrapGOFVPC</t>
        </is>
      </c>
      <c r="I31" t="inlineStr">
        <is>
          <t>80</t>
        </is>
      </c>
      <c r="J31" t="inlineStr">
        <is>
          <t>Probabilities of target attainment: fAUC/MIC≥567</t>
        </is>
      </c>
    </row>
    <row r="32">
      <c r="A32" t="inlineStr">
        <is>
          <t>Chen B. (2022)33</t>
        </is>
      </c>
      <c r="B32" t="inlineStr">
        <is>
          <t>NONMEM(FOCE-I)</t>
        </is>
      </c>
      <c r="C32" t="inlineStr">
        <is>
          <t>1 CMT with FO absorption and FO elimination</t>
        </is>
      </c>
      <c r="D32" t="inlineStr">
        <is>
          <t>Ka (h-1)</t>
        </is>
      </c>
      <c r="E32">
        <f>3.91</f>
        <v/>
      </c>
      <c r="F32" t="inlineStr">
        <is>
          <t>55.20%</t>
        </is>
      </c>
      <c r="G32" t="inlineStr">
        <is>
          <t>σINH: Prop: 33.3%σAcINH: Prop: 30.2%</t>
        </is>
      </c>
      <c r="H32" t="inlineStr">
        <is>
          <t>BootstrapGOFVPC</t>
        </is>
      </c>
      <c r="I32" t="inlineStr">
        <is>
          <t>80</t>
        </is>
      </c>
      <c r="J32" t="inlineStr">
        <is>
          <t>Probabilities of target attainment: fAUC/MIC≥567</t>
        </is>
      </c>
    </row>
    <row r="33">
      <c r="A33" t="inlineStr">
        <is>
          <t>Huerta-García AP. (2020)34</t>
        </is>
      </c>
      <c r="B33" t="inlineStr">
        <is>
          <t>NONMEM(FOCE-I)</t>
        </is>
      </c>
      <c r="C33" t="inlineStr">
        <is>
          <t>2 CMT with FO absorption and elimination</t>
        </is>
      </c>
      <c r="D33" t="inlineStr">
        <is>
          <t>CL (L/h)</t>
        </is>
      </c>
      <c r="E33">
        <f>NAT211.4 for SA; 19.2 for IA; 27.4 for RA</f>
        <v/>
      </c>
      <c r="F33" t="inlineStr">
        <is>
          <t>47.00%</t>
        </is>
      </c>
      <c r="G33" t="inlineStr">
        <is>
          <t>Prop: 42.9%</t>
        </is>
      </c>
      <c r="H33" t="inlineStr">
        <is>
          <t>BootstrapGOFVPCNPDE</t>
        </is>
      </c>
      <c r="I33" t="inlineStr">
        <is>
          <t>N=14</t>
        </is>
      </c>
      <c r="J33" t="inlineStr">
        <is>
          <t>dose recommendations based on Cmaxations based on Cmax</t>
        </is>
      </c>
    </row>
    <row r="34">
      <c r="A34" t="inlineStr">
        <is>
          <t>Huerta-García AP. (2020)34</t>
        </is>
      </c>
      <c r="B34" t="inlineStr">
        <is>
          <t>NONMEM(FOCE-I)</t>
        </is>
      </c>
      <c r="C34" t="inlineStr">
        <is>
          <t>2 CMT with FO absorption and elimination</t>
        </is>
      </c>
      <c r="D34" t="inlineStr">
        <is>
          <t>Vc (L)</t>
        </is>
      </c>
      <c r="E34">
        <f>1.5*BMI</f>
        <v/>
      </c>
      <c r="F34" t="inlineStr">
        <is>
          <t>59.40%</t>
        </is>
      </c>
      <c r="G34" t="inlineStr">
        <is>
          <t>Prop: 42.9%</t>
        </is>
      </c>
      <c r="H34" t="inlineStr">
        <is>
          <t>BootstrapGOFVPCNPDE</t>
        </is>
      </c>
      <c r="I34" t="inlineStr">
        <is>
          <t>N=14</t>
        </is>
      </c>
      <c r="J34" t="inlineStr">
        <is>
          <t>dose recommendations based on Cmaxations based on Cmax</t>
        </is>
      </c>
    </row>
    <row r="35">
      <c r="A35" t="inlineStr">
        <is>
          <t>Huerta-García AP. (2020)34</t>
        </is>
      </c>
      <c r="B35" t="inlineStr">
        <is>
          <t>NONMEM(FOCE-I)</t>
        </is>
      </c>
      <c r="C35" t="inlineStr">
        <is>
          <t>2 CMT with FO absorption and elimination</t>
        </is>
      </c>
      <c r="D35" t="inlineStr">
        <is>
          <t>Q (L/h)</t>
        </is>
      </c>
      <c r="E35">
        <f>9.9</f>
        <v/>
      </c>
      <c r="F35" t="inlineStr">
        <is>
          <t>–</t>
        </is>
      </c>
      <c r="G35" t="inlineStr">
        <is>
          <t>Prop: 42.9%</t>
        </is>
      </c>
      <c r="H35" t="inlineStr">
        <is>
          <t>BootstrapGOFVPCNPDE</t>
        </is>
      </c>
      <c r="I35" t="inlineStr">
        <is>
          <t>N=14</t>
        </is>
      </c>
      <c r="J35" t="inlineStr">
        <is>
          <t>dose recommendations based on Cmaxations based on Cmax</t>
        </is>
      </c>
    </row>
    <row r="36">
      <c r="A36" t="inlineStr">
        <is>
          <t>Huerta-García AP. (2020)34</t>
        </is>
      </c>
      <c r="B36" t="inlineStr">
        <is>
          <t>NONMEM(FOCE-I)</t>
        </is>
      </c>
      <c r="C36" t="inlineStr">
        <is>
          <t>2 CMT with FO absorption and elimination</t>
        </is>
      </c>
      <c r="D36" t="inlineStr">
        <is>
          <t>Vp (L)</t>
        </is>
      </c>
      <c r="E36">
        <f>3.8</f>
        <v/>
      </c>
      <c r="F36" t="inlineStr">
        <is>
          <t>114%</t>
        </is>
      </c>
      <c r="G36" t="inlineStr">
        <is>
          <t>Prop: 42.9%</t>
        </is>
      </c>
      <c r="H36" t="inlineStr">
        <is>
          <t>BootstrapGOFVPCNPDE</t>
        </is>
      </c>
      <c r="I36" t="inlineStr">
        <is>
          <t>N=14</t>
        </is>
      </c>
      <c r="J36" t="inlineStr">
        <is>
          <t>dose recommendations based on Cmaxations based on Cmax</t>
        </is>
      </c>
    </row>
    <row r="37">
      <c r="A37" t="inlineStr">
        <is>
          <t>Huerta-García AP. (2020)34</t>
        </is>
      </c>
      <c r="B37" t="inlineStr">
        <is>
          <t>NONMEM(FOCE-I)</t>
        </is>
      </c>
      <c r="C37" t="inlineStr">
        <is>
          <t>2 CMT with FO absorption and elimination</t>
        </is>
      </c>
      <c r="D37" t="inlineStr">
        <is>
          <t>Ka (h-1)</t>
        </is>
      </c>
      <c r="E37">
        <f>2</f>
        <v/>
      </c>
      <c r="F37" t="inlineStr">
        <is>
          <t>113.60%</t>
        </is>
      </c>
      <c r="G37" t="inlineStr">
        <is>
          <t>Prop: 42.9%</t>
        </is>
      </c>
      <c r="H37" t="inlineStr">
        <is>
          <t>BootstrapGOFVPCNPDE</t>
        </is>
      </c>
      <c r="I37" t="inlineStr">
        <is>
          <t>N=14</t>
        </is>
      </c>
      <c r="J37" t="inlineStr">
        <is>
          <t>dose recommendations based on Cmaxations based on Cmax</t>
        </is>
      </c>
    </row>
    <row r="38">
      <c r="A38" t="inlineStr">
        <is>
          <t>Abdelwahab MT. (2020)35</t>
        </is>
      </c>
      <c r="B38" t="inlineStr">
        <is>
          <t>NONMEM</t>
        </is>
      </c>
      <c r="C38" t="inlineStr">
        <is>
          <t>2 CMT with 2 CMT disposition with FO elimination and transit CMT absorption</t>
        </is>
      </c>
      <c r="D38" t="inlineStr">
        <is>
          <t>CL (L/h)</t>
        </is>
      </c>
      <c r="E38">
        <f>NAT2*(BW/65.30.75 29.0 for SA; 75.7 for IA; 97.1 for RA</f>
        <v/>
      </c>
      <c r="F38" t="inlineStr">
        <is>
          <t>12.70%</t>
        </is>
      </c>
      <c r="G38" t="inlineStr">
        <is>
          <t>Prop: 22.2%add: 0.045</t>
        </is>
      </c>
      <c r="H38" t="inlineStr">
        <is>
          <t>VPC</t>
        </is>
      </c>
      <c r="I38" t="inlineStr">
        <is>
          <t>NR</t>
        </is>
      </c>
      <c r="J38" t="inlineStr">
        <is>
          <t>Dose recommendations based on Cmax and AUC0-24</t>
        </is>
      </c>
    </row>
    <row r="39">
      <c r="A39" t="inlineStr">
        <is>
          <t>Abdelwahab MT. (2020)35</t>
        </is>
      </c>
      <c r="B39" t="inlineStr">
        <is>
          <t>NONMEM</t>
        </is>
      </c>
      <c r="C39" t="inlineStr">
        <is>
          <t>2 CMT with 2 CMT disposition with FO elimination and transit CMT absorption</t>
        </is>
      </c>
      <c r="D39" t="inlineStr">
        <is>
          <t>Vc (L)</t>
        </is>
      </c>
      <c r="E39">
        <f>130*(BW/65.3)</f>
        <v/>
      </c>
      <c r="F39" t="inlineStr">
        <is>
          <t>–</t>
        </is>
      </c>
      <c r="G39" t="inlineStr">
        <is>
          <t>Prop: 22.2%add: 0.045</t>
        </is>
      </c>
      <c r="H39" t="inlineStr">
        <is>
          <t>VPC</t>
        </is>
      </c>
      <c r="I39" t="inlineStr">
        <is>
          <t>NR</t>
        </is>
      </c>
      <c r="J39" t="inlineStr">
        <is>
          <t>Dose recommendations based on Cmax and AUC0-24</t>
        </is>
      </c>
    </row>
    <row r="40">
      <c r="A40" t="inlineStr">
        <is>
          <t>Abdelwahab MT. (2020)35</t>
        </is>
      </c>
      <c r="B40" t="inlineStr">
        <is>
          <t>NONMEM</t>
        </is>
      </c>
      <c r="C40" t="inlineStr">
        <is>
          <t>2 CMT with 2 CMT disposition with FO elimination and transit CMT absorption</t>
        </is>
      </c>
      <c r="D40" t="inlineStr">
        <is>
          <t>Q (L/h)</t>
        </is>
      </c>
      <c r="E40">
        <f>12.4*(BW/65.3)0.75</f>
        <v/>
      </c>
      <c r="F40" t="inlineStr">
        <is>
          <t>–</t>
        </is>
      </c>
      <c r="G40" t="inlineStr">
        <is>
          <t>Prop: 22.2%add: 0.045</t>
        </is>
      </c>
      <c r="H40" t="inlineStr">
        <is>
          <t>VPC</t>
        </is>
      </c>
      <c r="I40" t="inlineStr">
        <is>
          <t>NR</t>
        </is>
      </c>
      <c r="J40" t="inlineStr">
        <is>
          <t>Dose recommendations based on Cmax and AUC0-24</t>
        </is>
      </c>
    </row>
    <row r="41">
      <c r="A41" t="inlineStr">
        <is>
          <t>Abdelwahab MT. (2020)35</t>
        </is>
      </c>
      <c r="B41" t="inlineStr">
        <is>
          <t>NONMEM</t>
        </is>
      </c>
      <c r="C41" t="inlineStr">
        <is>
          <t>2 CMT with 2 CMT disposition with FO elimination and transit CMT absorption</t>
        </is>
      </c>
      <c r="D41" t="inlineStr">
        <is>
          <t>Vp (L)</t>
        </is>
      </c>
      <c r="E41">
        <f>28.5*(BW/65.3)</f>
        <v/>
      </c>
      <c r="F41" t="inlineStr">
        <is>
          <t>–</t>
        </is>
      </c>
      <c r="G41" t="inlineStr">
        <is>
          <t>Prop: 22.2%add: 0.045</t>
        </is>
      </c>
      <c r="H41" t="inlineStr">
        <is>
          <t>VPC</t>
        </is>
      </c>
      <c r="I41" t="inlineStr">
        <is>
          <t>NR</t>
        </is>
      </c>
      <c r="J41" t="inlineStr">
        <is>
          <t>Dose recommendations based on Cmax and AUC0-24</t>
        </is>
      </c>
    </row>
    <row r="42">
      <c r="A42" t="inlineStr">
        <is>
          <t>Abdelwahab MT. (2020)35</t>
        </is>
      </c>
      <c r="B42" t="inlineStr">
        <is>
          <t>NONMEM</t>
        </is>
      </c>
      <c r="C42" t="inlineStr">
        <is>
          <t>2 CMT with 2 CMT disposition with FO elimination and transit CMT absorption</t>
        </is>
      </c>
      <c r="D42" t="inlineStr">
        <is>
          <t>MTT (h)</t>
        </is>
      </c>
      <c r="E42">
        <f>1.21</f>
        <v/>
      </c>
      <c r="F42" t="inlineStr">
        <is>
          <t>56.7% (BOV)</t>
        </is>
      </c>
      <c r="G42" t="inlineStr">
        <is>
          <t>Prop: 22.2%add: 0.045</t>
        </is>
      </c>
      <c r="H42" t="inlineStr">
        <is>
          <t>VPC</t>
        </is>
      </c>
      <c r="I42" t="inlineStr">
        <is>
          <t>NR</t>
        </is>
      </c>
      <c r="J42" t="inlineStr">
        <is>
          <t>Dose recommendations based on Cmax and AUC0-24</t>
        </is>
      </c>
    </row>
    <row r="43">
      <c r="A43" t="inlineStr">
        <is>
          <t>Abdelwahab MT. (2020)35</t>
        </is>
      </c>
      <c r="B43" t="inlineStr">
        <is>
          <t>NONMEM</t>
        </is>
      </c>
      <c r="C43" t="inlineStr">
        <is>
          <t>2 CMT with 2 CMT disposition with FO elimination and transit CMT absorption</t>
        </is>
      </c>
      <c r="D43" t="inlineStr">
        <is>
          <t>NN</t>
        </is>
      </c>
      <c r="E43">
        <f>8.01</f>
        <v/>
      </c>
      <c r="F43" t="inlineStr">
        <is>
          <t>–</t>
        </is>
      </c>
      <c r="G43" t="inlineStr">
        <is>
          <t>Prop: 22.2%add: 0.045</t>
        </is>
      </c>
      <c r="H43" t="inlineStr">
        <is>
          <t>VPC</t>
        </is>
      </c>
      <c r="I43" t="inlineStr">
        <is>
          <t>NR</t>
        </is>
      </c>
      <c r="J43" t="inlineStr">
        <is>
          <t>Dose recommendations based on Cmax and AUC0-24</t>
        </is>
      </c>
    </row>
    <row r="44">
      <c r="A44" t="inlineStr">
        <is>
          <t>Abdelwahab MT. (2020)35</t>
        </is>
      </c>
      <c r="B44" t="inlineStr">
        <is>
          <t>NONMEM</t>
        </is>
      </c>
      <c r="C44" t="inlineStr">
        <is>
          <t>2 CMT with 2 CMT disposition with FO elimination and transit CMT absorption</t>
        </is>
      </c>
      <c r="D44" t="inlineStr">
        <is>
          <t>F</t>
        </is>
      </c>
      <c r="E44">
        <f>1</f>
        <v/>
      </c>
      <c r="F44" t="inlineStr">
        <is>
          <t>36.7% (BOV)</t>
        </is>
      </c>
      <c r="G44" t="inlineStr">
        <is>
          <t>Prop: 22.2%add: 0.045</t>
        </is>
      </c>
      <c r="H44" t="inlineStr">
        <is>
          <t>VPC</t>
        </is>
      </c>
      <c r="I44" t="inlineStr">
        <is>
          <t>NR</t>
        </is>
      </c>
      <c r="J44" t="inlineStr">
        <is>
          <t>Dose recommendations based on Cmax and AUC0-24</t>
        </is>
      </c>
    </row>
    <row r="45">
      <c r="A45" t="inlineStr">
        <is>
          <t>Wilkins JJ. (2011)13</t>
        </is>
      </c>
      <c r="B45" t="inlineStr">
        <is>
          <t>NONMEM(FOCE-I)</t>
        </is>
      </c>
      <c r="C45" t="inlineStr">
        <is>
          <t>2 CMT with FO absorption and elimination and Tlag</t>
        </is>
      </c>
      <c r="D45" t="inlineStr">
        <is>
          <t>CL (L/h)</t>
        </is>
      </c>
      <c r="E45">
        <f>NAT2*(BW/70)0.75*(1–0.174*HIV status)9.7 for SA; 21.6 for others1 for HIV positive; 0 for negative</f>
        <v/>
      </c>
      <c r="F45" t="inlineStr">
        <is>
          <t>42.90%</t>
        </is>
      </c>
      <c r="G45" t="inlineStr">
        <is>
          <t>Add: 0.205</t>
        </is>
      </c>
      <c r="H45" t="inlineStr">
        <is>
          <t>BootstrapVPC</t>
        </is>
      </c>
      <c r="I45" t="inlineStr">
        <is>
          <t>NR</t>
        </is>
      </c>
      <c r="J45" t="inlineStr">
        <is>
          <t>Probabilities of target attainment: AUCinf≥10.52; Cmax≥3-6</t>
        </is>
      </c>
    </row>
    <row r="46">
      <c r="A46" t="inlineStr">
        <is>
          <t>Wilkins JJ. (2011)13</t>
        </is>
      </c>
      <c r="B46" t="inlineStr">
        <is>
          <t>NONMEM(FOCE-I)</t>
        </is>
      </c>
      <c r="C46" t="inlineStr">
        <is>
          <t>2 CMT with FO absorption and elimination and Tlag</t>
        </is>
      </c>
      <c r="D46" t="inlineStr">
        <is>
          <t>Vc (L)</t>
        </is>
      </c>
      <c r="E46">
        <f>57.7*(BW/70)*(1–0.103*SEX)0 for Males; 1 for Females</f>
        <v/>
      </c>
      <c r="F46" t="inlineStr">
        <is>
          <t>40.62%</t>
        </is>
      </c>
      <c r="G46" t="inlineStr">
        <is>
          <t>Add: 0.205</t>
        </is>
      </c>
      <c r="H46" t="inlineStr">
        <is>
          <t>BootstrapVPC</t>
        </is>
      </c>
      <c r="I46" t="inlineStr">
        <is>
          <t>NR</t>
        </is>
      </c>
      <c r="J46" t="inlineStr">
        <is>
          <t>Probabilities of target attainment: AUCinf≥10.52; Cmax≥3-6</t>
        </is>
      </c>
    </row>
    <row r="47">
      <c r="A47" t="inlineStr">
        <is>
          <t>Wilkins JJ. (2011)13</t>
        </is>
      </c>
      <c r="B47" t="inlineStr">
        <is>
          <t>NONMEM(FOCE-I)</t>
        </is>
      </c>
      <c r="C47" t="inlineStr">
        <is>
          <t>2 CMT with FO absorption and elimination and Tlag</t>
        </is>
      </c>
      <c r="D47" t="inlineStr">
        <is>
          <t>Q (L/h)</t>
        </is>
      </c>
      <c r="E47">
        <f>3.34 * (BW/70)0.75</f>
        <v/>
      </c>
      <c r="F47" t="inlineStr">
        <is>
          <t>96.49%</t>
        </is>
      </c>
      <c r="G47" t="inlineStr">
        <is>
          <t>Add: 0.205</t>
        </is>
      </c>
      <c r="H47" t="inlineStr">
        <is>
          <t>BootstrapVPC</t>
        </is>
      </c>
      <c r="I47" t="inlineStr">
        <is>
          <t>NR</t>
        </is>
      </c>
      <c r="J47" t="inlineStr">
        <is>
          <t>Probabilities of target attainment: AUCinf≥10.52; Cmax≥3-6</t>
        </is>
      </c>
    </row>
    <row r="48">
      <c r="A48" t="inlineStr">
        <is>
          <t>Wilkins JJ. (2011)13</t>
        </is>
      </c>
      <c r="B48" t="inlineStr">
        <is>
          <t>NONMEM(FOCE-I)</t>
        </is>
      </c>
      <c r="C48" t="inlineStr">
        <is>
          <t>2 CMT with FO absorption and elimination and Tlag</t>
        </is>
      </c>
      <c r="D48" t="inlineStr">
        <is>
          <t>Vp (L)</t>
        </is>
      </c>
      <c r="E48">
        <f>1730 * (BW/70)</f>
        <v/>
      </c>
      <c r="F48" t="inlineStr">
        <is>
          <t>–</t>
        </is>
      </c>
      <c r="G48" t="inlineStr">
        <is>
          <t>Add: 0.205</t>
        </is>
      </c>
      <c r="H48" t="inlineStr">
        <is>
          <t>BootstrapVPC</t>
        </is>
      </c>
      <c r="I48" t="inlineStr">
        <is>
          <t>NR</t>
        </is>
      </c>
      <c r="J48" t="inlineStr">
        <is>
          <t>Probabilities of target attainment: AUCinf≥10.52; Cmax≥3-6</t>
        </is>
      </c>
    </row>
    <row r="49">
      <c r="A49" t="inlineStr">
        <is>
          <t>Wilkins JJ. (2011)13</t>
        </is>
      </c>
      <c r="B49" t="inlineStr">
        <is>
          <t>NONMEM(FOCE-I)</t>
        </is>
      </c>
      <c r="C49" t="inlineStr">
        <is>
          <t>2 CMT with FO absorption and elimination and Tlag</t>
        </is>
      </c>
      <c r="D49" t="inlineStr">
        <is>
          <t>Ka (h-1)</t>
        </is>
      </c>
      <c r="E49">
        <f>1.85</f>
        <v/>
      </c>
      <c r="F49" t="inlineStr">
        <is>
          <t>94.92% (BOV)</t>
        </is>
      </c>
      <c r="G49" t="inlineStr">
        <is>
          <t>Add: 0.205</t>
        </is>
      </c>
      <c r="H49" t="inlineStr">
        <is>
          <t>BootstrapVPC</t>
        </is>
      </c>
      <c r="I49" t="inlineStr">
        <is>
          <t>NR</t>
        </is>
      </c>
      <c r="J49" t="inlineStr">
        <is>
          <t>Probabilities of target attainment: AUCinf≥10.52; Cmax≥3-6</t>
        </is>
      </c>
    </row>
    <row r="50">
      <c r="A50" t="inlineStr">
        <is>
          <t>Wilkins JJ. (2011)13</t>
        </is>
      </c>
      <c r="B50" t="inlineStr">
        <is>
          <t>NONMEM(FOCE-I)</t>
        </is>
      </c>
      <c r="C50" t="inlineStr">
        <is>
          <t>2 CMT with FO absorption and elimination and Tlag</t>
        </is>
      </c>
      <c r="D50" t="inlineStr">
        <is>
          <t>Tlag (h)</t>
        </is>
      </c>
      <c r="E50">
        <f>0.18</f>
        <v/>
      </c>
      <c r="F50" t="inlineStr">
        <is>
          <t>94.02%</t>
        </is>
      </c>
      <c r="G50" t="inlineStr">
        <is>
          <t>Add: 0.205</t>
        </is>
      </c>
      <c r="H50" t="inlineStr">
        <is>
          <t>BootstrapVPC</t>
        </is>
      </c>
      <c r="I50" t="inlineStr">
        <is>
          <t>NR</t>
        </is>
      </c>
      <c r="J50" t="inlineStr">
        <is>
          <t>Probabilities of target attainment: AUCinf≥10.52; Cmax≥3-6</t>
        </is>
      </c>
    </row>
    <row r="51">
      <c r="A51" t="inlineStr">
        <is>
          <t>Wilkins JJ. (2011)13</t>
        </is>
      </c>
      <c r="B51" t="inlineStr">
        <is>
          <t>NONMEM(FOCE-I)</t>
        </is>
      </c>
      <c r="C51" t="inlineStr">
        <is>
          <t>2 CMT with FO absorption and elimination and Tlag</t>
        </is>
      </c>
      <c r="D51" t="inlineStr">
        <is>
          <t>Pfast</t>
        </is>
      </c>
      <c r="E51">
        <f>0.132</f>
        <v/>
      </c>
      <c r="F51" t="inlineStr">
        <is>
          <t>–</t>
        </is>
      </c>
      <c r="G51" t="inlineStr">
        <is>
          <t>Add: 0.205</t>
        </is>
      </c>
      <c r="H51" t="inlineStr">
        <is>
          <t>BootstrapVPC</t>
        </is>
      </c>
      <c r="I51" t="inlineStr">
        <is>
          <t>NR</t>
        </is>
      </c>
      <c r="J51" t="inlineStr">
        <is>
          <t>Probabilities of target attainment: AUCinf≥10.52; Cmax≥3-6</t>
        </is>
      </c>
    </row>
    <row r="52">
      <c r="A52" t="inlineStr">
        <is>
          <t>Wilkins JJ. (2011)13</t>
        </is>
      </c>
      <c r="B52" t="inlineStr">
        <is>
          <t>NONMEM(FOCE-I)</t>
        </is>
      </c>
      <c r="C52" t="inlineStr">
        <is>
          <t>2 CMT with FO absorption and elimination and Tlag</t>
        </is>
      </c>
      <c r="D52" t="inlineStr">
        <is>
          <t>F</t>
        </is>
      </c>
      <c r="E52">
        <f>1</f>
        <v/>
      </c>
      <c r="F52" t="inlineStr">
        <is>
          <t>51.19% 28.98% (BOV)</t>
        </is>
      </c>
      <c r="G52" t="inlineStr">
        <is>
          <t>Add: 0.205</t>
        </is>
      </c>
      <c r="H52" t="inlineStr">
        <is>
          <t>BootstrapVPC</t>
        </is>
      </c>
      <c r="I52" t="inlineStr">
        <is>
          <t>NR</t>
        </is>
      </c>
      <c r="J52" t="inlineStr">
        <is>
          <t>Probabilities of target attainment: AUCinf≥10.52; Cmax≥3-6</t>
        </is>
      </c>
    </row>
    <row r="53">
      <c r="A53" t="inlineStr">
        <is>
          <t>McCallum A. D. (2021)36</t>
        </is>
      </c>
      <c r="B53" t="inlineStr">
        <is>
          <t>NONMEM(FOCE-I)</t>
        </is>
      </c>
      <c r="C53" t="inlineStr">
        <is>
          <t>1 CMT with first-order absorption and first-order elimination</t>
        </is>
      </c>
      <c r="D53" t="inlineStr">
        <is>
          <t>CL (L/h)</t>
        </is>
      </c>
      <c r="E53">
        <f>13.7</f>
        <v/>
      </c>
      <c r="F53" t="inlineStr">
        <is>
          <t>53.39%</t>
        </is>
      </c>
      <c r="G53" t="inlineStr">
        <is>
          <t>expo: 0.418</t>
        </is>
      </c>
      <c r="H53" t="inlineStr">
        <is>
          <t>GOFVPC</t>
        </is>
      </c>
      <c r="I53" t="inlineStr">
        <is>
          <t>NR</t>
        </is>
      </c>
      <c r="J53" t="inlineStr">
        <is>
          <t>Probabilities of target attainment: Cmax≥3 ug/mL;Simulation AUC &amp; Cmax</t>
        </is>
      </c>
    </row>
    <row r="54">
      <c r="A54" t="inlineStr">
        <is>
          <t>McCallum A. D. (2021)36</t>
        </is>
      </c>
      <c r="B54" t="inlineStr">
        <is>
          <t>NONMEM(FOCE-I)</t>
        </is>
      </c>
      <c r="C54" t="inlineStr">
        <is>
          <t>1 CMT with first-order absorption and first-order elimination</t>
        </is>
      </c>
      <c r="D54" t="inlineStr">
        <is>
          <t>V (L)</t>
        </is>
      </c>
      <c r="E54">
        <f>78.5*(BW/51.1)1.08</f>
        <v/>
      </c>
      <c r="F54" t="inlineStr">
        <is>
          <t>23.87%</t>
        </is>
      </c>
      <c r="G54" t="inlineStr">
        <is>
          <t>expo: 0.418</t>
        </is>
      </c>
      <c r="H54" t="inlineStr">
        <is>
          <t>GOFVPC</t>
        </is>
      </c>
      <c r="I54" t="inlineStr">
        <is>
          <t>NR</t>
        </is>
      </c>
      <c r="J54" t="inlineStr">
        <is>
          <t>Probabilities of target attainment: Cmax≥3 ug/mL;Simulation AUC &amp; Cmax</t>
        </is>
      </c>
    </row>
    <row r="55">
      <c r="A55" t="inlineStr">
        <is>
          <t>McCallum A. D. (2021)36</t>
        </is>
      </c>
      <c r="B55" t="inlineStr">
        <is>
          <t>NONMEM(FOCE-I)</t>
        </is>
      </c>
      <c r="C55" t="inlineStr">
        <is>
          <t>1 CMT with first-order absorption and first-order elimination</t>
        </is>
      </c>
      <c r="D55" t="inlineStr">
        <is>
          <t>Ka (h-1)</t>
        </is>
      </c>
      <c r="E55">
        <f>3.29</f>
        <v/>
      </c>
      <c r="F55" t="inlineStr">
        <is>
          <t>–</t>
        </is>
      </c>
      <c r="G55" t="inlineStr">
        <is>
          <t>expo: 0.418</t>
        </is>
      </c>
      <c r="H55" t="inlineStr">
        <is>
          <t>GOFVPC</t>
        </is>
      </c>
      <c r="I55" t="inlineStr">
        <is>
          <t>NR</t>
        </is>
      </c>
      <c r="J55" t="inlineStr">
        <is>
          <t>Probabilities of target attainment: Cmax≥3 ug/mL;Simulation AUC &amp; Cmax</t>
        </is>
      </c>
    </row>
    <row r="56">
      <c r="A56" t="inlineStr">
        <is>
          <t>Gao Y. (2021)37</t>
        </is>
      </c>
      <c r="B56" t="inlineStr">
        <is>
          <t>Monolix(FOCE)</t>
        </is>
      </c>
      <c r="C56" t="inlineStr">
        <is>
          <t>2 CMT with FO absorption and elimination</t>
        </is>
      </c>
      <c r="D56" t="inlineStr">
        <is>
          <t>CL (L/h)</t>
        </is>
      </c>
      <c r="E56">
        <f> NAT2*(BW/50)^0.55</f>
        <v/>
      </c>
      <c r="F56" t="inlineStr">
        <is>
          <t>60.9%</t>
        </is>
      </c>
      <c r="G56" t="inlineStr">
        <is>
          <t>Add: 0.178</t>
        </is>
      </c>
      <c r="H56" t="inlineStr">
        <is>
          <t>GOFVPCpcVPC</t>
        </is>
      </c>
      <c r="I56" t="inlineStr">
        <is>
          <t>61</t>
        </is>
      </c>
      <c r="J56" t="inlineStr">
        <is>
          <t>Dose recommendations based on Cmax and AUC0-24</t>
        </is>
      </c>
    </row>
    <row r="57">
      <c r="A57" t="inlineStr">
        <is>
          <t>Gao Y. (2021)37</t>
        </is>
      </c>
      <c r="B57" t="inlineStr">
        <is>
          <t>Monolix(FOCE)</t>
        </is>
      </c>
      <c r="C57" t="inlineStr">
        <is>
          <t>2 CMT with FO absorption and elimination</t>
        </is>
      </c>
      <c r="D57" t="inlineStr">
        <is>
          <t>NAT2</t>
        </is>
      </c>
      <c r="E57" t="inlineStr">
        <is>
          <t>SA=12.6IA=16.0RA=30.6</t>
        </is>
      </c>
      <c r="F57" t="inlineStr">
        <is>
          <t>–</t>
        </is>
      </c>
      <c r="G57" t="inlineStr">
        <is>
          <t>Add: 0.178</t>
        </is>
      </c>
      <c r="H57" t="inlineStr">
        <is>
          <t>GOFVPCpcVPC</t>
        </is>
      </c>
      <c r="I57" t="inlineStr">
        <is>
          <t>61</t>
        </is>
      </c>
      <c r="J57" t="inlineStr">
        <is>
          <t>Dose recommendations based on Cmax and AUC0-24</t>
        </is>
      </c>
    </row>
    <row r="58">
      <c r="A58" t="inlineStr">
        <is>
          <t>Gao Y. (2021)37</t>
        </is>
      </c>
      <c r="B58" t="inlineStr">
        <is>
          <t>Monolix(FOCE)</t>
        </is>
      </c>
      <c r="C58" t="inlineStr">
        <is>
          <t>2 CMT with FO absorption and elimination</t>
        </is>
      </c>
      <c r="D58" t="inlineStr">
        <is>
          <t>Vc (L)</t>
        </is>
      </c>
      <c r="E58">
        <f> 21.2</f>
        <v/>
      </c>
      <c r="F58" t="inlineStr">
        <is>
          <t>21.7%</t>
        </is>
      </c>
      <c r="G58" t="inlineStr">
        <is>
          <t>Add: 0.178</t>
        </is>
      </c>
      <c r="H58" t="inlineStr">
        <is>
          <t>GOFVPCpcVPC</t>
        </is>
      </c>
      <c r="I58" t="inlineStr">
        <is>
          <t>61</t>
        </is>
      </c>
      <c r="J58" t="inlineStr">
        <is>
          <t>Dose recommendations based on Cmax and AUC0-24</t>
        </is>
      </c>
    </row>
    <row r="59">
      <c r="A59" t="inlineStr">
        <is>
          <t>Gao Y. (2021)37</t>
        </is>
      </c>
      <c r="B59" t="inlineStr">
        <is>
          <t>Monolix(FOCE)</t>
        </is>
      </c>
      <c r="C59" t="inlineStr">
        <is>
          <t>2 CMT with FO absorption and elimination</t>
        </is>
      </c>
      <c r="D59" t="inlineStr">
        <is>
          <t>Q (L/h)</t>
        </is>
      </c>
      <c r="E59">
        <f> 8.7</f>
        <v/>
      </c>
      <c r="F59" t="inlineStr">
        <is>
          <t>–</t>
        </is>
      </c>
      <c r="G59" t="inlineStr">
        <is>
          <t>Add: 0.178</t>
        </is>
      </c>
      <c r="H59" t="inlineStr">
        <is>
          <t>GOFVPCpcVPC</t>
        </is>
      </c>
      <c r="I59" t="inlineStr">
        <is>
          <t>61</t>
        </is>
      </c>
      <c r="J59" t="inlineStr">
        <is>
          <t>Dose recommendations based on Cmax and AUC0-24</t>
        </is>
      </c>
    </row>
    <row r="60">
      <c r="A60" t="inlineStr">
        <is>
          <t>Gao Y. (2021)37</t>
        </is>
      </c>
      <c r="B60" t="inlineStr">
        <is>
          <t>Monolix(FOCE)</t>
        </is>
      </c>
      <c r="C60" t="inlineStr">
        <is>
          <t>2 CMT with FO absorption and elimination</t>
        </is>
      </c>
      <c r="D60" t="inlineStr">
        <is>
          <t>Vp (L)</t>
        </is>
      </c>
      <c r="E60">
        <f> 125.8</f>
        <v/>
      </c>
      <c r="F60" t="inlineStr">
        <is>
          <t>–</t>
        </is>
      </c>
      <c r="G60" t="inlineStr">
        <is>
          <t>Add: 0.178</t>
        </is>
      </c>
      <c r="H60" t="inlineStr">
        <is>
          <t>GOFVPCpcVPC</t>
        </is>
      </c>
      <c r="I60" t="inlineStr">
        <is>
          <t>61</t>
        </is>
      </c>
      <c r="J60" t="inlineStr">
        <is>
          <t>Dose recommendations based on Cmax and AUC0-24</t>
        </is>
      </c>
    </row>
    <row r="61">
      <c r="A61" t="inlineStr">
        <is>
          <t>Gao Y. (2021)37</t>
        </is>
      </c>
      <c r="B61" t="inlineStr">
        <is>
          <t>Monolix(FOCE)</t>
        </is>
      </c>
      <c r="C61" t="inlineStr">
        <is>
          <t>2 CMT with FO absorption and elimination</t>
        </is>
      </c>
      <c r="D61" t="inlineStr">
        <is>
          <t>Ka (h-1)</t>
        </is>
      </c>
      <c r="E61">
        <f> 0.68</f>
        <v/>
      </c>
      <c r="F61" t="inlineStr">
        <is>
          <t>23.6%</t>
        </is>
      </c>
      <c r="G61" t="inlineStr">
        <is>
          <t>Add: 0.178</t>
        </is>
      </c>
      <c r="H61" t="inlineStr">
        <is>
          <t>GOFVPCpcVPC</t>
        </is>
      </c>
      <c r="I61" t="inlineStr">
        <is>
          <t>61</t>
        </is>
      </c>
      <c r="J61" t="inlineStr">
        <is>
          <t>Dose recommendations based on Cmax and AUC0-24</t>
        </is>
      </c>
    </row>
    <row r="62">
      <c r="A62" t="inlineStr">
        <is>
          <t>Sundell J. (2020)38</t>
        </is>
      </c>
      <c r="B62" t="inlineStr">
        <is>
          <t>NONMEM(FOCE-I)</t>
        </is>
      </c>
      <c r="C62" t="inlineStr">
        <is>
          <t>2CMT with FO absorption with transit comp and FO elimination</t>
        </is>
      </c>
      <c r="D62" t="inlineStr">
        <is>
          <t>CL (L/h)</t>
        </is>
      </c>
      <c r="E62">
        <f> 9.2*NAT2*(BW/50)^0.75</f>
        <v/>
      </c>
      <c r="F62" t="inlineStr">
        <is>
          <t>82.7%</t>
        </is>
      </c>
      <c r="G62" t="inlineStr">
        <is>
          <t>Prop: 34%</t>
        </is>
      </c>
      <c r="H62" t="inlineStr">
        <is>
          <t>GOFVPC</t>
        </is>
      </c>
      <c r="J62" t="inlineStr">
        <is>
          <t>Dose recommendations based on AUC0-24</t>
        </is>
      </c>
    </row>
    <row r="63">
      <c r="A63" t="inlineStr">
        <is>
          <t>Sundell J. (2020)38</t>
        </is>
      </c>
      <c r="B63" t="inlineStr">
        <is>
          <t>NONMEM(FOCE-I)</t>
        </is>
      </c>
      <c r="C63" t="inlineStr">
        <is>
          <t>2CMT with FO absorption with transit comp and FO elimination</t>
        </is>
      </c>
      <c r="D63" t="inlineStr">
        <is>
          <t>NAT2</t>
        </is>
      </c>
      <c r="E63" t="inlineStr">
        <is>
          <t>SA = 1IA = 1.32RA = 2.29</t>
        </is>
      </c>
      <c r="F63" t="inlineStr">
        <is>
          <t>–</t>
        </is>
      </c>
      <c r="G63" t="inlineStr">
        <is>
          <t>Prop: 34%</t>
        </is>
      </c>
      <c r="H63" t="inlineStr">
        <is>
          <t>GOFVPC</t>
        </is>
      </c>
      <c r="J63" t="inlineStr">
        <is>
          <t>Dose recommendations based on AUC0-24</t>
        </is>
      </c>
    </row>
    <row r="64">
      <c r="A64" t="inlineStr">
        <is>
          <t>Sundell J. (2020)38</t>
        </is>
      </c>
      <c r="B64" t="inlineStr">
        <is>
          <t>NONMEM(FOCE-I)</t>
        </is>
      </c>
      <c r="C64" t="inlineStr">
        <is>
          <t>2CMT with FO absorption with transit comp and FO elimination</t>
        </is>
      </c>
      <c r="D64" t="inlineStr">
        <is>
          <t>Vc (L)</t>
        </is>
      </c>
      <c r="E64">
        <f> 41.3*(BW/50)</f>
        <v/>
      </c>
      <c r="F64" t="inlineStr">
        <is>
          <t>–</t>
        </is>
      </c>
      <c r="G64" t="inlineStr">
        <is>
          <t>Prop: 34%</t>
        </is>
      </c>
      <c r="H64" t="inlineStr">
        <is>
          <t>GOFVPC</t>
        </is>
      </c>
      <c r="J64" t="inlineStr">
        <is>
          <t>Dose recommendations based on AUC0-24</t>
        </is>
      </c>
    </row>
    <row r="65">
      <c r="A65" t="inlineStr">
        <is>
          <t>Sundell J. (2020)38</t>
        </is>
      </c>
      <c r="B65" t="inlineStr">
        <is>
          <t>NONMEM(FOCE-I)</t>
        </is>
      </c>
      <c r="C65" t="inlineStr">
        <is>
          <t>2CMT with FO absorption with transit comp and FO elimination</t>
        </is>
      </c>
      <c r="D65" t="inlineStr">
        <is>
          <t>Q (L/h)</t>
        </is>
      </c>
      <c r="E65">
        <f> 10.8*(BW/50)^0.75</f>
        <v/>
      </c>
      <c r="F65" t="inlineStr">
        <is>
          <t>120.6%</t>
        </is>
      </c>
      <c r="G65" t="inlineStr">
        <is>
          <t>Prop: 34%</t>
        </is>
      </c>
      <c r="H65" t="inlineStr">
        <is>
          <t>GOFVPC</t>
        </is>
      </c>
      <c r="J65" t="inlineStr">
        <is>
          <t>Dose recommendations based on AUC0-24</t>
        </is>
      </c>
    </row>
    <row r="66">
      <c r="A66" t="inlineStr">
        <is>
          <t>Sundell J. (2020)38</t>
        </is>
      </c>
      <c r="B66" t="inlineStr">
        <is>
          <t>NONMEM(FOCE-I)</t>
        </is>
      </c>
      <c r="C66" t="inlineStr">
        <is>
          <t>2CMT with FO absorption with transit comp and FO elimination</t>
        </is>
      </c>
      <c r="D66" t="inlineStr">
        <is>
          <t>Vp (L)</t>
        </is>
      </c>
      <c r="E66">
        <f> 42.8*(BW/50)</f>
        <v/>
      </c>
      <c r="F66" t="inlineStr">
        <is>
          <t>–</t>
        </is>
      </c>
      <c r="G66" t="inlineStr">
        <is>
          <t>Prop: 34%</t>
        </is>
      </c>
      <c r="H66" t="inlineStr">
        <is>
          <t>GOFVPC</t>
        </is>
      </c>
      <c r="J66" t="inlineStr">
        <is>
          <t>Dose recommendations based on AUC0-24</t>
        </is>
      </c>
    </row>
    <row r="67">
      <c r="A67" t="inlineStr">
        <is>
          <t>Sundell J. (2020)38</t>
        </is>
      </c>
      <c r="B67" t="inlineStr">
        <is>
          <t>NONMEM(FOCE-I)</t>
        </is>
      </c>
      <c r="C67" t="inlineStr">
        <is>
          <t>2CMT with FO absorption with transit comp and FO elimination</t>
        </is>
      </c>
      <c r="D67" t="inlineStr">
        <is>
          <t>MTT (h)</t>
        </is>
      </c>
      <c r="E67">
        <f> 0.58</f>
        <v/>
      </c>
      <c r="F67" t="inlineStr">
        <is>
          <t>180.6%</t>
        </is>
      </c>
      <c r="G67" t="inlineStr">
        <is>
          <t>Prop: 34%</t>
        </is>
      </c>
      <c r="H67" t="inlineStr">
        <is>
          <t>GOFVPC</t>
        </is>
      </c>
      <c r="J67" t="inlineStr">
        <is>
          <t>Dose recommendations based on AUC0-24</t>
        </is>
      </c>
    </row>
    <row r="68">
      <c r="A68" t="inlineStr">
        <is>
          <t>Sundell J. (2020)38</t>
        </is>
      </c>
      <c r="B68" t="inlineStr">
        <is>
          <t>NONMEM(FOCE-I)</t>
        </is>
      </c>
      <c r="C68" t="inlineStr">
        <is>
          <t>2CMT with FO absorption with transit comp and FO elimination</t>
        </is>
      </c>
      <c r="D68" t="inlineStr">
        <is>
          <t>NN</t>
        </is>
      </c>
      <c r="E68">
        <f> 1 FIX</f>
        <v/>
      </c>
      <c r="F68" t="inlineStr">
        <is>
          <t>-</t>
        </is>
      </c>
      <c r="G68" t="inlineStr">
        <is>
          <t>Prop: 34%</t>
        </is>
      </c>
      <c r="H68" t="inlineStr">
        <is>
          <t>GOFVPC</t>
        </is>
      </c>
      <c r="J68" t="inlineStr">
        <is>
          <t>Dose recommendations based on AUC0-24</t>
        </is>
      </c>
    </row>
    <row r="69">
      <c r="A69" t="inlineStr">
        <is>
          <t>Sundell J. (2020)38</t>
        </is>
      </c>
      <c r="B69" t="inlineStr">
        <is>
          <t>NONMEM(FOCE-I)</t>
        </is>
      </c>
      <c r="C69" t="inlineStr">
        <is>
          <t>2CMT with FO absorption with transit comp and FO elimination</t>
        </is>
      </c>
      <c r="D69" t="inlineStr">
        <is>
          <t>F (%)</t>
        </is>
      </c>
      <c r="E69">
        <f> 100 FIX</f>
        <v/>
      </c>
      <c r="F69" t="inlineStr">
        <is>
          <t>27.2%</t>
        </is>
      </c>
      <c r="G69" t="inlineStr">
        <is>
          <t>Prop: 34%</t>
        </is>
      </c>
      <c r="H69" t="inlineStr">
        <is>
          <t>GOFVPC</t>
        </is>
      </c>
      <c r="J69" t="inlineStr">
        <is>
          <t>Dose recommendations based on AUC0-24</t>
        </is>
      </c>
    </row>
    <row r="70">
      <c r="A70" t="inlineStr">
        <is>
          <t>Cho Y. S. (2021)39</t>
        </is>
      </c>
      <c r="B70" t="inlineStr">
        <is>
          <t>NONMEM(FOCE-I)</t>
        </is>
      </c>
      <c r="C70" t="inlineStr">
        <is>
          <t>2CMT with absorption lag time and sequential ZO (D0) and FO absorption with FO elimination</t>
        </is>
      </c>
      <c r="D70" t="inlineStr">
        <is>
          <t>CL (L/h)</t>
        </is>
      </c>
      <c r="E70">
        <f> 22.2*(1-NAT2)*(FFM/50)^0.75</f>
        <v/>
      </c>
      <c r="F70" t="inlineStr">
        <is>
          <t>14.0%</t>
        </is>
      </c>
      <c r="G70" t="inlineStr">
        <is>
          <t>Prop:29.2%add: 0.134</t>
        </is>
      </c>
      <c r="H70" t="inlineStr">
        <is>
          <t>GOFpcVPCBootstrap</t>
        </is>
      </c>
      <c r="I70" t="inlineStr">
        <is>
          <t>91</t>
        </is>
      </c>
      <c r="J70" t="inlineStr">
        <is>
          <t>Dose recommendations based on Cmax and AUC0-24</t>
        </is>
      </c>
    </row>
    <row r="71">
      <c r="A71" t="inlineStr">
        <is>
          <t>Cho Y. S. (2021)39</t>
        </is>
      </c>
      <c r="B71" t="inlineStr">
        <is>
          <t>NONMEM(FOCE-I)</t>
        </is>
      </c>
      <c r="C71" t="inlineStr">
        <is>
          <t>2CMT with absorption lag time and sequential ZO (D0) and FO absorption with FO elimination</t>
        </is>
      </c>
      <c r="D71" t="inlineStr">
        <is>
          <t>NAT2</t>
        </is>
      </c>
      <c r="E71" t="inlineStr">
        <is>
          <t>SA = 0.646IA = 0.274RA = 0</t>
        </is>
      </c>
      <c r="F71" t="inlineStr">
        <is>
          <t>–</t>
        </is>
      </c>
      <c r="G71" t="inlineStr">
        <is>
          <t>Prop:29.2%add: 0.134</t>
        </is>
      </c>
      <c r="H71" t="inlineStr">
        <is>
          <t>GOFpcVPCBootstrap</t>
        </is>
      </c>
      <c r="I71" t="inlineStr">
        <is>
          <t>91</t>
        </is>
      </c>
      <c r="J71" t="inlineStr">
        <is>
          <t>Dose recommendations based on Cmax and AUC0-24</t>
        </is>
      </c>
    </row>
    <row r="72">
      <c r="A72" t="inlineStr">
        <is>
          <t>Cho Y. S. (2021)39</t>
        </is>
      </c>
      <c r="B72" t="inlineStr">
        <is>
          <t>NONMEM(FOCE-I)</t>
        </is>
      </c>
      <c r="C72" t="inlineStr">
        <is>
          <t>2CMT with absorption lag time and sequential ZO (D0) and FO absorption with FO elimination</t>
        </is>
      </c>
      <c r="D72" t="inlineStr">
        <is>
          <t>Vc (L)</t>
        </is>
      </c>
      <c r="E72">
        <f> 16.5*(FFM/50)</f>
        <v/>
      </c>
      <c r="F72" t="inlineStr">
        <is>
          <t>3.0% FIX</t>
        </is>
      </c>
      <c r="G72" t="inlineStr">
        <is>
          <t>Prop:29.2%add: 0.134</t>
        </is>
      </c>
      <c r="H72" t="inlineStr">
        <is>
          <t>GOFpcVPCBootstrap</t>
        </is>
      </c>
      <c r="I72" t="inlineStr">
        <is>
          <t>91</t>
        </is>
      </c>
      <c r="J72" t="inlineStr">
        <is>
          <t>Dose recommendations based on Cmax and AUC0-24</t>
        </is>
      </c>
    </row>
    <row r="73">
      <c r="A73" t="inlineStr">
        <is>
          <t>Cho Y. S. (2021)39</t>
        </is>
      </c>
      <c r="B73" t="inlineStr">
        <is>
          <t>NONMEM(FOCE-I)</t>
        </is>
      </c>
      <c r="C73" t="inlineStr">
        <is>
          <t>2CMT with absorption lag time and sequential ZO (D0) and FO absorption with FO elimination</t>
        </is>
      </c>
      <c r="D73" t="inlineStr">
        <is>
          <t>Q (L/h)</t>
        </is>
      </c>
      <c r="E73">
        <f> 18.4</f>
        <v/>
      </c>
      <c r="F73" t="inlineStr">
        <is>
          <t>–</t>
        </is>
      </c>
      <c r="G73" t="inlineStr">
        <is>
          <t>Prop:29.2%add: 0.134</t>
        </is>
      </c>
      <c r="H73" t="inlineStr">
        <is>
          <t>GOFpcVPCBootstrap</t>
        </is>
      </c>
      <c r="I73" t="inlineStr">
        <is>
          <t>91</t>
        </is>
      </c>
      <c r="J73" t="inlineStr">
        <is>
          <t>Dose recommendations based on Cmax and AUC0-24</t>
        </is>
      </c>
    </row>
    <row r="74">
      <c r="A74" t="inlineStr">
        <is>
          <t>Cho Y. S. (2021)39</t>
        </is>
      </c>
      <c r="B74" t="inlineStr">
        <is>
          <t>NONMEM(FOCE-I)</t>
        </is>
      </c>
      <c r="C74" t="inlineStr">
        <is>
          <t>2CMT with absorption lag time and sequential ZO (D0) and FO absorption with FO elimination</t>
        </is>
      </c>
      <c r="D74" t="inlineStr">
        <is>
          <t>Vp (L)</t>
        </is>
      </c>
      <c r="E74">
        <f> 36.4</f>
        <v/>
      </c>
      <c r="F74" t="inlineStr">
        <is>
          <t>15.0% FIX</t>
        </is>
      </c>
      <c r="G74" t="inlineStr">
        <is>
          <t>Prop:29.2%add: 0.134</t>
        </is>
      </c>
      <c r="H74" t="inlineStr">
        <is>
          <t>GOFpcVPCBootstrap</t>
        </is>
      </c>
      <c r="I74" t="inlineStr">
        <is>
          <t>91</t>
        </is>
      </c>
      <c r="J74" t="inlineStr">
        <is>
          <t>Dose recommendations based on Cmax and AUC0-24</t>
        </is>
      </c>
    </row>
    <row r="75">
      <c r="A75" t="inlineStr">
        <is>
          <t>Cho Y. S. (2021)39</t>
        </is>
      </c>
      <c r="B75" t="inlineStr">
        <is>
          <t>NONMEM(FOCE-I)</t>
        </is>
      </c>
      <c r="C75" t="inlineStr">
        <is>
          <t>2CMT with absorption lag time and sequential ZO (D0) and FO absorption with FO elimination</t>
        </is>
      </c>
      <c r="D75" t="inlineStr">
        <is>
          <t>Ka (h-1)</t>
        </is>
      </c>
      <c r="E75">
        <f> 1.21</f>
        <v/>
      </c>
      <c r="F75" t="inlineStr">
        <is>
          <t>60.0% FIX</t>
        </is>
      </c>
      <c r="G75" t="inlineStr">
        <is>
          <t>Prop:29.2%add: 0.134</t>
        </is>
      </c>
      <c r="H75" t="inlineStr">
        <is>
          <t>GOFpcVPCBootstrap</t>
        </is>
      </c>
      <c r="I75" t="inlineStr">
        <is>
          <t>91</t>
        </is>
      </c>
      <c r="J75" t="inlineStr">
        <is>
          <t>Dose recommendations based on Cmax and AUC0-24</t>
        </is>
      </c>
    </row>
    <row r="76">
      <c r="A76" t="inlineStr">
        <is>
          <t>Cho Y. S. (2021)39</t>
        </is>
      </c>
      <c r="B76" t="inlineStr">
        <is>
          <t>NONMEM(FOCE-I)</t>
        </is>
      </c>
      <c r="C76" t="inlineStr">
        <is>
          <t>2CMT with absorption lag time and sequential ZO (D0) and FO absorption with FO elimination</t>
        </is>
      </c>
      <c r="D76" t="inlineStr">
        <is>
          <t>Tlag (h)</t>
        </is>
      </c>
      <c r="E76">
        <f> 0.02 FIX</f>
        <v/>
      </c>
      <c r="F76" t="inlineStr">
        <is>
          <t>22.0% FIX</t>
        </is>
      </c>
      <c r="G76" t="inlineStr">
        <is>
          <t>Prop:29.2%add: 0.134</t>
        </is>
      </c>
      <c r="H76" t="inlineStr">
        <is>
          <t>GOFpcVPCBootstrap</t>
        </is>
      </c>
      <c r="I76" t="inlineStr">
        <is>
          <t>91</t>
        </is>
      </c>
      <c r="J76" t="inlineStr">
        <is>
          <t>Dose recommendations based on Cmax and AUC0-24</t>
        </is>
      </c>
    </row>
    <row r="77">
      <c r="A77" t="inlineStr">
        <is>
          <t>Cho Y. S. (2021)39</t>
        </is>
      </c>
      <c r="B77" t="inlineStr">
        <is>
          <t>NONMEM(FOCE-I)</t>
        </is>
      </c>
      <c r="C77" t="inlineStr">
        <is>
          <t>2CMT with absorption lag time and sequential ZO (D0) and FO absorption with FO elimination</t>
        </is>
      </c>
      <c r="D77" t="inlineStr">
        <is>
          <t>D0 (h)</t>
        </is>
      </c>
      <c r="E77">
        <f> 0.47</f>
        <v/>
      </c>
      <c r="F77" t="inlineStr">
        <is>
          <t>20.0% FIX</t>
        </is>
      </c>
      <c r="G77" t="inlineStr">
        <is>
          <t>Prop:29.2%add: 0.134</t>
        </is>
      </c>
      <c r="H77" t="inlineStr">
        <is>
          <t>GOFpcVPCBootstrap</t>
        </is>
      </c>
      <c r="I77" t="inlineStr">
        <is>
          <t>91</t>
        </is>
      </c>
      <c r="J77" t="inlineStr">
        <is>
          <t>Dose recommendations based on Cmax and AUC0-24</t>
        </is>
      </c>
    </row>
    <row r="78">
      <c r="A78" t="inlineStr">
        <is>
          <t>\Naidoo A. (2019)40</t>
        </is>
      </c>
      <c r="B78" t="inlineStr">
        <is>
          <t>NONMEM(FOCE-I)</t>
        </is>
      </c>
      <c r="C78" t="inlineStr">
        <is>
          <t>2CMT with FO absorption and elimination</t>
        </is>
      </c>
      <c r="D78" t="inlineStr">
        <is>
          <t>CL (L/h)</t>
        </is>
      </c>
      <c r="E78">
        <f> NAT2*(FFM/47)^0.75</f>
        <v/>
      </c>
      <c r="F78" t="inlineStr">
        <is>
          <t>13.0% (BOV)</t>
        </is>
      </c>
      <c r="G78" t="inlineStr">
        <is>
          <t>Prop: 19.3%add: 0.0393</t>
        </is>
      </c>
      <c r="H78" t="inlineStr">
        <is>
          <t>VPCBootstrap</t>
        </is>
      </c>
    </row>
    <row r="79">
      <c r="A79" t="inlineStr">
        <is>
          <t>\Naidoo A. (2019)40</t>
        </is>
      </c>
      <c r="B79" t="inlineStr">
        <is>
          <t>NONMEM(FOCE-I)</t>
        </is>
      </c>
      <c r="C79" t="inlineStr">
        <is>
          <t>2CMT with FO absorption and elimination</t>
        </is>
      </c>
      <c r="D79" t="inlineStr">
        <is>
          <t>NAT2</t>
        </is>
      </c>
      <c r="E79" t="inlineStr">
        <is>
          <t>SA = 17.4IA = 28.4RA = 40.5</t>
        </is>
      </c>
      <c r="F79" t="inlineStr">
        <is>
          <t>–</t>
        </is>
      </c>
      <c r="G79" t="inlineStr">
        <is>
          <t>Prop: 19.3%add: 0.0393</t>
        </is>
      </c>
      <c r="H79" t="inlineStr">
        <is>
          <t>VPCBootstrap</t>
        </is>
      </c>
    </row>
    <row r="80">
      <c r="A80" t="inlineStr">
        <is>
          <t>\Naidoo A. (2019)40</t>
        </is>
      </c>
      <c r="B80" t="inlineStr">
        <is>
          <t>NONMEM(FOCE-I)</t>
        </is>
      </c>
      <c r="C80" t="inlineStr">
        <is>
          <t>2CMT with FO absorption and elimination</t>
        </is>
      </c>
      <c r="D80" t="inlineStr">
        <is>
          <t>Vc (L)</t>
        </is>
      </c>
      <c r="E80">
        <f> 73.4*(FFM/47)</f>
        <v/>
      </c>
      <c r="F80" t="inlineStr">
        <is>
          <t>26.3%</t>
        </is>
      </c>
      <c r="G80" t="inlineStr">
        <is>
          <t>Prop: 19.3%add: 0.0393</t>
        </is>
      </c>
      <c r="H80" t="inlineStr">
        <is>
          <t>VPCBootstrap</t>
        </is>
      </c>
    </row>
    <row r="81">
      <c r="A81" t="inlineStr">
        <is>
          <t>\Naidoo A. (2019)40</t>
        </is>
      </c>
      <c r="B81" t="inlineStr">
        <is>
          <t>NONMEM(FOCE-I)</t>
        </is>
      </c>
      <c r="C81" t="inlineStr">
        <is>
          <t>2CMT with FO absorption and elimination</t>
        </is>
      </c>
      <c r="D81" t="inlineStr">
        <is>
          <t>Q (L/h)</t>
        </is>
      </c>
      <c r="E81">
        <f> 1.1*(FFM/47)^0.75</f>
        <v/>
      </c>
      <c r="F81" t="inlineStr">
        <is>
          <t>–</t>
        </is>
      </c>
      <c r="G81" t="inlineStr">
        <is>
          <t>Prop: 19.3%add: 0.0393</t>
        </is>
      </c>
      <c r="H81" t="inlineStr">
        <is>
          <t>VPCBootstrap</t>
        </is>
      </c>
    </row>
    <row r="82">
      <c r="A82" t="inlineStr">
        <is>
          <t>\Naidoo A. (2019)40</t>
        </is>
      </c>
      <c r="B82" t="inlineStr">
        <is>
          <t>NONMEM(FOCE-I)</t>
        </is>
      </c>
      <c r="C82" t="inlineStr">
        <is>
          <t>2CMT with FO absorption and elimination</t>
        </is>
      </c>
      <c r="D82" t="inlineStr">
        <is>
          <t>Vp (L)</t>
        </is>
      </c>
      <c r="E82">
        <f> 19.8*(FFM/47)</f>
        <v/>
      </c>
      <c r="F82" t="inlineStr">
        <is>
          <t>–</t>
        </is>
      </c>
      <c r="G82" t="inlineStr">
        <is>
          <t>Prop: 19.3%add: 0.0393</t>
        </is>
      </c>
      <c r="H82" t="inlineStr">
        <is>
          <t>VPCBootstrap</t>
        </is>
      </c>
    </row>
    <row r="83">
      <c r="A83" t="inlineStr">
        <is>
          <t>\Naidoo A. (2019)40</t>
        </is>
      </c>
      <c r="B83" t="inlineStr">
        <is>
          <t>NONMEM(FOCE-I)</t>
        </is>
      </c>
      <c r="C83" t="inlineStr">
        <is>
          <t>2CMT with FO absorption and elimination</t>
        </is>
      </c>
      <c r="D83" t="inlineStr">
        <is>
          <t>Ka (h-1)</t>
        </is>
      </c>
      <c r="E83">
        <f> 0.13</f>
        <v/>
      </c>
      <c r="F83" t="inlineStr">
        <is>
          <t>23.5% (BOV)</t>
        </is>
      </c>
      <c r="G83" t="inlineStr">
        <is>
          <t>Prop: 19.3%add: 0.0393</t>
        </is>
      </c>
      <c r="H83" t="inlineStr">
        <is>
          <t>VPCBootstrap</t>
        </is>
      </c>
    </row>
    <row r="84">
      <c r="A84" t="inlineStr">
        <is>
          <t>\Naidoo A. (2019)40</t>
        </is>
      </c>
      <c r="B84" t="inlineStr">
        <is>
          <t>NONMEM(FOCE-I)</t>
        </is>
      </c>
      <c r="C84" t="inlineStr">
        <is>
          <t>2CMT with FO absorption and elimination</t>
        </is>
      </c>
      <c r="D84" t="inlineStr">
        <is>
          <t>F (%)</t>
        </is>
      </c>
      <c r="E84">
        <f> 100 FIX</f>
        <v/>
      </c>
      <c r="F84" t="inlineStr">
        <is>
          <t>27.4% (BOV)</t>
        </is>
      </c>
      <c r="G84" t="inlineStr">
        <is>
          <t>Prop: 19.3%add: 0.0393</t>
        </is>
      </c>
      <c r="H84" t="inlineStr">
        <is>
          <t>VPCBootstrap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Year)_Study (Publication Year)</t>
        </is>
      </c>
      <c r="B1" s="1" t="inlineStr">
        <is>
          <t>Population_Population</t>
        </is>
      </c>
      <c r="C1" s="1" t="inlineStr">
        <is>
          <t>Population_BW (kg)</t>
        </is>
      </c>
      <c r="D1" s="1" t="inlineStr">
        <is>
          <t>Population_PMA (years)</t>
        </is>
      </c>
      <c r="E1" s="1" t="inlineStr">
        <is>
          <t>Population_NAT2 phenotype</t>
        </is>
      </c>
      <c r="F1" s="1" t="inlineStr">
        <is>
          <t>Dose_Dose</t>
        </is>
      </c>
      <c r="G1" s="1" t="inlineStr">
        <is>
          <t>Tau_Tau</t>
        </is>
      </c>
      <c r="H1" s="1" t="inlineStr">
        <is>
          <t>Cmax [90% CI]_Unnamed: 7_level_1</t>
        </is>
      </c>
      <c r="I1" s="1" t="inlineStr">
        <is>
          <t>AUC0-24 [90% CI]_Unnamed: 8_level_1</t>
        </is>
      </c>
      <c r="J1" s="1" t="inlineStr">
        <is>
          <t>Tmax [90% CI]_Unnamed: 9_level_1</t>
        </is>
      </c>
      <c r="K1" s="1" t="inlineStr">
        <is>
          <t>T1/2 [90% CI]_Unnamed: 10_level_1</t>
        </is>
      </c>
    </row>
    <row r="2">
      <c r="A2" t="inlineStr">
        <is>
          <t>Soedarsono S. (2022)28</t>
        </is>
      </c>
      <c r="B2" t="inlineStr">
        <is>
          <t>Adult</t>
        </is>
      </c>
      <c r="C2" t="inlineStr">
        <is>
          <t>60</t>
        </is>
      </c>
      <c r="D2" t="inlineStr">
        <is>
          <t>-</t>
        </is>
      </c>
      <c r="E2" t="inlineStr">
        <is>
          <t>SA</t>
        </is>
      </c>
      <c r="F2" t="n">
        <v>300</v>
      </c>
      <c r="G2" t="n">
        <v>24</v>
      </c>
      <c r="H2" t="inlineStr">
        <is>
          <t>2.67 [2.59–2.74]</t>
        </is>
      </c>
      <c r="I2" t="inlineStr">
        <is>
          <t>24.35 [23.04–25.67]</t>
        </is>
      </c>
      <c r="J2" t="inlineStr">
        <is>
          <t>3.91 [3.75–4.06]</t>
        </is>
      </c>
      <c r="K2" t="inlineStr">
        <is>
          <t>6.56 [5.79–7.33]</t>
        </is>
      </c>
    </row>
    <row r="3">
      <c r="A3" t="inlineStr">
        <is>
          <t>Soedarsono S. (2022)28</t>
        </is>
      </c>
      <c r="B3" t="inlineStr">
        <is>
          <t>Adult</t>
        </is>
      </c>
      <c r="C3" t="inlineStr">
        <is>
          <t>60</t>
        </is>
      </c>
      <c r="D3" t="inlineStr">
        <is>
          <t>-</t>
        </is>
      </c>
      <c r="E3" t="inlineStr">
        <is>
          <t>IA</t>
        </is>
      </c>
      <c r="F3" t="n">
        <v>300</v>
      </c>
      <c r="G3" t="n">
        <v>24</v>
      </c>
      <c r="H3" t="inlineStr">
        <is>
          <t>1.88 [1.83–1.92]</t>
        </is>
      </c>
      <c r="I3" t="inlineStr">
        <is>
          <t>13.76 [13.28–14.23]</t>
        </is>
      </c>
      <c r="J3" t="inlineStr">
        <is>
          <t>3.92 [3.68–4.15]</t>
        </is>
      </c>
      <c r="K3" t="inlineStr">
        <is>
          <t>11.90 [7.58–16.22]</t>
        </is>
      </c>
    </row>
    <row r="4">
      <c r="A4" t="inlineStr">
        <is>
          <t>Soedarsono S. (2022)28</t>
        </is>
      </c>
      <c r="B4" t="inlineStr">
        <is>
          <t>Adult</t>
        </is>
      </c>
      <c r="C4" t="inlineStr">
        <is>
          <t>60</t>
        </is>
      </c>
      <c r="D4" t="inlineStr">
        <is>
          <t>-</t>
        </is>
      </c>
      <c r="E4" t="inlineStr">
        <is>
          <t>RA</t>
        </is>
      </c>
      <c r="F4" t="n">
        <v>300</v>
      </c>
      <c r="G4" t="n">
        <v>24</v>
      </c>
      <c r="H4" t="inlineStr">
        <is>
          <t>1.65 [1.62–1.68]</t>
        </is>
      </c>
      <c r="I4" t="inlineStr">
        <is>
          <t>11.51 [11.19–11.82]</t>
        </is>
      </c>
      <c r="J4" t="inlineStr">
        <is>
          <t>4.36 [4.07–4.65]</t>
        </is>
      </c>
      <c r="K4" t="inlineStr">
        <is>
          <t>15.40 [4.39–26.41]</t>
        </is>
      </c>
    </row>
    <row r="5">
      <c r="A5" t="inlineStr">
        <is>
          <t>Horita Y. (2018)29</t>
        </is>
      </c>
      <c r="B5" t="inlineStr">
        <is>
          <t>Infants</t>
        </is>
      </c>
      <c r="C5" t="inlineStr">
        <is>
          <t>14</t>
        </is>
      </c>
      <c r="D5" t="inlineStr">
        <is>
          <t>2.75</t>
        </is>
      </c>
      <c r="E5" t="inlineStr">
        <is>
          <t>SA</t>
        </is>
      </c>
      <c r="F5" t="n">
        <v>150</v>
      </c>
      <c r="G5" t="n">
        <v>24</v>
      </c>
      <c r="H5" t="inlineStr">
        <is>
          <t>12.77 [12.57–12.97]</t>
        </is>
      </c>
      <c r="I5" t="inlineStr">
        <is>
          <t>36.71 [36.00–37.41]</t>
        </is>
      </c>
      <c r="J5" t="inlineStr">
        <is>
          <t>0.96 [0.92–0.99]</t>
        </is>
      </c>
      <c r="K5" t="inlineStr">
        <is>
          <t>3.51 [3.38–3.63]</t>
        </is>
      </c>
    </row>
    <row r="6">
      <c r="A6" t="inlineStr">
        <is>
          <t>Horita Y. (2018)29</t>
        </is>
      </c>
      <c r="B6" t="inlineStr">
        <is>
          <t>Infants</t>
        </is>
      </c>
      <c r="C6" t="inlineStr">
        <is>
          <t>14</t>
        </is>
      </c>
      <c r="D6" t="inlineStr">
        <is>
          <t>2.75</t>
        </is>
      </c>
      <c r="E6" t="inlineStr">
        <is>
          <t>NonSA</t>
        </is>
      </c>
      <c r="F6" t="n">
        <v>150</v>
      </c>
      <c r="G6" t="n">
        <v>24</v>
      </c>
      <c r="H6" t="inlineStr">
        <is>
          <t>11.16 [10.97–11.36]</t>
        </is>
      </c>
      <c r="I6" t="inlineStr">
        <is>
          <t>22.82 [22.18–23.46]</t>
        </is>
      </c>
      <c r="J6" t="inlineStr">
        <is>
          <t>0.75 [0.72–0.78]</t>
        </is>
      </c>
      <c r="K6" t="inlineStr">
        <is>
          <t>3.67 [3.53–3.81]</t>
        </is>
      </c>
    </row>
    <row r="7">
      <c r="A7" t="inlineStr">
        <is>
          <t>Denti P. (2022)30</t>
        </is>
      </c>
      <c r="B7" t="inlineStr">
        <is>
          <t>Infants</t>
        </is>
      </c>
      <c r="C7" t="inlineStr">
        <is>
          <t>14</t>
        </is>
      </c>
      <c r="D7" t="inlineStr">
        <is>
          <t>2.75</t>
        </is>
      </c>
      <c r="E7" t="inlineStr">
        <is>
          <t>SA</t>
        </is>
      </c>
      <c r="F7" t="n">
        <v>150</v>
      </c>
      <c r="G7" t="n">
        <v>24</v>
      </c>
      <c r="H7" t="inlineStr">
        <is>
          <t>10.65 [10.42–10.89]</t>
        </is>
      </c>
      <c r="I7" t="inlineStr">
        <is>
          <t>40.38 [39.28–41.48]</t>
        </is>
      </c>
      <c r="J7" t="inlineStr">
        <is>
          <t>1.48 [1.42–1.53]</t>
        </is>
      </c>
      <c r="K7" t="inlineStr">
        <is>
          <t>3.62 [3.52–3.72]</t>
        </is>
      </c>
    </row>
    <row r="8">
      <c r="A8" t="inlineStr">
        <is>
          <t>Denti P. (2022)30</t>
        </is>
      </c>
      <c r="B8" t="inlineStr">
        <is>
          <t>Infants</t>
        </is>
      </c>
      <c r="C8" t="inlineStr">
        <is>
          <t>14</t>
        </is>
      </c>
      <c r="D8" t="inlineStr">
        <is>
          <t>2.75</t>
        </is>
      </c>
      <c r="E8" t="inlineStr">
        <is>
          <t>IA</t>
        </is>
      </c>
      <c r="F8" t="n">
        <v>150</v>
      </c>
      <c r="G8" t="n">
        <v>24</v>
      </c>
      <c r="H8" t="inlineStr">
        <is>
          <t>9.60 [9.40–9.81]</t>
        </is>
      </c>
      <c r="I8" t="inlineStr">
        <is>
          <t>27.60 [26.90–28.30]</t>
        </is>
      </c>
      <c r="J8" t="inlineStr">
        <is>
          <t>1.30 [1.25–1.34]</t>
        </is>
      </c>
      <c r="K8" t="inlineStr">
        <is>
          <t>3.59 [3.48–3.70]</t>
        </is>
      </c>
    </row>
    <row r="9">
      <c r="A9" t="inlineStr">
        <is>
          <t>Denti P. (2022)30</t>
        </is>
      </c>
      <c r="B9" t="inlineStr">
        <is>
          <t>Infants</t>
        </is>
      </c>
      <c r="C9" t="inlineStr">
        <is>
          <t>14</t>
        </is>
      </c>
      <c r="D9" t="inlineStr">
        <is>
          <t>2.75</t>
        </is>
      </c>
      <c r="E9" t="inlineStr">
        <is>
          <t>RA</t>
        </is>
      </c>
      <c r="F9" t="n">
        <v>150</v>
      </c>
      <c r="G9" t="n">
        <v>24</v>
      </c>
      <c r="H9" t="inlineStr">
        <is>
          <t>8.93 [8.73–9.12]</t>
        </is>
      </c>
      <c r="I9" t="inlineStr">
        <is>
          <t>22.49 [21.97–23.02]</t>
        </is>
      </c>
      <c r="J9" t="inlineStr">
        <is>
          <t>1.19 [1.15–1.23]</t>
        </is>
      </c>
      <c r="K9" t="inlineStr">
        <is>
          <t>3.56 [3.42–3.69]</t>
        </is>
      </c>
    </row>
    <row r="10">
      <c r="A10" t="inlineStr">
        <is>
          <t>Jing W. (2020)31</t>
        </is>
      </c>
      <c r="B10" t="inlineStr">
        <is>
          <t>Adult</t>
        </is>
      </c>
      <c r="C10" t="inlineStr">
        <is>
          <t>60</t>
        </is>
      </c>
      <c r="D10" t="inlineStr">
        <is>
          <t>-</t>
        </is>
      </c>
      <c r="E10" t="inlineStr">
        <is>
          <t>SA</t>
        </is>
      </c>
      <c r="F10" t="n">
        <v>300</v>
      </c>
      <c r="G10" t="n">
        <v>24</v>
      </c>
      <c r="H10" t="inlineStr">
        <is>
          <t>12.06 [11.79–12.34]</t>
        </is>
      </c>
      <c r="I10" t="inlineStr">
        <is>
          <t>28.07 [27.60–28.53]</t>
        </is>
      </c>
      <c r="J10" t="inlineStr">
        <is>
          <t>1.62 [1.54–1.70]</t>
        </is>
      </c>
      <c r="K10" t="inlineStr">
        <is>
          <t>2.94 [2.87–3.01]</t>
        </is>
      </c>
    </row>
    <row r="11">
      <c r="A11" t="inlineStr">
        <is>
          <t>Jing W. (2020)31</t>
        </is>
      </c>
      <c r="B11" t="inlineStr">
        <is>
          <t>Adult</t>
        </is>
      </c>
      <c r="C11" t="inlineStr">
        <is>
          <t>60</t>
        </is>
      </c>
      <c r="D11" t="inlineStr">
        <is>
          <t>-</t>
        </is>
      </c>
      <c r="E11" t="inlineStr">
        <is>
          <t>IA</t>
        </is>
      </c>
      <c r="F11" t="n">
        <v>300</v>
      </c>
      <c r="G11" t="n">
        <v>24</v>
      </c>
      <c r="H11" t="inlineStr">
        <is>
          <t>8.38 [8.17–8.59]</t>
        </is>
      </c>
      <c r="I11" t="inlineStr">
        <is>
          <t>10.41 [10.24–10.58]</t>
        </is>
      </c>
      <c r="J11" t="inlineStr">
        <is>
          <t>0.88 [0.84–0.92]</t>
        </is>
      </c>
      <c r="K11" t="inlineStr">
        <is>
          <t>1.43 [1.40–1.46]</t>
        </is>
      </c>
    </row>
    <row r="12">
      <c r="A12" t="inlineStr">
        <is>
          <t>Jing W. (2020)31</t>
        </is>
      </c>
      <c r="B12" t="inlineStr">
        <is>
          <t>Adult</t>
        </is>
      </c>
      <c r="C12" t="inlineStr">
        <is>
          <t>60</t>
        </is>
      </c>
      <c r="D12" t="inlineStr">
        <is>
          <t>-</t>
        </is>
      </c>
      <c r="E12" t="inlineStr">
        <is>
          <t>RA</t>
        </is>
      </c>
      <c r="F12" t="n">
        <v>300</v>
      </c>
      <c r="G12" t="n">
        <v>24</v>
      </c>
      <c r="H12" t="inlineStr">
        <is>
          <t>7.29 [7.10–7.47]</t>
        </is>
      </c>
      <c r="I12" t="inlineStr">
        <is>
          <t>7.80 [7.67–7.93]</t>
        </is>
      </c>
      <c r="J12" t="inlineStr">
        <is>
          <t>0.80 [0.76–0.84]</t>
        </is>
      </c>
      <c r="K12" t="inlineStr">
        <is>
          <t>1.20 [1.18–1.23]</t>
        </is>
      </c>
    </row>
    <row r="13">
      <c r="A13" t="inlineStr">
        <is>
          <t>Panjasawatwong N. (2020)32</t>
        </is>
      </c>
      <c r="B13" t="inlineStr">
        <is>
          <t>Infants</t>
        </is>
      </c>
      <c r="C13" t="inlineStr">
        <is>
          <t>14</t>
        </is>
      </c>
      <c r="D13" t="inlineStr">
        <is>
          <t>2.75</t>
        </is>
      </c>
      <c r="E13" t="inlineStr">
        <is>
          <t>SA</t>
        </is>
      </c>
      <c r="F13" t="n">
        <v>150</v>
      </c>
      <c r="G13" t="n">
        <v>24</v>
      </c>
      <c r="H13" t="inlineStr">
        <is>
          <t>6.51 [6.42–6.60]</t>
        </is>
      </c>
      <c r="I13" t="inlineStr">
        <is>
          <t>37.05 [36.39–37.71]</t>
        </is>
      </c>
      <c r="J13" t="inlineStr">
        <is>
          <t>1.71 [1.68–1.74]</t>
        </is>
      </c>
      <c r="K13" t="inlineStr">
        <is>
          <t>4.61 [4.43–4.79]</t>
        </is>
      </c>
    </row>
    <row r="14">
      <c r="A14" t="inlineStr">
        <is>
          <t>Panjasawatwong N. (2020)32</t>
        </is>
      </c>
      <c r="B14" t="inlineStr">
        <is>
          <t>Infants</t>
        </is>
      </c>
      <c r="C14" t="inlineStr">
        <is>
          <t>14</t>
        </is>
      </c>
      <c r="D14" t="inlineStr">
        <is>
          <t>2.75</t>
        </is>
      </c>
      <c r="E14" t="inlineStr">
        <is>
          <t>NonSA</t>
        </is>
      </c>
      <c r="F14" t="n">
        <v>150</v>
      </c>
      <c r="G14" t="n">
        <v>24</v>
      </c>
      <c r="H14" t="inlineStr">
        <is>
          <t>5.12 [5.05–5.19]</t>
        </is>
      </c>
      <c r="I14" t="inlineStr">
        <is>
          <t>22.59 [22.32–22.86]</t>
        </is>
      </c>
      <c r="J14" t="inlineStr">
        <is>
          <t>1.46 [1.44–1.49]</t>
        </is>
      </c>
      <c r="K14" t="inlineStr">
        <is>
          <t>5.48 [5.16–5.79]</t>
        </is>
      </c>
    </row>
    <row r="15">
      <c r="A15" t="inlineStr">
        <is>
          <t>Chen B. (2022)33</t>
        </is>
      </c>
      <c r="B15" t="inlineStr">
        <is>
          <t>Adult</t>
        </is>
      </c>
      <c r="C15" t="inlineStr">
        <is>
          <t>60</t>
        </is>
      </c>
      <c r="D15" t="inlineStr">
        <is>
          <t>-</t>
        </is>
      </c>
      <c r="E15" t="inlineStr">
        <is>
          <t>SA</t>
        </is>
      </c>
      <c r="F15" t="n">
        <v>300</v>
      </c>
      <c r="G15" t="n">
        <v>24</v>
      </c>
      <c r="H15" t="inlineStr">
        <is>
          <t>9.73 [9.59–9.86]</t>
        </is>
      </c>
      <c r="I15" t="inlineStr">
        <is>
          <t>33.96 [33.28–34.64]</t>
        </is>
      </c>
      <c r="J15" t="inlineStr">
        <is>
          <t>1.39 [1.34–1.44]</t>
        </is>
      </c>
      <c r="K15" t="inlineStr">
        <is>
          <t>3.39 [3.26–3.51]</t>
        </is>
      </c>
    </row>
    <row r="16">
      <c r="A16" t="inlineStr">
        <is>
          <t>Chen B. (2022)33</t>
        </is>
      </c>
      <c r="B16" t="inlineStr">
        <is>
          <t>Adult</t>
        </is>
      </c>
      <c r="C16" t="inlineStr">
        <is>
          <t>60</t>
        </is>
      </c>
      <c r="D16" t="inlineStr">
        <is>
          <t>-</t>
        </is>
      </c>
      <c r="E16" t="inlineStr">
        <is>
          <t>IA</t>
        </is>
      </c>
      <c r="F16" t="n">
        <v>300</v>
      </c>
      <c r="G16" t="n">
        <v>24</v>
      </c>
      <c r="H16" t="inlineStr">
        <is>
          <t>8.30 [8.17–8.42]</t>
        </is>
      </c>
      <c r="I16" t="inlineStr">
        <is>
          <t>19.40 [19.01–19.79]</t>
        </is>
      </c>
      <c r="J16" t="inlineStr">
        <is>
          <t>1.08 [1.04–1.12]</t>
        </is>
      </c>
      <c r="K16" t="inlineStr">
        <is>
          <t>2.16 [2.10–2.23]</t>
        </is>
      </c>
    </row>
    <row r="17">
      <c r="A17" t="inlineStr">
        <is>
          <t>Chen B. (2022)33</t>
        </is>
      </c>
      <c r="B17" t="inlineStr">
        <is>
          <t>Adult</t>
        </is>
      </c>
      <c r="C17" t="inlineStr">
        <is>
          <t>60</t>
        </is>
      </c>
      <c r="D17" t="inlineStr">
        <is>
          <t>-</t>
        </is>
      </c>
      <c r="E17" t="inlineStr">
        <is>
          <t>RA</t>
        </is>
      </c>
      <c r="F17" t="n">
        <v>300</v>
      </c>
      <c r="G17" t="n">
        <v>24</v>
      </c>
      <c r="H17" t="inlineStr">
        <is>
          <t>7.32 [7.21–7.43]</t>
        </is>
      </c>
      <c r="I17" t="inlineStr">
        <is>
          <t>11.41 [11.18–11.64]</t>
        </is>
      </c>
      <c r="J17" t="inlineStr">
        <is>
          <t>0.81 [0.78–0.84]</t>
        </is>
      </c>
      <c r="K17" t="inlineStr">
        <is>
          <t>1.30 [1.26–1.34]</t>
        </is>
      </c>
    </row>
    <row r="18">
      <c r="A18" t="inlineStr">
        <is>
          <t>Huerta-García AP. (2020)34</t>
        </is>
      </c>
      <c r="B18" t="inlineStr">
        <is>
          <t>Adult</t>
        </is>
      </c>
      <c r="C18" t="inlineStr">
        <is>
          <t>60</t>
        </is>
      </c>
      <c r="D18" t="inlineStr">
        <is>
          <t>-</t>
        </is>
      </c>
      <c r="E18" t="inlineStr">
        <is>
          <t>SA</t>
        </is>
      </c>
      <c r="F18" t="n">
        <v>300</v>
      </c>
      <c r="G18" t="n">
        <v>24</v>
      </c>
      <c r="H18" t="inlineStr">
        <is>
          <t>8.93 [8.65–9.21]</t>
        </is>
      </c>
      <c r="I18" t="inlineStr">
        <is>
          <t>30.20 [29.21–31.18]</t>
        </is>
      </c>
      <c r="J18" t="inlineStr">
        <is>
          <t>1.95 [1.85–2.05]</t>
        </is>
      </c>
      <c r="K18" t="inlineStr">
        <is>
          <t>2.69 [2.55–2.82]</t>
        </is>
      </c>
    </row>
    <row r="19">
      <c r="A19" t="inlineStr">
        <is>
          <t>Huerta-García AP. (2020)34</t>
        </is>
      </c>
      <c r="B19" t="inlineStr">
        <is>
          <t>Adult</t>
        </is>
      </c>
      <c r="C19" t="inlineStr">
        <is>
          <t>60</t>
        </is>
      </c>
      <c r="D19" t="inlineStr">
        <is>
          <t>-</t>
        </is>
      </c>
      <c r="E19" t="inlineStr">
        <is>
          <t>IA</t>
        </is>
      </c>
      <c r="F19" t="n">
        <v>300</v>
      </c>
      <c r="G19" t="n">
        <v>24</v>
      </c>
      <c r="H19" t="inlineStr">
        <is>
          <t>7.17 [6.90–7.43]</t>
        </is>
      </c>
      <c r="I19" t="inlineStr">
        <is>
          <t>17.34 [16.75–17.93]</t>
        </is>
      </c>
      <c r="J19" t="inlineStr">
        <is>
          <t>1.49 [1.41–1.57]</t>
        </is>
      </c>
      <c r="K19" t="inlineStr">
        <is>
          <t>1.88 [1.80–1.97]</t>
        </is>
      </c>
    </row>
    <row r="20">
      <c r="A20" t="inlineStr">
        <is>
          <t>Huerta-García AP. (2020)34</t>
        </is>
      </c>
      <c r="B20" t="inlineStr">
        <is>
          <t>Adult</t>
        </is>
      </c>
      <c r="C20" t="inlineStr">
        <is>
          <t>60</t>
        </is>
      </c>
      <c r="D20" t="inlineStr">
        <is>
          <t>-</t>
        </is>
      </c>
      <c r="E20" t="inlineStr">
        <is>
          <t>RA</t>
        </is>
      </c>
      <c r="F20" t="n">
        <v>300</v>
      </c>
      <c r="G20" t="n">
        <v>24</v>
      </c>
      <c r="H20" t="inlineStr">
        <is>
          <t>6.13 [5.90–6.36]</t>
        </is>
      </c>
      <c r="I20" t="inlineStr">
        <is>
          <t>11.98 [11.55–12.41]</t>
        </is>
      </c>
      <c r="J20" t="inlineStr">
        <is>
          <t>1.29 [1.23–1.36]</t>
        </is>
      </c>
      <c r="K20" t="inlineStr">
        <is>
          <t>1.45 [1.38–1.52]</t>
        </is>
      </c>
    </row>
    <row r="21">
      <c r="A21" t="inlineStr">
        <is>
          <t>Abdelwahab MT. (2020)35</t>
        </is>
      </c>
      <c r="B21" t="inlineStr">
        <is>
          <t>Pregnant Adult</t>
        </is>
      </c>
      <c r="C21" t="inlineStr">
        <is>
          <t>60</t>
        </is>
      </c>
      <c r="D21" t="inlineStr">
        <is>
          <t>-</t>
        </is>
      </c>
      <c r="E21" t="inlineStr">
        <is>
          <t>SA</t>
        </is>
      </c>
      <c r="F21" t="n">
        <v>300</v>
      </c>
      <c r="G21" t="n">
        <v>24</v>
      </c>
      <c r="H21" t="inlineStr">
        <is>
          <t>3.58 [3.49–3.68]</t>
        </is>
      </c>
      <c r="I21" t="inlineStr">
        <is>
          <t>13.45 [13.16–13.74]</t>
        </is>
      </c>
      <c r="J21" t="inlineStr">
        <is>
          <t>2.51 [2.43–2.59]</t>
        </is>
      </c>
      <c r="K21" t="inlineStr">
        <is>
          <t>4.37 [4.20–4.54]</t>
        </is>
      </c>
    </row>
    <row r="22">
      <c r="A22" t="inlineStr">
        <is>
          <t>Abdelwahab MT. (2020)35</t>
        </is>
      </c>
      <c r="B22" t="inlineStr">
        <is>
          <t>Pregnant Adult</t>
        </is>
      </c>
      <c r="C22" t="inlineStr">
        <is>
          <t>60</t>
        </is>
      </c>
      <c r="D22" t="inlineStr">
        <is>
          <t>-</t>
        </is>
      </c>
      <c r="E22" t="inlineStr">
        <is>
          <t>IA</t>
        </is>
      </c>
      <c r="F22" t="n">
        <v>300</v>
      </c>
      <c r="G22" t="n">
        <v>24</v>
      </c>
      <c r="H22" t="inlineStr">
        <is>
          <t>2.66 [2.59–2.73]</t>
        </is>
      </c>
      <c r="I22" t="inlineStr">
        <is>
          <t>7.40 [7.29–7.50]</t>
        </is>
      </c>
      <c r="J22" t="inlineStr">
        <is>
          <t>2.21 [2.14–2.29]</t>
        </is>
      </c>
      <c r="K22" t="inlineStr">
        <is>
          <t>5.62 [5.27–5.96]</t>
        </is>
      </c>
    </row>
    <row r="23">
      <c r="A23" t="inlineStr">
        <is>
          <t>Abdelwahab MT. (2020)35</t>
        </is>
      </c>
      <c r="B23" t="inlineStr">
        <is>
          <t>Pregnant Adult</t>
        </is>
      </c>
      <c r="C23" t="inlineStr">
        <is>
          <t>60</t>
        </is>
      </c>
      <c r="D23" t="inlineStr">
        <is>
          <t>-</t>
        </is>
      </c>
      <c r="E23" t="inlineStr">
        <is>
          <t>RA</t>
        </is>
      </c>
      <c r="F23" t="n">
        <v>300</v>
      </c>
      <c r="G23" t="n">
        <v>24</v>
      </c>
      <c r="H23" t="inlineStr">
        <is>
          <t>2.44 [2.37–2.51]</t>
        </is>
      </c>
      <c r="I23" t="inlineStr">
        <is>
          <t>6.61 [6.52–6.70]</t>
        </is>
      </c>
      <c r="J23" t="inlineStr">
        <is>
          <t>2.11 [2.04–2.18]</t>
        </is>
      </c>
      <c r="K23" t="inlineStr">
        <is>
          <t>5.89 [5.38–6.41]</t>
        </is>
      </c>
    </row>
    <row r="24">
      <c r="A24" t="inlineStr">
        <is>
          <t>Wilkins JJ. (2011)13</t>
        </is>
      </c>
      <c r="B24" t="inlineStr">
        <is>
          <t>Adult</t>
        </is>
      </c>
      <c r="C24" t="inlineStr">
        <is>
          <t>60</t>
        </is>
      </c>
      <c r="D24" t="inlineStr">
        <is>
          <t>-</t>
        </is>
      </c>
      <c r="E24" t="inlineStr">
        <is>
          <t>SA</t>
        </is>
      </c>
      <c r="F24" t="n">
        <v>150</v>
      </c>
      <c r="G24" t="n">
        <v>24</v>
      </c>
      <c r="H24" t="inlineStr">
        <is>
          <t>5.51 [5.40–5.62]</t>
        </is>
      </c>
      <c r="I24" t="inlineStr">
        <is>
          <t>37.81 [37.06–38.56]</t>
        </is>
      </c>
      <c r="J24" t="inlineStr">
        <is>
          <t>1.83 [1.76–1.91]</t>
        </is>
      </c>
      <c r="K24" t="inlineStr">
        <is>
          <t>4.89 [4.73–5.06]</t>
        </is>
      </c>
    </row>
    <row r="25">
      <c r="A25" t="inlineStr">
        <is>
          <t>Wilkins JJ. (2011)13</t>
        </is>
      </c>
      <c r="B25" t="inlineStr">
        <is>
          <t>Adult</t>
        </is>
      </c>
      <c r="C25" t="inlineStr">
        <is>
          <t>60</t>
        </is>
      </c>
      <c r="D25" t="inlineStr">
        <is>
          <t>-</t>
        </is>
      </c>
      <c r="E25" t="inlineStr">
        <is>
          <t>NonSA</t>
        </is>
      </c>
      <c r="F25" t="n">
        <v>150</v>
      </c>
      <c r="G25" t="n">
        <v>24</v>
      </c>
      <c r="H25" t="inlineStr">
        <is>
          <t>4.61 [4.51–4.71]</t>
        </is>
      </c>
      <c r="I25" t="inlineStr">
        <is>
          <t>20.82 [20.50–21.14]</t>
        </is>
      </c>
      <c r="J25" t="inlineStr">
        <is>
          <t>1.45 [1.40–1.51]</t>
        </is>
      </c>
      <c r="K25" t="inlineStr">
        <is>
          <t>4.69 [4.49–4.89]</t>
        </is>
      </c>
    </row>
    <row r="26">
      <c r="A26" t="inlineStr">
        <is>
          <t>McCallum A. D. (2021)36</t>
        </is>
      </c>
      <c r="B26" t="inlineStr">
        <is>
          <t>Adult</t>
        </is>
      </c>
      <c r="C26" t="inlineStr">
        <is>
          <t>60</t>
        </is>
      </c>
      <c r="D26" t="inlineStr">
        <is>
          <t>-</t>
        </is>
      </c>
      <c r="E26" t="inlineStr">
        <is>
          <t>-</t>
        </is>
      </c>
      <c r="F26" t="n">
        <v>300</v>
      </c>
      <c r="G26" t="n">
        <v>24</v>
      </c>
      <c r="H26" t="inlineStr">
        <is>
          <t>11.72 [11.39–12.04]</t>
        </is>
      </c>
      <c r="I26" t="inlineStr">
        <is>
          <t>30.78 [29.69–31.87]</t>
        </is>
      </c>
      <c r="J26" t="inlineStr">
        <is>
          <t>2.58 [2.43–2.73]</t>
        </is>
      </c>
      <c r="K26" t="inlineStr">
        <is>
          <t>3.89 [3.69–4.08]</t>
        </is>
      </c>
    </row>
    <row r="27">
      <c r="A27" t="inlineStr">
        <is>
          <t>Gao Y. (2021)37</t>
        </is>
      </c>
      <c r="B27" t="inlineStr">
        <is>
          <t>Adult</t>
        </is>
      </c>
      <c r="C27" t="inlineStr">
        <is>
          <t>60</t>
        </is>
      </c>
      <c r="D27" t="inlineStr">
        <is>
          <t>-</t>
        </is>
      </c>
      <c r="E27" t="inlineStr">
        <is>
          <t>SA</t>
        </is>
      </c>
      <c r="F27" t="n">
        <v>300</v>
      </c>
      <c r="G27" t="n">
        <v>24</v>
      </c>
      <c r="H27" t="inlineStr">
        <is>
          <t>4.59 [4.51–4.68]</t>
        </is>
      </c>
      <c r="I27" t="inlineStr">
        <is>
          <t>27.31 [26.36–28.25]</t>
        </is>
      </c>
      <c r="J27" t="inlineStr">
        <is>
          <t>1.30 [1.27–1.33]</t>
        </is>
      </c>
      <c r="K27" t="inlineStr">
        <is>
          <t>6.73 [6.40–7.01]</t>
        </is>
      </c>
    </row>
    <row r="28">
      <c r="A28" t="inlineStr">
        <is>
          <t>Gao Y. (2021)37</t>
        </is>
      </c>
      <c r="B28" t="inlineStr">
        <is>
          <t>Adult</t>
        </is>
      </c>
      <c r="C28" t="inlineStr">
        <is>
          <t>60</t>
        </is>
      </c>
      <c r="D28" t="inlineStr">
        <is>
          <t>-</t>
        </is>
      </c>
      <c r="E28" t="inlineStr">
        <is>
          <t>IA</t>
        </is>
      </c>
      <c r="F28" t="n">
        <v>300</v>
      </c>
      <c r="G28" t="n">
        <v>24</v>
      </c>
      <c r="H28" t="inlineStr">
        <is>
          <t>4.14 [4.06–4.22]</t>
        </is>
      </c>
      <c r="I28" t="inlineStr">
        <is>
          <t>23.01 [22.25–23.77]</t>
        </is>
      </c>
      <c r="J28" t="inlineStr">
        <is>
          <t>1.20 [1.17–1.24]</t>
        </is>
      </c>
      <c r="K28" t="inlineStr">
        <is>
          <t>7.06 [6.53–7.60]</t>
        </is>
      </c>
    </row>
    <row r="29">
      <c r="A29" t="inlineStr">
        <is>
          <t>Gao Y. (2021)37</t>
        </is>
      </c>
      <c r="B29" t="inlineStr">
        <is>
          <t>Adult</t>
        </is>
      </c>
      <c r="C29" t="inlineStr">
        <is>
          <t>60</t>
        </is>
      </c>
      <c r="D29" t="inlineStr">
        <is>
          <t>-</t>
        </is>
      </c>
      <c r="E29" t="inlineStr">
        <is>
          <t>RA</t>
        </is>
      </c>
      <c r="F29" t="n">
        <v>300</v>
      </c>
      <c r="G29" t="n">
        <v>24</v>
      </c>
      <c r="H29" t="inlineStr">
        <is>
          <t>3.06 [2.99–3.13]</t>
        </is>
      </c>
      <c r="I29" t="inlineStr">
        <is>
          <t>15.00 [14.64–15.36]</t>
        </is>
      </c>
      <c r="J29" t="inlineStr">
        <is>
          <t>1.07 [1.00–1.13]</t>
        </is>
      </c>
      <c r="K29" t="inlineStr">
        <is>
          <t>9.18 [8.21–10.16]</t>
        </is>
      </c>
    </row>
    <row r="30">
      <c r="A30" t="inlineStr">
        <is>
          <t>Sundell J. (2020)38</t>
        </is>
      </c>
      <c r="B30" t="inlineStr">
        <is>
          <t>Adult</t>
        </is>
      </c>
      <c r="C30" t="inlineStr">
        <is>
          <t>60</t>
        </is>
      </c>
      <c r="D30" t="inlineStr">
        <is>
          <t>-</t>
        </is>
      </c>
      <c r="E30" t="inlineStr">
        <is>
          <t>SA</t>
        </is>
      </c>
      <c r="F30" t="n">
        <v>300</v>
      </c>
      <c r="G30" t="n">
        <v>24</v>
      </c>
      <c r="H30" t="inlineStr">
        <is>
          <t>8.60 [8.34–8.87]</t>
        </is>
      </c>
      <c r="I30" t="inlineStr">
        <is>
          <t>39.43 [36.88–41.98]</t>
        </is>
      </c>
      <c r="J30" t="inlineStr">
        <is>
          <t>1.86 [1.79–1.93]</t>
        </is>
      </c>
      <c r="K30" t="inlineStr">
        <is>
          <t>4.82 [4.53–5.11]</t>
        </is>
      </c>
    </row>
    <row r="31">
      <c r="A31" t="inlineStr">
        <is>
          <t>Sundell J. (2020)38</t>
        </is>
      </c>
      <c r="B31" t="inlineStr">
        <is>
          <t>Adult</t>
        </is>
      </c>
      <c r="C31" t="inlineStr">
        <is>
          <t>60</t>
        </is>
      </c>
      <c r="D31" t="inlineStr">
        <is>
          <t>-</t>
        </is>
      </c>
      <c r="E31" t="inlineStr">
        <is>
          <t>IA</t>
        </is>
      </c>
      <c r="F31" t="n">
        <v>300</v>
      </c>
      <c r="G31" t="n">
        <v>24</v>
      </c>
      <c r="H31" t="inlineStr">
        <is>
          <t>7.93 [7.69–8.17]</t>
        </is>
      </c>
      <c r="I31" t="inlineStr">
        <is>
          <t>32.93 [30.77–35.08]</t>
        </is>
      </c>
      <c r="J31" t="inlineStr">
        <is>
          <t>1.78 [1.73–1.84]</t>
        </is>
      </c>
      <c r="K31" t="inlineStr">
        <is>
          <t>4.62 [4.38–4.86]</t>
        </is>
      </c>
    </row>
    <row r="32">
      <c r="A32" t="inlineStr">
        <is>
          <t>Sundell J. (2020)38</t>
        </is>
      </c>
      <c r="B32" t="inlineStr">
        <is>
          <t>Adult</t>
        </is>
      </c>
      <c r="C32" t="inlineStr">
        <is>
          <t>60</t>
        </is>
      </c>
      <c r="D32" t="inlineStr">
        <is>
          <t>-</t>
        </is>
      </c>
      <c r="E32" t="inlineStr">
        <is>
          <t>RA</t>
        </is>
      </c>
      <c r="F32" t="n">
        <v>300</v>
      </c>
      <c r="G32" t="n">
        <v>24</v>
      </c>
      <c r="H32" t="inlineStr">
        <is>
          <t>6.17 [6.03–6.32]</t>
        </is>
      </c>
      <c r="I32" t="inlineStr">
        <is>
          <t>17.27 [16.35–18.18]</t>
        </is>
      </c>
      <c r="J32" t="inlineStr">
        <is>
          <t>1.50 [1.46–1.54]</t>
        </is>
      </c>
      <c r="K32" t="inlineStr">
        <is>
          <t>3.47 [3.33–3.62]</t>
        </is>
      </c>
    </row>
    <row r="33">
      <c r="A33" t="inlineStr">
        <is>
          <t>Cho Y. S. (2021)39</t>
        </is>
      </c>
      <c r="B33" t="inlineStr">
        <is>
          <t>Adult</t>
        </is>
      </c>
      <c r="C33" t="inlineStr">
        <is>
          <t>FFM: 46 kg</t>
        </is>
      </c>
      <c r="D33" t="inlineStr">
        <is>
          <t>-</t>
        </is>
      </c>
      <c r="E33" t="inlineStr">
        <is>
          <t>SA</t>
        </is>
      </c>
      <c r="F33" t="n">
        <v>300</v>
      </c>
      <c r="G33" t="n">
        <v>24</v>
      </c>
      <c r="H33" t="inlineStr">
        <is>
          <t>12.20 [12.08–12.33]</t>
        </is>
      </c>
      <c r="I33" t="inlineStr">
        <is>
          <t>42.87 [42.51–43.23]</t>
        </is>
      </c>
      <c r="J33" t="inlineStr">
        <is>
          <t>1.04 [1.01–1.07]</t>
        </is>
      </c>
      <c r="K33" t="inlineStr">
        <is>
          <t>4.67 [4.52–4.82]</t>
        </is>
      </c>
    </row>
    <row r="34">
      <c r="A34" t="inlineStr">
        <is>
          <t>Cho Y. S. (2021)39</t>
        </is>
      </c>
      <c r="B34" t="inlineStr">
        <is>
          <t>Adult</t>
        </is>
      </c>
      <c r="C34" t="inlineStr">
        <is>
          <t>FFM: 46 kg</t>
        </is>
      </c>
      <c r="D34" t="inlineStr">
        <is>
          <t>-</t>
        </is>
      </c>
      <c r="E34" t="inlineStr">
        <is>
          <t>IA</t>
        </is>
      </c>
      <c r="F34" t="n">
        <v>300</v>
      </c>
      <c r="G34" t="n">
        <v>24</v>
      </c>
      <c r="H34" t="inlineStr">
        <is>
          <t>9.52 [9.42–9.62]</t>
        </is>
      </c>
      <c r="I34" t="inlineStr">
        <is>
          <t>23.44 [23.27–23.62]</t>
        </is>
      </c>
      <c r="J34" t="inlineStr">
        <is>
          <t>0.84 [0.82–0.87]</t>
        </is>
      </c>
      <c r="K34" t="inlineStr">
        <is>
          <t>4.24 [4.09–4.39]</t>
        </is>
      </c>
    </row>
    <row r="35">
      <c r="A35" t="inlineStr">
        <is>
          <t>Cho Y. S. (2021)39</t>
        </is>
      </c>
      <c r="B35" t="inlineStr">
        <is>
          <t>Adult</t>
        </is>
      </c>
      <c r="C35" t="inlineStr">
        <is>
          <t>FFM: 46 kg</t>
        </is>
      </c>
      <c r="D35" t="inlineStr">
        <is>
          <t>-</t>
        </is>
      </c>
      <c r="E35" t="inlineStr">
        <is>
          <t>RA</t>
        </is>
      </c>
      <c r="F35" t="n">
        <v>300</v>
      </c>
      <c r="G35" t="n">
        <v>24</v>
      </c>
      <c r="H35" t="inlineStr">
        <is>
          <t>8.51 [8.41–8.61]</t>
        </is>
      </c>
      <c r="I35" t="inlineStr">
        <is>
          <t>18.87 [18.74–19.00]</t>
        </is>
      </c>
      <c r="J35" t="inlineStr">
        <is>
          <t>0.77 [0.75–0.79]</t>
        </is>
      </c>
      <c r="K35" t="inlineStr">
        <is>
          <t>4.61 [4.43–4.79]</t>
        </is>
      </c>
    </row>
    <row r="36">
      <c r="A36" t="inlineStr">
        <is>
          <t>Naidoo A. (2019)40</t>
        </is>
      </c>
      <c r="B36" t="inlineStr">
        <is>
          <t>Adult</t>
        </is>
      </c>
      <c r="C36" t="inlineStr">
        <is>
          <t>FFM: 46 kg</t>
        </is>
      </c>
      <c r="D36" t="inlineStr">
        <is>
          <t>-</t>
        </is>
      </c>
      <c r="E36" t="inlineStr">
        <is>
          <t>SA</t>
        </is>
      </c>
      <c r="F36" t="n">
        <v>300</v>
      </c>
      <c r="G36" t="n">
        <v>24</v>
      </c>
      <c r="H36" t="inlineStr">
        <is>
          <t>2.43 [2.39–2.47]</t>
        </is>
      </c>
      <c r="I36" t="inlineStr">
        <is>
          <t>20.40 [20.06–20.74]</t>
        </is>
      </c>
      <c r="J36" t="inlineStr">
        <is>
          <t>6.46 [6.26–6.66]</t>
        </is>
      </c>
      <c r="K36" t="inlineStr">
        <is>
          <t>11.42 [6.36–16.48]</t>
        </is>
      </c>
    </row>
    <row r="37">
      <c r="A37" t="inlineStr">
        <is>
          <t>Naidoo A. (2019)40</t>
        </is>
      </c>
      <c r="B37" t="inlineStr">
        <is>
          <t>Adult</t>
        </is>
      </c>
      <c r="C37" t="inlineStr">
        <is>
          <t>FFM: 46 kg</t>
        </is>
      </c>
      <c r="D37" t="inlineStr">
        <is>
          <t>-</t>
        </is>
      </c>
      <c r="E37" t="inlineStr">
        <is>
          <t>IA</t>
        </is>
      </c>
      <c r="F37" t="n">
        <v>300</v>
      </c>
      <c r="G37" t="n">
        <v>24</v>
      </c>
      <c r="H37" t="inlineStr">
        <is>
          <t>1.81 [1.78–1.84]</t>
        </is>
      </c>
      <c r="I37" t="inlineStr">
        <is>
          <t>14.36 [14.15–14.56]</t>
        </is>
      </c>
      <c r="J37" t="inlineStr">
        <is>
          <t>5.85 [5.61–6.09]</t>
        </is>
      </c>
      <c r="K37" t="inlineStr">
        <is>
          <t>10.16 [8.21–12.12]</t>
        </is>
      </c>
    </row>
    <row r="38">
      <c r="A38" t="inlineStr">
        <is>
          <t>Naidoo A. (2019)40</t>
        </is>
      </c>
      <c r="B38" t="inlineStr">
        <is>
          <t>Adult</t>
        </is>
      </c>
      <c r="C38" t="inlineStr">
        <is>
          <t>FFM: 46 kg</t>
        </is>
      </c>
      <c r="D38" t="inlineStr">
        <is>
          <t>-</t>
        </is>
      </c>
      <c r="E38" t="inlineStr">
        <is>
          <t>RA</t>
        </is>
      </c>
      <c r="F38" t="n">
        <v>300</v>
      </c>
      <c r="G38" t="n">
        <v>24</v>
      </c>
      <c r="H38" t="inlineStr">
        <is>
          <t>1.52 [1.50–1.55]</t>
        </is>
      </c>
      <c r="I38" t="inlineStr">
        <is>
          <t>11.85 [11.72–12.00]</t>
        </is>
      </c>
      <c r="J38" t="inlineStr">
        <is>
          <t>5.97 [5.70–6.24]</t>
        </is>
      </c>
      <c r="K38" t="inlineStr">
        <is>
          <t>Inestimable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Literature Screening Date </t>
        </is>
      </c>
      <c r="B2" t="inlineStr">
        <is>
          <t xml:space="preserve"> August 23, 2022 </t>
        </is>
      </c>
      <c r="C2" t="inlineStr">
        <is>
          <t xml:space="preserve"> Relevant to identifying the timeline of reviewed studies, establishing comprehensiveness of the repository.  </t>
        </is>
      </c>
    </row>
    <row r="3">
      <c r="A3" t="inlineStr">
        <is>
          <t xml:space="preserve">Number of Studies Included </t>
        </is>
      </c>
      <c r="B3" t="inlineStr">
        <is>
          <t xml:space="preserve"> 14 </t>
        </is>
      </c>
      <c r="C3" t="inlineStr">
        <is>
          <t xml:space="preserve"> Relevant as it indicates the scope of the isoniazid popPK model repository developed.  </t>
        </is>
      </c>
    </row>
    <row r="4">
      <c r="A4" t="inlineStr">
        <is>
          <t xml:space="preserve">Populations Studied </t>
        </is>
      </c>
      <c r="B4" t="inlineStr">
        <is>
          <t xml:space="preserve"> Adults (11 studies), Children (3 studies), Pregnant Women (1 study) </t>
        </is>
      </c>
      <c r="C4" t="inlineStr">
        <is>
          <t xml:space="preserve"> Relevant for understanding the target populations and variability analysis across different demographics.  </t>
        </is>
      </c>
    </row>
    <row r="5">
      <c r="A5" t="inlineStr">
        <is>
          <t xml:space="preserve">Significant Covariates </t>
        </is>
      </c>
      <c r="B5" t="inlineStr">
        <is>
          <t xml:space="preserve"> Body weight, NAT2 phenotype, Postmenstrual Age (PMA in pediatric studies) </t>
        </is>
      </c>
      <c r="C5" t="inlineStr">
        <is>
          <t xml:space="preserve"> Relevant as these factors were identified as critical determinants of isoniazid clearance and exposure.  </t>
        </is>
      </c>
    </row>
    <row r="6">
      <c r="A6" t="inlineStr">
        <is>
          <t xml:space="preserve">Analytical Software </t>
        </is>
      </c>
      <c r="B6" t="inlineStr">
        <is>
          <t xml:space="preserve"> RxODE for simulations, NONMEM or Monolix for modeling </t>
        </is>
      </c>
      <c r="C6" t="inlineStr">
        <is>
          <t xml:space="preserve"> Relevant for assessing computational tools and methods used for popPK modeling and simulations.  </t>
        </is>
      </c>
    </row>
    <row r="7">
      <c r="A7" t="inlineStr">
        <is>
          <t xml:space="preserve">Language Restriction </t>
        </is>
      </c>
      <c r="B7" t="inlineStr">
        <is>
          <t xml:space="preserve"> English </t>
        </is>
      </c>
      <c r="C7" t="inlineStr">
        <is>
          <t xml:space="preserve"> Relevant because it defines the inclusion criteria for the reviewed studies in the repository.  </t>
        </is>
      </c>
    </row>
    <row r="8">
      <c r="A8" t="inlineStr">
        <is>
          <t xml:space="preserve">Sampling Strategy Limitation </t>
        </is>
      </c>
      <c r="B8" t="inlineStr">
        <is>
          <t xml:space="preserve"> Sparse sampling affected Abdelwahab et al.’s study predictions </t>
        </is>
      </c>
      <c r="C8" t="inlineStr">
        <is>
          <t xml:space="preserve"> Relevant to the robustness and limitations of study findings, highlighting areas for methodological improvements.  </t>
        </is>
      </c>
    </row>
    <row r="9">
      <c r="A9" t="inlineStr">
        <is>
          <t xml:space="preserve">Impact of NAT2 Phenotype </t>
        </is>
      </c>
      <c r="B9" t="inlineStr">
        <is>
          <t xml:space="preserve"> SA achieves 100% maximal early bactericidal activity, RA achieves only 25% </t>
        </is>
      </c>
      <c r="C9" t="inlineStr">
        <is>
          <t xml:space="preserve"> Relevant because NAT2 phenotypes significantly affect treatment efficacy and dose optimization.  </t>
        </is>
      </c>
    </row>
    <row r="10">
      <c r="A10" t="inlineStr">
        <is>
          <t xml:space="preserve">Observed Exposure Reductions </t>
        </is>
      </c>
      <c r="B10" t="inlineStr">
        <is>
          <t xml:space="preserve"> 59.5% decrease in AUC0-24 (Infants, non-SA) and 49.3% (Adults, non-SA) </t>
        </is>
      </c>
      <c r="C10" t="inlineStr">
        <is>
          <t xml:space="preserve"> Relevant to evaluating clinical significance and the necessity for tailored dosing strategies in specific genotypes.  </t>
        </is>
      </c>
    </row>
    <row r="11">
      <c r="A11" t="inlineStr">
        <is>
          <t xml:space="preserve">Sampling Design Insight </t>
        </is>
      </c>
      <c r="B11" t="inlineStr">
        <is>
          <t xml:space="preserve"> Tmax occurs earlier in pediatric populations </t>
        </is>
      </c>
      <c r="C11" t="inlineStr">
        <is>
          <t xml:space="preserve"> Relevant as this requires tailored sampling designs for children to ensure accurate PK characterizations.  </t>
        </is>
      </c>
    </row>
    <row r="12">
      <c r="A12" t="inlineStr">
        <is>
          <t xml:space="preserve">Geometric Mean Ratio Range </t>
        </is>
      </c>
      <c r="B12" t="inlineStr">
        <is>
          <t xml:space="preserve"> 50.00%–200.00% for most studies </t>
        </is>
      </c>
      <c r="C12" t="inlineStr">
        <is>
          <t xml:space="preserve"> Relevant for assessing variability in PK model predictions and exposure accuracy in treated populations.  </t>
        </is>
      </c>
    </row>
    <row r="13">
      <c r="A13" t="inlineStr">
        <is>
          <t xml:space="preserve">External Validation </t>
        </is>
      </c>
      <c r="B13" t="inlineStr">
        <is>
          <t xml:space="preserve"> Conducted in 4 studies </t>
        </is>
      </c>
      <c r="C13" t="inlineStr">
        <is>
          <t xml:space="preserve"> Relevant as it demonstrates the predictive reliability of some popPK models.  </t>
        </is>
      </c>
    </row>
    <row r="14">
      <c r="A14" t="inlineStr">
        <is>
          <t xml:space="preserve">Drug Administration Insight </t>
        </is>
      </c>
      <c r="B14" t="inlineStr">
        <is>
          <t xml:space="preserve"> 300 mg QD for adults, 150 mg QD for infants (standard dose) </t>
        </is>
      </c>
      <c r="C14" t="inlineStr">
        <is>
          <t xml:space="preserve"> Relevant for understanding the base treatment protocol used in isoniazid popPK simulations and evaluations.</t>
        </is>
      </c>
    </row>
    <row r="15">
      <c r="A15" t="inlineStr">
        <is>
          <t xml:space="preserve">Study Population </t>
        </is>
      </c>
      <c r="B15" t="inlineStr">
        <is>
          <t xml:space="preserve"> TB patients, children, adults, pregnant women </t>
        </is>
      </c>
      <c r="C15" t="inlineStr">
        <is>
          <t xml:space="preserve"> Provides details on the patient demographics included in the PK study.</t>
        </is>
      </c>
    </row>
    <row r="16">
      <c r="A16" t="inlineStr">
        <is>
          <t xml:space="preserve">Sample Size </t>
        </is>
      </c>
      <c r="B16" t="inlineStr">
        <is>
          <t xml:space="preserve"> Fourteen studies overall; specifics per study vary </t>
        </is>
      </c>
      <c r="C16" t="inlineStr">
        <is>
          <t xml:space="preserve"> Understanding the sample size is essential for assessing study robustness.</t>
        </is>
      </c>
    </row>
    <row r="17">
      <c r="A17" t="inlineStr">
        <is>
          <t xml:space="preserve">Blood Sampling Time Points </t>
        </is>
      </c>
      <c r="B17" t="inlineStr">
        <is>
          <t xml:space="preserve"> 0.5 – 8 hours post-dose </t>
        </is>
      </c>
      <c r="C17" t="inlineStr">
        <is>
          <t xml:space="preserve"> Highlighting sampling intervals aids in evaluating PK characterization adequacy.</t>
        </is>
      </c>
    </row>
    <row r="18">
      <c r="A18" t="inlineStr">
        <is>
          <t xml:space="preserve">Children Studies </t>
        </is>
      </c>
      <c r="B18" t="inlineStr">
        <is>
          <t xml:space="preserve"> 3 studies on pediatric patients </t>
        </is>
      </c>
      <c r="C18" t="inlineStr">
        <is>
          <t xml:space="preserve"> Reflects special population considerations in the study design.</t>
        </is>
      </c>
    </row>
    <row r="19">
      <c r="A19" t="inlineStr">
        <is>
          <t xml:space="preserve">Adult Studies </t>
        </is>
      </c>
      <c r="B19" t="inlineStr">
        <is>
          <t xml:space="preserve"> 11 studies on adults </t>
        </is>
      </c>
      <c r="C19" t="inlineStr">
        <is>
          <t xml:space="preserve"> Shows focus on the main target population for TB treatment.</t>
        </is>
      </c>
    </row>
    <row r="20">
      <c r="A20" t="inlineStr">
        <is>
          <t xml:space="preserve">Pregnancy Study </t>
        </is>
      </c>
      <c r="B20" t="inlineStr">
        <is>
          <t xml:space="preserve"> 1 study on pregnant women </t>
        </is>
      </c>
      <c r="C20" t="inlineStr">
        <is>
          <t xml:space="preserve"> Indicates inclusion of a specific high-risk population in PK design.</t>
        </is>
      </c>
    </row>
    <row r="21">
      <c r="A21" t="inlineStr">
        <is>
          <t xml:space="preserve">Sampling Method </t>
        </is>
      </c>
      <c r="B21" t="inlineStr">
        <is>
          <t xml:space="preserve"> Sparse sampling design reported in some studies </t>
        </is>
      </c>
      <c r="C21" t="inlineStr">
        <is>
          <t xml:space="preserve"> Supports evaluation of method adequacy in PK profiling.</t>
        </is>
      </c>
    </row>
    <row r="22">
      <c r="A22" t="inlineStr">
        <is>
          <t xml:space="preserve">Age Range </t>
        </is>
      </c>
      <c r="B22" t="inlineStr">
        <is>
          <t xml:space="preserve"> Neonates to adults </t>
        </is>
      </c>
      <c r="C22" t="inlineStr">
        <is>
          <t xml:space="preserve"> Ensures comprehensive PK profiling across age groups.</t>
        </is>
      </c>
    </row>
    <row r="23">
      <c r="A23" t="inlineStr">
        <is>
          <t xml:space="preserve">HIV Status </t>
        </is>
      </c>
      <c r="B23" t="inlineStr">
        <is>
          <t xml:space="preserve"> Seven studies included TB-HIV patients </t>
        </is>
      </c>
      <c r="C23" t="inlineStr">
        <is>
          <t xml:space="preserve"> Demonstrates evaluation of pharmacokinetics in a comorbidity context.</t>
        </is>
      </c>
    </row>
    <row r="24">
      <c r="A24" t="inlineStr">
        <is>
          <t xml:space="preserve">Bioanalytical Techniques </t>
        </is>
      </c>
      <c r="B24" t="inlineStr">
        <is>
          <t xml:space="preserve"> Liquid chromatography (UV/MS detection) </t>
        </is>
      </c>
      <c r="C24" t="inlineStr">
        <is>
          <t xml:space="preserve"> Ensures that sampling methods are clearly elaborated for PK assessment validity.</t>
        </is>
      </c>
    </row>
    <row r="25">
      <c r="A25" t="inlineStr">
        <is>
          <t xml:space="preserve">Lower Limit of Quantification </t>
        </is>
      </c>
      <c r="B25" t="inlineStr">
        <is>
          <t xml:space="preserve"> Range: 0.01–0.5 mg/L </t>
        </is>
      </c>
      <c r="C25" t="inlineStr">
        <is>
          <t xml:space="preserve"> Provides precision in analyzing plasma drug concentration levels.</t>
        </is>
      </c>
    </row>
    <row r="26">
      <c r="A26" t="inlineStr">
        <is>
          <t xml:space="preserve">Algorithm for PK Modelling </t>
        </is>
      </c>
      <c r="B26" t="inlineStr">
        <is>
          <t xml:space="preserve"> FOCE-I widely used </t>
        </is>
      </c>
      <c r="C26" t="inlineStr">
        <is>
          <t xml:space="preserve"> Relevance to study design robustness via modelling approach.</t>
        </is>
      </c>
    </row>
    <row r="27">
      <c r="A27" t="inlineStr">
        <is>
          <t xml:space="preserve">Longitudinal PK </t>
        </is>
      </c>
      <c r="B27" t="inlineStr">
        <is>
          <t xml:space="preserve"> Multiple doses to achieve steady state </t>
        </is>
      </c>
      <c r="C27" t="inlineStr">
        <is>
          <t xml:space="preserve"> Details study scope on prolonged drug exposure analysis.</t>
        </is>
      </c>
    </row>
    <row r="28">
      <c r="A28" t="inlineStr">
        <is>
          <t xml:space="preserve">Structural model </t>
        </is>
      </c>
      <c r="B28" t="inlineStr">
        <is>
          <t xml:space="preserve"> "Two-compartment with allometric scaling models" </t>
        </is>
      </c>
      <c r="C28" t="inlineStr">
        <is>
          <t xml:space="preserve"> The two-compartment model was commonly used for describing the pharmacokinetics of isoniazid across most studies. It explains drug distribution and elimination effectively.  </t>
        </is>
      </c>
    </row>
    <row r="29">
      <c r="A29" t="inlineStr">
        <is>
          <t xml:space="preserve">Modeling approach </t>
        </is>
      </c>
      <c r="B29" t="inlineStr">
        <is>
          <t xml:space="preserve"> "Parametric nonlinear mixed-effects model" </t>
        </is>
      </c>
      <c r="C29" t="inlineStr">
        <is>
          <t xml:space="preserve"> This method enables the quantification of inter-individual variability, essential in building robust population pharmacokinetic models.  </t>
        </is>
      </c>
    </row>
    <row r="30">
      <c r="A30" t="inlineStr">
        <is>
          <t xml:space="preserve">Algorithm type </t>
        </is>
      </c>
      <c r="B30" t="inlineStr">
        <is>
          <t xml:space="preserve"> "First-order conditional estimation with η-ε interaction (FOCE-I)" </t>
        </is>
      </c>
      <c r="C30" t="inlineStr">
        <is>
          <t xml:space="preserve"> FOCE-I was predominantly used for model estimation, aiding in accurately capturing drug dynamics and variability.  </t>
        </is>
      </c>
    </row>
    <row r="31">
      <c r="A31" t="inlineStr">
        <is>
          <t xml:space="preserve">Children-specific model </t>
        </is>
      </c>
      <c r="B31" t="inlineStr">
        <is>
          <t xml:space="preserve"> "Allometric growth model applied in pediatric popPK models" </t>
        </is>
      </c>
      <c r="C31" t="inlineStr">
        <is>
          <t xml:space="preserve"> Allometric scaling tailored for pediatric models accounts for developmental differences that impact drug disposition.  </t>
        </is>
      </c>
    </row>
    <row r="32">
      <c r="A32" t="inlineStr">
        <is>
          <t xml:space="preserve">Specific compartment details </t>
        </is>
      </c>
      <c r="B32" t="inlineStr">
        <is>
          <t xml:space="preserve"> "First-order absorption and elimination compartments" </t>
        </is>
      </c>
      <c r="C32" t="inlineStr">
        <is>
          <t xml:space="preserve"> This structural detail reflects how the drug enters and leaves systemic circulation, important for analyzing isoniazid pharmacokinetics.</t>
        </is>
      </c>
    </row>
    <row r="33">
      <c r="A33" t="inlineStr">
        <is>
          <t>Number of studies in the repository</t>
        </is>
      </c>
      <c r="B33" t="inlineStr">
        <is>
          <t>14</t>
        </is>
      </c>
      <c r="C33" t="inlineStr">
        <is>
          <t xml:space="preserve">Relevant because the study repository provides the basis for estimating parameters and presents diverse model structures.  </t>
        </is>
      </c>
    </row>
    <row r="34">
      <c r="A34" t="inlineStr">
        <is>
          <t>Number of studies conducted in adults</t>
        </is>
      </c>
      <c r="B34" t="inlineStr">
        <is>
          <t>11</t>
        </is>
      </c>
      <c r="C34" t="inlineStr">
        <is>
          <t xml:space="preserve">Relevant for understanding the majority population used to derive pharmacokinetic parameters.  </t>
        </is>
      </c>
    </row>
    <row r="35">
      <c r="A35" t="inlineStr">
        <is>
          <t>Number of studies conducted in children</t>
        </is>
      </c>
      <c r="B35" t="inlineStr">
        <is>
          <t>3</t>
        </is>
      </c>
      <c r="C35" t="inlineStr">
        <is>
          <t xml:space="preserve">Relevant because children's parameters often differ due to developmental physiology.  </t>
        </is>
      </c>
    </row>
    <row r="36">
      <c r="A36" t="inlineStr">
        <is>
          <t>Number of studies conducted in pregnant women</t>
        </is>
      </c>
      <c r="B36" t="inlineStr">
        <is>
          <t>1</t>
        </is>
      </c>
      <c r="C36" t="inlineStr">
        <is>
          <t xml:space="preserve">Relevant as pregnancy introduces unique physiological changes affecting drug pharmacokinetics.  </t>
        </is>
      </c>
    </row>
    <row r="37">
      <c r="A37" t="inlineStr">
        <is>
          <t>Modeling approach used</t>
        </is>
      </c>
      <c r="B37" t="inlineStr">
        <is>
          <t>NONMEM (12 studies), Monolix (2 studies)</t>
        </is>
      </c>
      <c r="C37" t="inlineStr">
        <is>
          <t xml:space="preserve">Relevant as these are standard software tools for estimating population pharmacokinetics (popPK) parameters.  </t>
        </is>
      </c>
    </row>
    <row r="38">
      <c r="A38" t="inlineStr">
        <is>
          <t>Algorithm used</t>
        </is>
      </c>
      <c r="B38" t="inlineStr">
        <is>
          <t>FOCE-I</t>
        </is>
      </c>
      <c r="C38" t="inlineStr">
        <is>
          <t xml:space="preserve">Relevant as it specifically describes how parameters were estimated computationally.  </t>
        </is>
      </c>
    </row>
    <row r="39">
      <c r="A39" t="inlineStr">
        <is>
          <t>Structural model used</t>
        </is>
      </c>
      <c r="B39" t="inlineStr">
        <is>
          <t>Two-compartment models with first-order absorption</t>
        </is>
      </c>
      <c r="C39" t="inlineStr">
        <is>
          <t xml:space="preserve">Relevant because the structural model determines the framework for parameter estimation.  </t>
        </is>
      </c>
    </row>
    <row r="40">
      <c r="A40" t="inlineStr">
        <is>
          <t>Fixed effects used</t>
        </is>
      </c>
      <c r="B40" t="inlineStr">
        <is>
          <t>Body weight, NAT2 phenotype, postmenstrual age</t>
        </is>
      </c>
      <c r="C40" t="inlineStr">
        <is>
          <t xml:space="preserve">Relevant since these covariates were identified as significant factors affecting clearance and other pharmacokinetic parameters.  </t>
        </is>
      </c>
    </row>
    <row r="41">
      <c r="A41" t="inlineStr">
        <is>
          <t>Clearance parameter (CL)</t>
        </is>
      </c>
      <c r="B41" t="inlineStr">
        <is>
          <t>Range across studies</t>
        </is>
      </c>
      <c r="C41" t="inlineStr">
        <is>
          <t xml:space="preserve">Critical as clearance was repeatedly modeled and is directly influenced by various covariates.  </t>
        </is>
      </c>
    </row>
    <row r="42">
      <c r="A42" t="inlineStr">
        <is>
          <t>Volume of distribution (Vc and Vp)</t>
        </is>
      </c>
      <c r="B42" t="inlineStr">
        <is>
          <t>Vc often estimated; Vp occasionally estimated</t>
        </is>
      </c>
      <c r="C42" t="inlineStr">
        <is>
          <t xml:space="preserve">Relevant because volume parameters are integral to defining drug distribution within compartments.  </t>
        </is>
      </c>
    </row>
    <row r="43">
      <c r="A43" t="inlineStr">
        <is>
          <t>Residual unexplained variability (RUV)</t>
        </is>
      </c>
      <c r="B43" t="inlineStr">
        <is>
          <t>RUV described using proportional, additive, or exponential models</t>
        </is>
      </c>
      <c r="C43" t="inlineStr">
        <is>
          <t xml:space="preserve">Essential as RUV describes variations in parameter estimates due to unexplained factors.  </t>
        </is>
      </c>
    </row>
    <row r="44">
      <c r="A44" t="inlineStr">
        <is>
          <t>Methods for internal evaluation</t>
        </is>
      </c>
      <c r="B44" t="inlineStr">
        <is>
          <t>Bootstrap, VPC, GOF</t>
        </is>
      </c>
      <c r="C44" t="inlineStr">
        <is>
          <t xml:space="preserve">Relevant because internal evaluation confirms the reliability of parameter estimates.  </t>
        </is>
      </c>
    </row>
    <row r="45">
      <c r="A45" t="inlineStr">
        <is>
          <t>Methods for external evaluation</t>
        </is>
      </c>
      <c r="B45" t="inlineStr">
        <is>
          <t>External data validation (4 studies)</t>
        </is>
      </c>
      <c r="C45" t="inlineStr">
        <is>
          <t xml:space="preserve">Relevant as external validation tests the robustness of parameter estimation in related populations.  </t>
        </is>
      </c>
    </row>
    <row r="46">
      <c r="A46" t="inlineStr">
        <is>
          <t>Absorption rate constant (Ka)</t>
        </is>
      </c>
      <c r="B46" t="inlineStr">
        <is>
          <t>Parameter estimated but fixed in some models</t>
        </is>
      </c>
      <c r="C46" t="inlineStr">
        <is>
          <t xml:space="preserve">Relevant for understanding drug absorption kinetics.  </t>
        </is>
      </c>
    </row>
    <row r="47">
      <c r="A47" t="inlineStr">
        <is>
          <t>Bioavailability (F)</t>
        </is>
      </c>
      <c r="B47" t="inlineStr">
        <is>
          <t>Occasionally modeled</t>
        </is>
      </c>
      <c r="C47" t="inlineStr">
        <is>
          <t xml:space="preserve">Relevant as bioavailability significantly influences isoniazid exposure predictions.  </t>
        </is>
      </c>
    </row>
    <row r="48">
      <c r="A48" t="inlineStr">
        <is>
          <t>Lag time (Tlag)</t>
        </is>
      </c>
      <c r="B48" t="inlineStr">
        <is>
          <t>Estimated in studies with delayed absorption profiles</t>
        </is>
      </c>
      <c r="C48" t="inlineStr">
        <is>
          <t xml:space="preserve">Relevant as this parameter affects time-to-maximum concentration (Tmax).  </t>
        </is>
      </c>
    </row>
    <row r="49">
      <c r="A49" t="inlineStr">
        <is>
          <t>Cmax</t>
        </is>
      </c>
      <c r="B49" t="inlineStr">
        <is>
          <t>Varied across studies</t>
        </is>
      </c>
      <c r="C49" t="inlineStr">
        <is>
          <t xml:space="preserve">Critical since peak concentration directly impacts therapeutic efficacy.  </t>
        </is>
      </c>
    </row>
    <row r="50">
      <c r="A50" t="inlineStr">
        <is>
          <t>AUC0-24</t>
        </is>
      </c>
      <c r="B50" t="inlineStr">
        <is>
          <t>Varied across studies</t>
        </is>
      </c>
      <c r="C50" t="inlineStr">
        <is>
          <t xml:space="preserve">Essential as area-under-curve quantifies total drug exposure.  </t>
        </is>
      </c>
    </row>
    <row r="51">
      <c r="A51" t="inlineStr">
        <is>
          <t>Population covariates investigated</t>
        </is>
      </c>
      <c r="B51" t="inlineStr">
        <is>
          <t>Age, BW, NAT2 phenotype, HIV status</t>
        </is>
      </c>
      <c r="C51" t="inlineStr">
        <is>
          <t>Relevant as covariate inclusion affects parameter estimation and clinical significance of the models.</t>
        </is>
      </c>
    </row>
    <row r="52">
      <c r="A52" t="inlineStr">
        <is>
          <t>NAT2 acetylator phenotype</t>
        </is>
      </c>
      <c r="B52" t="inlineStr">
        <is>
          <t>Significantly affects apparent clearance (CL)</t>
        </is>
      </c>
      <c r="C52" t="inlineStr">
        <is>
          <t>Relevant because NAT2 acetylator status determines metabolism rate and influences isoniazid pharmacokinetics.</t>
        </is>
      </c>
    </row>
    <row r="53">
      <c r="A53" t="inlineStr">
        <is>
          <t>Body weight (BW)</t>
        </is>
      </c>
      <c r="B53" t="inlineStr">
        <is>
          <t>Significantly affects clearance (CL) and volume of distribution (V)</t>
        </is>
      </c>
      <c r="C53" t="inlineStr">
        <is>
          <t>Relevant for adjusting doses based on weight, particularly for pediatric patients and neonates.</t>
        </is>
      </c>
    </row>
    <row r="54">
      <c r="A54" t="inlineStr">
        <is>
          <t>Postmenstrual age (PMA)</t>
        </is>
      </c>
      <c r="B54" t="inlineStr">
        <is>
          <t>Influences clearance (CL) in pediatric patients</t>
        </is>
      </c>
      <c r="C54" t="inlineStr">
        <is>
          <t>Indicates maturation-related changes in clearance, essential for tailoring pediatric dosing.</t>
        </is>
      </c>
    </row>
    <row r="55">
      <c r="A55" t="inlineStr">
        <is>
          <t>HIV status</t>
        </is>
      </c>
      <c r="B55" t="inlineStr">
        <is>
          <t>Not significantly affecting isoniazid clearance</t>
        </is>
      </c>
      <c r="C55" t="inlineStr">
        <is>
          <t>Important for confirming that HIV does not modify pharmacokinetic outcomes in TB patients.</t>
        </is>
      </c>
    </row>
    <row r="56">
      <c r="A56" t="inlineStr">
        <is>
          <t>Pregnancy status</t>
        </is>
      </c>
      <c r="B56" t="inlineStr">
        <is>
          <t>Associated with lower isoniazid exposure</t>
        </is>
      </c>
      <c r="C56" t="inlineStr">
        <is>
          <t>Relevant as it highlights the need for adjusted dosing regimens in pregnant patients.</t>
        </is>
      </c>
    </row>
    <row r="57">
      <c r="A57" t="inlineStr">
        <is>
          <t>NAT2 single nucleotide polymorphisms</t>
        </is>
      </c>
      <c r="B57" t="inlineStr">
        <is>
          <t>Not explored despite potential relevance</t>
        </is>
      </c>
      <c r="C57" t="inlineStr">
        <is>
          <t>Highlights a gap in current research affecting precision dosing for different genetic profiles.</t>
        </is>
      </c>
    </row>
    <row r="58">
      <c r="A58" t="inlineStr">
        <is>
          <t>Fat-free mass (FFM)</t>
        </is>
      </c>
      <c r="B58" t="inlineStr">
        <is>
          <t>Suggested to be more suitable than BW as a covariate</t>
        </is>
      </c>
      <c r="C58" t="inlineStr">
        <is>
          <t>Relevant for potential optimization in model scaling for adult populations.</t>
        </is>
      </c>
    </row>
    <row r="59">
      <c r="A59" t="inlineStr">
        <is>
          <t>Smoking, alcohol consumption, diabetes status</t>
        </is>
      </c>
      <c r="B59" t="inlineStr">
        <is>
          <t>No significant effect reported</t>
        </is>
      </c>
      <c r="C59" t="inlineStr">
        <is>
          <t>Relevant for excluding these as pharmacokinetic influencers in TB drug therapy.</t>
        </is>
      </c>
    </row>
    <row r="60">
      <c r="A60" t="inlineStr">
        <is>
          <t>Drug combination</t>
        </is>
      </c>
      <c r="B60" t="inlineStr">
        <is>
          <t>Suggested minor influence</t>
        </is>
      </c>
      <c r="C60" t="inlineStr">
        <is>
          <t>Relevant for evaluating co-administered medications' impact on isoniazid pharmacokinetics.</t>
        </is>
      </c>
    </row>
    <row r="61">
      <c r="A61" t="inlineStr">
        <is>
          <t>Post-maturation clearance</t>
        </is>
      </c>
      <c r="B61" t="inlineStr">
        <is>
          <t>PMA at which clearance reaches 50% reported between 0.829-1.058 years</t>
        </is>
      </c>
      <c r="C61" t="inlineStr">
        <is>
          <t>Provides quantitative data crucial for pediatric model development and dosing strategies.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2025-07-20T04:09:42Z</dcterms:created>
  <dcterms:modified xmlns:dcterms="http://purl.org/dc/terms/" xmlns:xsi="http://www.w3.org/2001/XMLSchema-instance" xsi:type="dcterms:W3CDTF">2025-07-20T20:37:54Z</dcterms:modified>
</cp:coreProperties>
</file>