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Country</t>
        </is>
      </c>
      <c r="C1" s="1" t="inlineStr">
        <is>
          <t>Number of subjects (M/F)</t>
        </is>
      </c>
      <c r="D1" s="1" t="inlineStr">
        <is>
          <t>Sample counts</t>
        </is>
      </c>
      <c r="E1" s="1" t="inlineStr">
        <is>
          <t>Sampling Frequency</t>
        </is>
      </c>
      <c r="F1" s="1" t="inlineStr">
        <is>
          <t>Sampling schedule (h)</t>
        </is>
      </c>
      <c r="G1" s="1" t="inlineStr">
        <is>
          <t>Age (Years) Mean ± SD Median [Range]</t>
        </is>
      </c>
      <c r="H1" s="1" t="inlineStr">
        <is>
          <t>Weight (Kg) Mean ± SD Median [Range]</t>
        </is>
      </c>
      <c r="I1" s="1" t="inlineStr">
        <is>
          <t>Fat-Free Mass (Kg) Mean ± SD Median [Range]</t>
        </is>
      </c>
      <c r="J1" s="1" t="inlineStr">
        <is>
          <t>Subject characteristics</t>
        </is>
      </c>
      <c r="K1" s="1" t="inlineStr">
        <is>
          <t>Dose [Range]</t>
        </is>
      </c>
      <c r="L1" s="1" t="inlineStr">
        <is>
          <t>Bioassay [LOQ] (mg/L)</t>
        </is>
      </c>
    </row>
    <row r="2">
      <c r="A2" t="inlineStr">
        <is>
          <t>Abdelgawad (2022)19</t>
        </is>
      </c>
      <c r="B2" t="inlineStr">
        <is>
          <t>South Africa</t>
        </is>
      </c>
      <c r="C2" t="inlineStr">
        <is>
          <t>108 (65/43)</t>
        </is>
      </c>
      <c r="D2" t="inlineStr">
        <is>
          <t>632</t>
        </is>
      </c>
      <c r="E2" t="inlineStr">
        <is>
          <t>5.85</t>
        </is>
      </c>
      <c r="F2" t="inlineStr">
        <is>
          <t>0, 1, 2.5, 4, 6, 8 (day 3)</t>
        </is>
      </c>
      <c r="G2" t="inlineStr">
        <is>
          <t>36.0 [32.0–42.0]</t>
        </is>
      </c>
      <c r="H2" t="inlineStr">
        <is>
          <t>56.0 [49.0–62.0]</t>
        </is>
      </c>
      <c r="I2" t="inlineStr">
        <is>
          <t>43.0 [38.0–49.0]</t>
        </is>
      </c>
      <c r="J2" t="inlineStr">
        <is>
          <t>Pulmonary tuberculosis HIV Adult</t>
        </is>
      </c>
      <c r="K2" t="inlineStr">
        <is>
          <t>300</t>
        </is>
      </c>
      <c r="L2" t="inlineStr">
        <is>
          <t>LC-MS/MS 0.117</t>
        </is>
      </c>
    </row>
    <row r="3">
      <c r="A3" t="inlineStr">
        <is>
          <t>Aruldhas (2019)43</t>
        </is>
      </c>
      <c r="B3" t="inlineStr">
        <is>
          <t>India</t>
        </is>
      </c>
      <c r="C3" t="inlineStr">
        <is>
          <t>41 (29/12)</t>
        </is>
      </c>
      <c r="D3" t="inlineStr">
        <is>
          <t>284</t>
        </is>
      </c>
      <c r="E3" t="inlineStr">
        <is>
          <t>7.28</t>
        </is>
      </c>
      <c r="F3" t="inlineStr">
        <is>
          <t>1, 0.5, 1, 1.5, 2, 2.5, 4, 6 (steady state)</t>
        </is>
      </c>
      <c r="G3" t="inlineStr">
        <is>
          <t>7.0 [3.5–13.0]</t>
        </is>
      </c>
      <c r="H3" t="inlineStr">
        <is>
          <t>19.5 [13.7–33.7]</t>
        </is>
      </c>
      <c r="I3" t="inlineStr">
        <is>
          <t>NR</t>
        </is>
      </c>
      <c r="J3" t="inlineStr">
        <is>
          <t>Pulmonary tuberculosis Children</t>
        </is>
      </c>
      <c r="K3" t="inlineStr">
        <is>
          <t>6–10 kg: 75 11–17 kg: 150 18–25 kg: 225 26–30 kg: 300</t>
        </is>
      </c>
      <c r="L3" t="inlineStr">
        <is>
          <t>HPLC-UV 0.04</t>
        </is>
      </c>
    </row>
    <row r="4">
      <c r="A4" t="inlineStr">
        <is>
          <t>Chang (2015)20</t>
        </is>
      </c>
      <c r="B4" t="inlineStr">
        <is>
          <t>South Korea</t>
        </is>
      </c>
      <c r="C4" t="inlineStr">
        <is>
          <t>54 (20/34)</t>
        </is>
      </c>
      <c r="D4" t="inlineStr">
        <is>
          <t>206</t>
        </is>
      </c>
      <c r="E4" t="inlineStr">
        <is>
          <t>3.81</t>
        </is>
      </c>
      <c r="F4" t="inlineStr">
        <is>
          <t>1, 2, 4, 6 (day 7)</t>
        </is>
      </c>
      <c r="G4" t="inlineStr">
        <is>
          <t>55.0 [20.0–92.0]</t>
        </is>
      </c>
      <c r="H4" t="inlineStr">
        <is>
          <t>53.96 ± 8.563</t>
        </is>
      </c>
      <c r="I4" t="inlineStr">
        <is>
          <t>NR</t>
        </is>
      </c>
      <c r="J4" t="inlineStr">
        <is>
          <t>Pulmonary tuberculosis Diabetes Mellitus Adult</t>
        </is>
      </c>
      <c r="K4" t="inlineStr">
        <is>
          <t>450–600</t>
        </is>
      </c>
      <c r="L4" t="inlineStr">
        <is>
          <t>LC-MS/MS NA</t>
        </is>
      </c>
    </row>
    <row r="5">
      <c r="A5" t="inlineStr">
        <is>
          <t>Chirehwa (2016)21</t>
        </is>
      </c>
      <c r="B5" t="inlineStr">
        <is>
          <t>South Africa</t>
        </is>
      </c>
      <c r="C5" t="inlineStr">
        <is>
          <t>61 (28/33)</t>
        </is>
      </c>
      <c r="D5" t="inlineStr">
        <is>
          <t>1342</t>
        </is>
      </c>
      <c r="E5" t="inlineStr">
        <is>
          <t>22.00</t>
        </is>
      </c>
      <c r="F5" t="inlineStr">
        <is>
          <t>0, 1, 2, 4, 6, 8, 12 (days 1, 8, 15 and 29)</t>
        </is>
      </c>
      <c r="G5" t="inlineStr">
        <is>
          <t>32.0 [18.0–47.0]</t>
        </is>
      </c>
      <c r="H5" t="inlineStr">
        <is>
          <t>55.2 [34.4–98.7]</t>
        </is>
      </c>
      <c r="I5" t="inlineStr">
        <is>
          <t>42.2 [28.0–57.6]</t>
        </is>
      </c>
      <c r="J5" t="inlineStr">
        <is>
          <t>Pulmonary tuberculosis Adult</t>
        </is>
      </c>
      <c r="K5" t="inlineStr">
        <is>
          <t>30–37 kg: 300 38–54 kg: 450 55–70 kg: 600 &gt;70 kg: 750</t>
        </is>
      </c>
      <c r="L5" t="inlineStr">
        <is>
          <t>NA 0.1</t>
        </is>
      </c>
    </row>
    <row r="6">
      <c r="A6" t="inlineStr">
        <is>
          <t>Denti (2016)22</t>
        </is>
      </c>
      <c r="B6" t="inlineStr">
        <is>
          <t>South Africa</t>
        </is>
      </c>
      <c r="C6" t="inlineStr">
        <is>
          <t>33 (0/33)</t>
        </is>
      </c>
      <c r="D6" t="inlineStr">
        <is>
          <t>183</t>
        </is>
      </c>
      <c r="E6" t="inlineStr">
        <is>
          <t>5.55</t>
        </is>
      </c>
      <c r="F6" t="inlineStr">
        <is>
          <t>0, 2, 4, 6, 8 (days 1 and 42)</t>
        </is>
      </c>
      <c r="G6" t="inlineStr">
        <is>
          <t>28.0 [26.0–30.0]</t>
        </is>
      </c>
      <c r="H6" t="inlineStr">
        <is>
          <t>67.0 [60.0–77.0]</t>
        </is>
      </c>
      <c r="I6" t="inlineStr">
        <is>
          <t>NR</t>
        </is>
      </c>
      <c r="J6" t="inlineStr">
        <is>
          <t>Pulmonary tuberculosis Pregnancy HIV Adult</t>
        </is>
      </c>
      <c r="K6" t="inlineStr">
        <is>
          <t>600</t>
        </is>
      </c>
      <c r="L6" t="inlineStr">
        <is>
          <t>LC-MS/MS 0.117</t>
        </is>
      </c>
    </row>
    <row r="7">
      <c r="A7" t="inlineStr">
        <is>
          <t>Denti (2022)44</t>
        </is>
      </c>
      <c r="B7" t="inlineStr">
        <is>
          <t>Malawi South Africa</t>
        </is>
      </c>
      <c r="C7" t="inlineStr">
        <is>
          <t>180 (106/74)</t>
        </is>
      </c>
      <c r="D7" t="inlineStr">
        <is>
          <t>841</t>
        </is>
      </c>
      <c r="E7" t="inlineStr">
        <is>
          <t>4.67</t>
        </is>
      </c>
      <c r="F7" t="inlineStr">
        <is>
          <t>NR</t>
        </is>
      </c>
      <c r="G7" t="inlineStr">
        <is>
          <t>2.03 [0.219–11.9]</t>
        </is>
      </c>
      <c r="H7" t="inlineStr">
        <is>
          <t>10.9 [3.20–28.8]</t>
        </is>
      </c>
      <c r="I7" t="inlineStr">
        <is>
          <t>8.4 [2.76–22.7]</t>
        </is>
      </c>
      <c r="J7" t="inlineStr">
        <is>
          <t>Pulmonary tuberculosis HIV Children</t>
        </is>
      </c>
      <c r="K7" t="inlineStr">
        <is>
          <t>40–300</t>
        </is>
      </c>
      <c r="L7" t="inlineStr">
        <is>
          <t>LC-MS/MS 0.117</t>
        </is>
      </c>
    </row>
    <row r="8">
      <c r="A8" t="inlineStr">
        <is>
          <t>Gao (2021)23</t>
        </is>
      </c>
      <c r="B8" t="inlineStr">
        <is>
          <t>ChiNR</t>
        </is>
      </c>
      <c r="C8" t="inlineStr">
        <is>
          <t>217 (147/70)</t>
        </is>
      </c>
      <c r="D8" t="inlineStr">
        <is>
          <t>1272</t>
        </is>
      </c>
      <c r="E8" t="inlineStr">
        <is>
          <t>5.86</t>
        </is>
      </c>
      <c r="F8" t="inlineStr">
        <is>
          <t>1, 2, 4, 6, 8 (day 14)</t>
        </is>
      </c>
      <c r="G8" t="inlineStr">
        <is>
          <t>41.0 ± 10.6</t>
        </is>
      </c>
      <c r="H8" t="inlineStr">
        <is>
          <t>52.13 ± 9.7</t>
        </is>
      </c>
      <c r="I8" t="inlineStr">
        <is>
          <t>NR</t>
        </is>
      </c>
      <c r="J8" t="inlineStr">
        <is>
          <t>Pulmonary tuberculosis Diabetes Mellitus Adult</t>
        </is>
      </c>
      <c r="K8" t="inlineStr">
        <is>
          <t>450–600</t>
        </is>
      </c>
      <c r="L8" t="inlineStr">
        <is>
          <t>LC-MS/MS 0.01</t>
        </is>
      </c>
    </row>
    <row r="9">
      <c r="A9" t="inlineStr">
        <is>
          <t>Horita (2018)45</t>
        </is>
      </c>
      <c r="B9" t="inlineStr">
        <is>
          <t>GhaNR</t>
        </is>
      </c>
      <c r="C9" t="inlineStr">
        <is>
          <t>113 (63/48)</t>
        </is>
      </c>
      <c r="D9" t="inlineStr">
        <is>
          <t>558</t>
        </is>
      </c>
      <c r="E9" t="inlineStr">
        <is>
          <t>4.94</t>
        </is>
      </c>
      <c r="F9" t="inlineStr">
        <is>
          <t>0, 1, 2, 4, 8</t>
        </is>
      </c>
      <c r="G9" t="inlineStr">
        <is>
          <t>5.0 [2.17–8.25]</t>
        </is>
      </c>
      <c r="H9" t="inlineStr">
        <is>
          <t>14.3 [9.7–20.1]</t>
        </is>
      </c>
      <c r="I9" t="inlineStr">
        <is>
          <t>NR</t>
        </is>
      </c>
      <c r="J9" t="inlineStr">
        <is>
          <t>Pulmonary tuberculosis HIV Children</t>
        </is>
      </c>
      <c r="K9" t="inlineStr">
        <is>
          <t>132–378</t>
        </is>
      </c>
      <c r="L9" t="inlineStr">
        <is>
          <t>LC-MS/MS 0.117</t>
        </is>
      </c>
    </row>
    <row r="10">
      <c r="A10" t="inlineStr">
        <is>
          <t>Jeremiah (2014)24</t>
        </is>
      </c>
      <c r="B10" t="inlineStr">
        <is>
          <t>Tanzania</t>
        </is>
      </c>
      <c r="C10" t="inlineStr">
        <is>
          <t>100 (58/42)</t>
        </is>
      </c>
      <c r="D10" t="inlineStr">
        <is>
          <t>574</t>
        </is>
      </c>
      <c r="E10" t="inlineStr">
        <is>
          <t>5.74</t>
        </is>
      </c>
      <c r="F10" t="inlineStr">
        <is>
          <t>2, 4, 6 (days 7 and 60)</t>
        </is>
      </c>
      <c r="G10" t="inlineStr">
        <is>
          <t>35.0 [29.5–40.0]</t>
        </is>
      </c>
      <c r="H10" t="inlineStr">
        <is>
          <t>NR</t>
        </is>
      </c>
      <c r="I10" t="inlineStr">
        <is>
          <t>NR</t>
        </is>
      </c>
      <c r="J10" t="inlineStr">
        <is>
          <t>Pulmonary tuberculosis HIV Adult</t>
        </is>
      </c>
      <c r="K10" t="inlineStr">
        <is>
          <t>&lt;50 kg: 450 &gt;50 kg: 600</t>
        </is>
      </c>
      <c r="L10" t="inlineStr">
        <is>
          <t>LC-MS/MS 0.117</t>
        </is>
      </c>
    </row>
    <row r="11">
      <c r="A11" t="inlineStr">
        <is>
          <t>Jing (2016)25</t>
        </is>
      </c>
      <c r="B11" t="inlineStr">
        <is>
          <t>ChiNR</t>
        </is>
      </c>
      <c r="C11" t="inlineStr">
        <is>
          <t>54 (35/19)</t>
        </is>
      </c>
      <c r="D11" t="inlineStr">
        <is>
          <t>95</t>
        </is>
      </c>
      <c r="E11" t="inlineStr">
        <is>
          <t>1.76</t>
        </is>
      </c>
      <c r="F11" t="inlineStr">
        <is>
          <t>0, 1, 2, 4, 6, 8, 10, 12</t>
        </is>
      </c>
      <c r="G11" t="inlineStr">
        <is>
          <t>46.9 ± 20.3</t>
        </is>
      </c>
      <c r="H11" t="inlineStr">
        <is>
          <t>58.6 ± 9.0</t>
        </is>
      </c>
      <c r="I11" t="inlineStr">
        <is>
          <t>NR</t>
        </is>
      </c>
      <c r="J11" t="inlineStr">
        <is>
          <t>Pulmonary tuberculosis Adult</t>
        </is>
      </c>
      <c r="K11" t="inlineStr">
        <is>
          <t>150–450</t>
        </is>
      </c>
      <c r="L11" t="inlineStr">
        <is>
          <t>HPLC 1.25</t>
        </is>
      </c>
    </row>
    <row r="12">
      <c r="A12" t="inlineStr">
        <is>
          <t>Karballaei (2022)26</t>
        </is>
      </c>
      <c r="B12" t="inlineStr">
        <is>
          <t>Iran</t>
        </is>
      </c>
      <c r="C12" t="inlineStr">
        <is>
          <t>29 (NR)</t>
        </is>
      </c>
      <c r="D12" t="inlineStr">
        <is>
          <t>406</t>
        </is>
      </c>
      <c r="E12" t="inlineStr">
        <is>
          <t>14.00</t>
        </is>
      </c>
      <c r="F12" t="inlineStr">
        <is>
          <t>0, 1, 2, 4, 8, 12, 24</t>
        </is>
      </c>
      <c r="G12" t="inlineStr">
        <is>
          <t>55.0 [27.0–81.0]</t>
        </is>
      </c>
      <c r="H12" t="inlineStr">
        <is>
          <t>NR</t>
        </is>
      </c>
      <c r="I12" t="inlineStr">
        <is>
          <t>NR</t>
        </is>
      </c>
      <c r="J12" t="inlineStr">
        <is>
          <t>Pulmonary tuberculosis Adult</t>
        </is>
      </c>
      <c r="K12" t="inlineStr">
        <is>
          <t>1200</t>
        </is>
      </c>
      <c r="L12" t="inlineStr">
        <is>
          <t>HPLC-UV 0.1</t>
        </is>
      </c>
    </row>
    <row r="13">
      <c r="A13" t="inlineStr">
        <is>
          <t>Kim (2021)27</t>
        </is>
      </c>
      <c r="B13" t="inlineStr">
        <is>
          <t>South Korea</t>
        </is>
      </c>
      <c r="C13" t="inlineStr">
        <is>
          <t>105 (70/35)</t>
        </is>
      </c>
      <c r="D13" t="inlineStr">
        <is>
          <t>300</t>
        </is>
      </c>
      <c r="E13" t="inlineStr">
        <is>
          <t>2.86</t>
        </is>
      </c>
      <c r="F13" t="inlineStr">
        <is>
          <t>0, 0.5, 1, 2, 4, 6, 9, 12</t>
        </is>
      </c>
      <c r="G13" t="inlineStr">
        <is>
          <t>55.4 ± 18.6</t>
        </is>
      </c>
      <c r="H13" t="inlineStr">
        <is>
          <t>NR</t>
        </is>
      </c>
      <c r="I13" t="inlineStr">
        <is>
          <t>NR</t>
        </is>
      </c>
      <c r="J13" t="inlineStr">
        <is>
          <t>Pulmonary tuberculosis Adult</t>
        </is>
      </c>
      <c r="K13" t="inlineStr">
        <is>
          <t>450–600</t>
        </is>
      </c>
      <c r="L13" t="inlineStr">
        <is>
          <t>HPLC 0.1</t>
        </is>
      </c>
    </row>
    <row r="14">
      <c r="A14" t="inlineStr">
        <is>
          <t>Kloprogge (2020)28</t>
        </is>
      </c>
      <c r="B14" t="inlineStr">
        <is>
          <t>Malawi</t>
        </is>
      </c>
      <c r="C14" t="inlineStr">
        <is>
          <t>154 (107/47)</t>
        </is>
      </c>
      <c r="D14" t="inlineStr">
        <is>
          <t>NR</t>
        </is>
      </c>
      <c r="E14" t="inlineStr">
        <is>
          <t>3.00</t>
        </is>
      </c>
      <c r="F14" t="inlineStr">
        <is>
          <t>0, 2, 6 (day 14 or 21)</t>
        </is>
      </c>
      <c r="G14" t="inlineStr">
        <is>
          <t>30 [17.0–61.0]</t>
        </is>
      </c>
      <c r="H14" t="inlineStr">
        <is>
          <t>52 [34.0–74.0]</t>
        </is>
      </c>
      <c r="I14" t="inlineStr">
        <is>
          <t>NR</t>
        </is>
      </c>
      <c r="J14" t="inlineStr">
        <is>
          <t>Pulmonary tuberculosis HIV Adult</t>
        </is>
      </c>
      <c r="K14" t="inlineStr">
        <is>
          <t>150</t>
        </is>
      </c>
      <c r="L14" t="inlineStr">
        <is>
          <t>HPLC-UV 0.015</t>
        </is>
      </c>
    </row>
    <row r="15">
      <c r="A15" t="inlineStr">
        <is>
          <t>Marsot (2017)29</t>
        </is>
      </c>
      <c r="B15" t="inlineStr">
        <is>
          <t>France</t>
        </is>
      </c>
      <c r="C15" t="inlineStr">
        <is>
          <t>62 (46/16)</t>
        </is>
      </c>
      <c r="D15" t="inlineStr">
        <is>
          <t>103</t>
        </is>
      </c>
      <c r="E15" t="inlineStr">
        <is>
          <t>1.66</t>
        </is>
      </c>
      <c r="F15" t="inlineStr">
        <is>
          <t>Steady state</t>
        </is>
      </c>
      <c r="G15" t="inlineStr">
        <is>
          <t>57.4 [20.0–89.0]</t>
        </is>
      </c>
      <c r="H15" t="inlineStr">
        <is>
          <t>72.3 [46.0–119.0]</t>
        </is>
      </c>
      <c r="I15" t="inlineStr">
        <is>
          <t>NR</t>
        </is>
      </c>
      <c r="J15" t="inlineStr">
        <is>
          <t>Pulmonary tuberculosis Adult</t>
        </is>
      </c>
      <c r="K15" t="inlineStr">
        <is>
          <t>300</t>
        </is>
      </c>
      <c r="L15" t="inlineStr">
        <is>
          <t>HPLC-UV 0.5</t>
        </is>
      </c>
    </row>
    <row r="16">
      <c r="A16" t="inlineStr">
        <is>
          <t>Medellin (2020)30</t>
        </is>
      </c>
      <c r="B16" t="inlineStr">
        <is>
          <t>Mexico</t>
        </is>
      </c>
      <c r="C16" t="inlineStr">
        <is>
          <t>56 (32/24)</t>
        </is>
      </c>
      <c r="D16" t="inlineStr">
        <is>
          <t>329</t>
        </is>
      </c>
      <c r="E16" t="inlineStr">
        <is>
          <t>5.88</t>
        </is>
      </c>
      <c r="F16" t="inlineStr">
        <is>
          <t>0.3, 0.6, 1, 1.5, 2, 2.5, 4, 6, 8, 12</t>
        </is>
      </c>
      <c r="G16" t="inlineStr">
        <is>
          <t>47.5 [20.0–72.0]</t>
        </is>
      </c>
      <c r="H16" t="inlineStr">
        <is>
          <t>55.5 [33.5–108.0]</t>
        </is>
      </c>
      <c r="I16" t="inlineStr">
        <is>
          <t>NR</t>
        </is>
      </c>
      <c r="J16" t="inlineStr">
        <is>
          <t>Pulmonary tuberculosis Diabetes Mellitus Adult</t>
        </is>
      </c>
      <c r="K16" t="inlineStr">
        <is>
          <t>&lt;50 kg: 450 &gt;50 kg: 600</t>
        </is>
      </c>
      <c r="L16" t="inlineStr">
        <is>
          <t>HPLC [0.1]</t>
        </is>
      </c>
    </row>
    <row r="17">
      <c r="A17" t="inlineStr">
        <is>
          <t>Milán (2013)31</t>
        </is>
      </c>
      <c r="B17" t="inlineStr">
        <is>
          <t>Mexico</t>
        </is>
      </c>
      <c r="C17" t="inlineStr">
        <is>
          <t>94 (57/37)</t>
        </is>
      </c>
      <c r="D17" t="inlineStr">
        <is>
          <t>602</t>
        </is>
      </c>
      <c r="E17" t="inlineStr">
        <is>
          <t>6.40</t>
        </is>
      </c>
      <c r="F17" t="inlineStr">
        <is>
          <t>0.3, 0.6, 1, 1.5, 2, 2.5, 3, 4, 6, 9, 12, 24</t>
        </is>
      </c>
      <c r="G17" t="inlineStr">
        <is>
          <t>37.67 [18.0–91.0]</t>
        </is>
      </c>
      <c r="H17" t="inlineStr">
        <is>
          <t>59.96 [34.0–89.0]</t>
        </is>
      </c>
      <c r="I17" t="inlineStr">
        <is>
          <t>NR</t>
        </is>
      </c>
      <c r="J17" t="inlineStr">
        <is>
          <t>Pulmonary tuberculosis Adult</t>
        </is>
      </c>
      <c r="K17" t="inlineStr">
        <is>
          <t>&lt;50 kg: 450 &gt;50 kg: 600</t>
        </is>
      </c>
      <c r="L17" t="inlineStr">
        <is>
          <t>HPLC [0.1]</t>
        </is>
      </c>
    </row>
    <row r="18">
      <c r="A18" t="inlineStr">
        <is>
          <t>Mukonzo (2020)32</t>
        </is>
      </c>
      <c r="B18" t="inlineStr">
        <is>
          <t>Uganda</t>
        </is>
      </c>
      <c r="C18" t="inlineStr">
        <is>
          <t>25 (21/4)</t>
        </is>
      </c>
      <c r="D18" t="inlineStr">
        <is>
          <t>150</t>
        </is>
      </c>
      <c r="E18" t="inlineStr">
        <is>
          <t>6.00</t>
        </is>
      </c>
      <c r="F18" t="inlineStr">
        <is>
          <t>0, 1, 2, 4, 6, 12 (&gt;day 21)</t>
        </is>
      </c>
      <c r="G18" t="inlineStr">
        <is>
          <t>24.0 [20.0–39.0]</t>
        </is>
      </c>
      <c r="H18" t="inlineStr">
        <is>
          <t>54.0 [53.0–60.0]</t>
        </is>
      </c>
      <c r="I18" t="inlineStr">
        <is>
          <t>NR</t>
        </is>
      </c>
      <c r="J18" t="inlineStr">
        <is>
          <t>Pulmonary tuberculosis Adult</t>
        </is>
      </c>
      <c r="K18" t="inlineStr">
        <is>
          <t>450–600</t>
        </is>
      </c>
      <c r="L18" t="inlineStr">
        <is>
          <t>LC-MS/MS [0.2]</t>
        </is>
      </c>
    </row>
    <row r="19">
      <c r="A19" t="inlineStr">
        <is>
          <t>Nishimura (2020)34</t>
        </is>
      </c>
      <c r="B19" t="inlineStr">
        <is>
          <t>Japan</t>
        </is>
      </c>
      <c r="C19" t="inlineStr">
        <is>
          <t>138 (110/28)</t>
        </is>
      </c>
      <c r="D19" t="inlineStr">
        <is>
          <t>662</t>
        </is>
      </c>
      <c r="E19" t="inlineStr">
        <is>
          <t>4.80</t>
        </is>
      </c>
      <c r="F19" t="inlineStr">
        <is>
          <t>1, 2, 3, 4, 5, 6, 7, 8 (&gt;day 14)</t>
        </is>
      </c>
      <c r="G19" t="inlineStr">
        <is>
          <t>58.0 [21.0–90.0]</t>
        </is>
      </c>
      <c r="H19" t="inlineStr">
        <is>
          <t>51.5 [32.0–58.0]</t>
        </is>
      </c>
      <c r="I19" t="inlineStr">
        <is>
          <t>NR</t>
        </is>
      </c>
      <c r="J19" t="inlineStr">
        <is>
          <t>Pulmonary tuberculosis Adult</t>
        </is>
      </c>
      <c r="K19" t="inlineStr">
        <is>
          <t>300–450</t>
        </is>
      </c>
      <c r="L19" t="inlineStr">
        <is>
          <t>HPLC [0.02]</t>
        </is>
      </c>
    </row>
    <row r="20">
      <c r="A20" t="inlineStr">
        <is>
          <t>Panjasawatwong (2020)46</t>
        </is>
      </c>
      <c r="B20" t="inlineStr">
        <is>
          <t>VietNRm</t>
        </is>
      </c>
      <c r="C20" t="inlineStr">
        <is>
          <t>100 (56/44)</t>
        </is>
      </c>
      <c r="D20" t="inlineStr">
        <is>
          <t>512</t>
        </is>
      </c>
      <c r="E20" t="inlineStr">
        <is>
          <t>5.12</t>
        </is>
      </c>
      <c r="F20" t="inlineStr">
        <is>
          <t>2 points randomly drawn at 1, 2, 3, 4, 5, 6, 8, 12, 18, or 24 (day 1, 14, 30, 90)</t>
        </is>
      </c>
      <c r="G20" t="inlineStr">
        <is>
          <t>3.0 [0.167–15.0]</t>
        </is>
      </c>
      <c r="H20" t="inlineStr">
        <is>
          <t>10.9 [4.0–43.0]</t>
        </is>
      </c>
      <c r="I20" t="inlineStr">
        <is>
          <t>NR</t>
        </is>
      </c>
      <c r="J20" t="inlineStr">
        <is>
          <t>Pulmonary tuberculosis HIV Children</t>
        </is>
      </c>
      <c r="K20" t="inlineStr">
        <is>
          <t>10 mg/kg</t>
        </is>
      </c>
      <c r="L20" t="inlineStr">
        <is>
          <t>LC-MS/MS [0.008]</t>
        </is>
      </c>
    </row>
    <row r="21">
      <c r="A21" t="inlineStr">
        <is>
          <t>Perumal (2022)35</t>
        </is>
      </c>
      <c r="B21" t="inlineStr">
        <is>
          <t>South Africa</t>
        </is>
      </c>
      <c r="C21" t="inlineStr">
        <is>
          <t>101 (67/34)</t>
        </is>
      </c>
      <c r="D21" t="inlineStr">
        <is>
          <t>692</t>
        </is>
      </c>
      <c r="E21" t="inlineStr">
        <is>
          <t>6.85</t>
        </is>
      </c>
      <c r="F21" t="inlineStr">
        <is>
          <t>0, 2.5, 6, 24</t>
        </is>
      </c>
      <c r="G21" t="inlineStr">
        <is>
          <t>36.0 [30.5–41.5]</t>
        </is>
      </c>
      <c r="H21" t="inlineStr">
        <is>
          <t>57.7 [52.7–62.7]</t>
        </is>
      </c>
      <c r="I21" t="inlineStr">
        <is>
          <t>49.6 [45.2–54.1]</t>
        </is>
      </c>
      <c r="J21" t="inlineStr">
        <is>
          <t>Pulmonary tuberculosis Adult</t>
        </is>
      </c>
      <c r="K21" t="inlineStr">
        <is>
          <t>2–4 drug FDC</t>
        </is>
      </c>
      <c r="L21" t="inlineStr">
        <is>
          <t>[0.04]</t>
        </is>
      </c>
    </row>
    <row r="22">
      <c r="A22" t="inlineStr">
        <is>
          <t>Savic (2015)48</t>
        </is>
      </c>
      <c r="B22" t="inlineStr">
        <is>
          <t>Indonesia</t>
        </is>
      </c>
      <c r="C22" t="inlineStr">
        <is>
          <t>53 (NR/NR)</t>
        </is>
      </c>
      <c r="D22" t="inlineStr">
        <is>
          <t>234</t>
        </is>
      </c>
      <c r="E22" t="inlineStr">
        <is>
          <t>4.42</t>
        </is>
      </c>
      <c r="F22" t="inlineStr">
        <is>
          <t>0, 1, 2, 4, 6, 12</t>
        </is>
      </c>
      <c r="G22" t="inlineStr">
        <is>
          <t>NR</t>
        </is>
      </c>
      <c r="H22" t="inlineStr">
        <is>
          <t>NR</t>
        </is>
      </c>
      <c r="I22" t="inlineStr">
        <is>
          <t>NR</t>
        </is>
      </c>
      <c r="J22" t="inlineStr">
        <is>
          <t>Pulmonary tuberculosis Adult</t>
        </is>
      </c>
      <c r="K22" t="inlineStr">
        <is>
          <t>450 mg oral 600 mg IV</t>
        </is>
      </c>
    </row>
    <row r="23">
      <c r="A23" t="inlineStr">
        <is>
          <t>Schipani (2016)36</t>
        </is>
      </c>
      <c r="B23" t="inlineStr">
        <is>
          <t>Malawi</t>
        </is>
      </c>
      <c r="C23" t="inlineStr">
        <is>
          <t>115 (NR/NR)</t>
        </is>
      </c>
      <c r="D23" t="inlineStr">
        <is>
          <t>608</t>
        </is>
      </c>
      <c r="E23" t="inlineStr">
        <is>
          <t>5.29</t>
        </is>
      </c>
      <c r="F23" t="inlineStr">
        <is>
          <t>0.5, 1, 2, 3, 4, 6, 8 (&gt;day 14)</t>
        </is>
      </c>
      <c r="G23" t="inlineStr">
        <is>
          <t>33.0 [14.0–65.0]</t>
        </is>
      </c>
      <c r="H23" t="inlineStr">
        <is>
          <t>49.0 [30.0–87.0]</t>
        </is>
      </c>
      <c r="I23" t="inlineStr">
        <is>
          <t>NR</t>
        </is>
      </c>
      <c r="J23" t="inlineStr">
        <is>
          <t>Pulmonary tuberculosis HIV Adult &amp; Children</t>
        </is>
      </c>
      <c r="K23" t="inlineStr">
        <is>
          <t>150</t>
        </is>
      </c>
      <c r="L23" t="inlineStr">
        <is>
          <t>HPLC [0.5]</t>
        </is>
      </c>
    </row>
    <row r="24">
      <c r="A24" t="inlineStr">
        <is>
          <t>Sekaggya (2019)5</t>
        </is>
      </c>
      <c r="B24" t="inlineStr">
        <is>
          <t>Uganda</t>
        </is>
      </c>
      <c r="C24" t="inlineStr">
        <is>
          <t>249 (157/97)</t>
        </is>
      </c>
      <c r="D24" t="inlineStr">
        <is>
          <t>1085</t>
        </is>
      </c>
      <c r="E24" t="inlineStr">
        <is>
          <t>4.36</t>
        </is>
      </c>
      <c r="F24" t="inlineStr">
        <is>
          <t>1, 2, 4 (days 14, 56, 84 and 168)</t>
        </is>
      </c>
      <c r="G24" t="inlineStr">
        <is>
          <t>35.0 [29.0–40.0]</t>
        </is>
      </c>
      <c r="H24" t="inlineStr">
        <is>
          <t>52.0 [47.5–59.0]</t>
        </is>
      </c>
      <c r="I24" t="inlineStr">
        <is>
          <t>NR</t>
        </is>
      </c>
      <c r="J24" t="inlineStr">
        <is>
          <t>Pulmonary tuberculosis HIV Adult</t>
        </is>
      </c>
      <c r="K24" t="inlineStr">
        <is>
          <t>&lt;55 kg: 450 55–70 kg: 600 &gt;70 kg: 750</t>
        </is>
      </c>
      <c r="L24" t="inlineStr">
        <is>
          <t>HPLC-UV [0.5]</t>
        </is>
      </c>
    </row>
    <row r="25">
      <c r="A25" t="inlineStr">
        <is>
          <t>Seng (2015)37</t>
        </is>
      </c>
      <c r="B25" t="inlineStr">
        <is>
          <t>SiNRpore</t>
        </is>
      </c>
      <c r="C25" t="inlineStr">
        <is>
          <t>34 (24/10)</t>
        </is>
      </c>
      <c r="D25" t="inlineStr">
        <is>
          <t>1066</t>
        </is>
      </c>
      <c r="E25" t="inlineStr">
        <is>
          <t>31.35</t>
        </is>
      </c>
      <c r="F25" t="inlineStr">
        <is>
          <t>1, 2, 4, 6, 8, 10, 12, 18, 24 (days 14 and 28)</t>
        </is>
      </c>
      <c r="G25" t="inlineStr">
        <is>
          <t>34.0 [22.0–56.0]</t>
        </is>
      </c>
      <c r="H25" t="inlineStr">
        <is>
          <t>63.2 [45.8–86.1]</t>
        </is>
      </c>
      <c r="I25" t="inlineStr">
        <is>
          <t>NR</t>
        </is>
      </c>
      <c r="J25" t="inlineStr">
        <is>
          <t>Healthy volunteer Adult</t>
        </is>
      </c>
      <c r="K25" t="inlineStr">
        <is>
          <t>600</t>
        </is>
      </c>
      <c r="L25" t="inlineStr">
        <is>
          <t>HPLC-MS/MS [0.025]</t>
        </is>
      </c>
    </row>
    <row r="26">
      <c r="A26" t="inlineStr">
        <is>
          <t>Sloan (2017)38</t>
        </is>
      </c>
      <c r="B26" t="inlineStr">
        <is>
          <t>Malawi</t>
        </is>
      </c>
      <c r="C26" t="inlineStr">
        <is>
          <t>174 (121/53)</t>
        </is>
      </c>
      <c r="D26" t="inlineStr">
        <is>
          <t>NR</t>
        </is>
      </c>
      <c r="E26" t="inlineStr">
        <is>
          <t>3*</t>
        </is>
      </c>
      <c r="F26" t="inlineStr">
        <is>
          <t>0, 2, 6 (day 14 or 21)</t>
        </is>
      </c>
      <c r="G26" t="inlineStr">
        <is>
          <t>30.0 [17.0–61.0]</t>
        </is>
      </c>
      <c r="H26" t="inlineStr">
        <is>
          <t>52.0 [34.0–74.0]</t>
        </is>
      </c>
      <c r="I26" t="inlineStr">
        <is>
          <t>NR</t>
        </is>
      </c>
      <c r="J26" t="inlineStr">
        <is>
          <t>Pulmonary tuberculosis HIV Adult</t>
        </is>
      </c>
      <c r="K26" t="inlineStr">
        <is>
          <t>300/450/600</t>
        </is>
      </c>
      <c r="L26" t="inlineStr">
        <is>
          <t>HPLC-MS [0.5]</t>
        </is>
      </c>
    </row>
    <row r="27">
      <c r="A27" t="inlineStr">
        <is>
          <t>Soedarsono (2023)39</t>
        </is>
      </c>
      <c r="B27" t="inlineStr">
        <is>
          <t>South Korea</t>
        </is>
      </c>
      <c r="C27" t="inlineStr">
        <is>
          <t>210 (136/74)</t>
        </is>
      </c>
      <c r="D27" t="inlineStr">
        <is>
          <t>300</t>
        </is>
      </c>
      <c r="E27" t="inlineStr">
        <is>
          <t>1.43</t>
        </is>
      </c>
      <c r="F27" t="inlineStr">
        <is>
          <t>0–24h after the last dose</t>
        </is>
      </c>
      <c r="G27" t="inlineStr">
        <is>
          <t>43.0 [18.0–77.0]</t>
        </is>
      </c>
      <c r="H27" t="inlineStr">
        <is>
          <t>50.0 [32.0–82.0]</t>
        </is>
      </c>
      <c r="I27" t="inlineStr">
        <is>
          <t>44.2 [32.6–59.5]</t>
        </is>
      </c>
      <c r="J27" t="inlineStr">
        <is>
          <t>Pulmonary tuberculosis Diabetes Mellitus Adult</t>
        </is>
      </c>
      <c r="K27" t="inlineStr">
        <is>
          <t>NR</t>
        </is>
      </c>
      <c r="L27" t="inlineStr">
        <is>
          <t>HPLC-MS [0.2]</t>
        </is>
      </c>
    </row>
    <row r="28">
      <c r="A28" t="inlineStr">
        <is>
          <t>Wilkins (2008)40</t>
        </is>
      </c>
      <c r="B28" t="inlineStr">
        <is>
          <t>South Africa</t>
        </is>
      </c>
      <c r="C28" t="inlineStr">
        <is>
          <t>261 (102/159)</t>
        </is>
      </c>
      <c r="D28" t="inlineStr">
        <is>
          <t>2913</t>
        </is>
      </c>
      <c r="E28" t="inlineStr">
        <is>
          <t>11.16</t>
        </is>
      </c>
      <c r="F28" t="inlineStr">
        <is>
          <t>0.25, 0.5, 1, 1.5, 2, 2.5, 3, 4, 5, 6, 8, 12, 24 (days 7, 14, 21 and 28)</t>
        </is>
      </c>
      <c r="G28" t="inlineStr">
        <is>
          <t>36.0 [29.0–44.0]</t>
        </is>
      </c>
      <c r="H28" t="inlineStr">
        <is>
          <t>50.0 [43.7–56.0]</t>
        </is>
      </c>
      <c r="I28" t="inlineStr">
        <is>
          <t>NR</t>
        </is>
      </c>
      <c r="J28" t="inlineStr">
        <is>
          <t>Pulmonary tuberculosis HIV Adult</t>
        </is>
      </c>
      <c r="K28" t="inlineStr">
        <is>
          <t>&lt;50 kg: 450 &gt;50 kg: 600</t>
        </is>
      </c>
      <c r="L28" t="inlineStr">
        <is>
          <t>HPLC-UV [0.3]</t>
        </is>
      </c>
    </row>
    <row r="29">
      <c r="A29" t="inlineStr">
        <is>
          <t>Zvada (2014)47</t>
        </is>
      </c>
      <c r="B29" t="inlineStr">
        <is>
          <t>South Africa</t>
        </is>
      </c>
      <c r="C29" t="inlineStr">
        <is>
          <t>67 (NR/NR)</t>
        </is>
      </c>
      <c r="D29" t="inlineStr">
        <is>
          <t>629</t>
        </is>
      </c>
      <c r="E29" t="inlineStr">
        <is>
          <t>9.39</t>
        </is>
      </c>
      <c r="F29" t="inlineStr">
        <is>
          <t>0.75, 1.5, 3, 4, 6</t>
        </is>
      </c>
      <c r="G29" t="inlineStr">
        <is>
          <t>2.17 [0.417–1.99]</t>
        </is>
      </c>
      <c r="H29" t="inlineStr">
        <is>
          <t>10.5 [4.9–21.8]</t>
        </is>
      </c>
      <c r="I29" t="inlineStr">
        <is>
          <t>NR</t>
        </is>
      </c>
      <c r="J29" t="inlineStr">
        <is>
          <t>Pulmonary tuberculosis HIV Children</t>
        </is>
      </c>
      <c r="K29" t="inlineStr">
        <is>
          <t>49–218</t>
        </is>
      </c>
      <c r="L29" t="inlineStr">
        <is>
          <t>LC-MS/MS [0.1]</t>
        </is>
      </c>
    </row>
    <row r="30">
      <c r="A30" t="inlineStr">
        <is>
          <t>Naidoo (2019)33</t>
        </is>
      </c>
      <c r="B30" t="inlineStr">
        <is>
          <t>South Africa</t>
        </is>
      </c>
      <c r="C30" t="inlineStr">
        <is>
          <t>58 (41/17)</t>
        </is>
      </c>
      <c r="D30" t="inlineStr">
        <is>
          <t>574</t>
        </is>
      </c>
      <c r="E30" t="inlineStr">
        <is>
          <t>9.90</t>
        </is>
      </c>
      <c r="F30" t="inlineStr">
        <is>
          <t>0, 2.5, 6, 24 (day 28 and/or 56 and day 168)</t>
        </is>
      </c>
      <c r="G30" t="inlineStr">
        <is>
          <t>37.0 [31.0–42.0]</t>
        </is>
      </c>
      <c r="H30" t="inlineStr">
        <is>
          <t>56.9 [51.1–65.2]</t>
        </is>
      </c>
      <c r="I30" t="inlineStr">
        <is>
          <t>46.8 [42.5–50.3]</t>
        </is>
      </c>
      <c r="J30" t="inlineStr">
        <is>
          <t>Pulmonary tuberculosis HIV Adult</t>
        </is>
      </c>
      <c r="K30" t="inlineStr">
        <is>
          <t>&lt;55 kg: 450 &gt;55 kg: 600</t>
        </is>
      </c>
      <c r="L30" t="inlineStr">
        <is>
          <t>LC-MS/MS [0.04]</t>
        </is>
      </c>
    </row>
    <row r="31">
      <c r="A31" t="inlineStr">
        <is>
          <t>Hoa (2024)42</t>
        </is>
      </c>
      <c r="B31" t="inlineStr">
        <is>
          <t>South Korea</t>
        </is>
      </c>
      <c r="C31" t="inlineStr">
        <is>
          <t>869 (562/307)</t>
        </is>
      </c>
      <c r="D31" t="inlineStr">
        <is>
          <t>917</t>
        </is>
      </c>
      <c r="E31" t="inlineStr">
        <is>
          <t>1.06</t>
        </is>
      </c>
      <c r="F31" t="inlineStr">
        <is>
          <t>0–24h after the last dose</t>
        </is>
      </c>
      <c r="G31" t="inlineStr">
        <is>
          <t>59 [18.0–96.0]</t>
        </is>
      </c>
      <c r="H31" t="inlineStr">
        <is>
          <t>58.4 [28.8–109.0]</t>
        </is>
      </c>
      <c r="I31" t="inlineStr">
        <is>
          <t>NR</t>
        </is>
      </c>
      <c r="J31" t="inlineStr">
        <is>
          <t>Pulmonary tuberculosis Adult</t>
        </is>
      </c>
      <c r="K31" t="inlineStr">
        <is>
          <t>450/600</t>
        </is>
      </c>
      <c r="L31" t="inlineStr">
        <is>
          <t>LC-MS/MS [0.2]</t>
        </is>
      </c>
    </row>
    <row r="32">
      <c r="A32" t="inlineStr">
        <is>
          <t>Svensson (2018)41</t>
        </is>
      </c>
      <c r="B32" t="inlineStr">
        <is>
          <t>South Africa</t>
        </is>
      </c>
      <c r="C32" t="inlineStr">
        <is>
          <t>83 (59/24)</t>
        </is>
      </c>
      <c r="D32" t="inlineStr">
        <is>
          <t>913</t>
        </is>
      </c>
      <c r="E32" t="inlineStr">
        <is>
          <t>11.00</t>
        </is>
      </c>
      <c r="F32" t="inlineStr">
        <is>
          <t>0, 0.5, 1, 1.5, 2, 3, 4, 6, 8, 12, 24 (days 7 and 14)</t>
        </is>
      </c>
      <c r="G32" t="inlineStr">
        <is>
          <t>31.0 [18.0–59.0]</t>
        </is>
      </c>
      <c r="H32" t="inlineStr">
        <is>
          <t>53.9 [40.2–84.2]</t>
        </is>
      </c>
      <c r="I32" t="inlineStr">
        <is>
          <t>44.2 [32.6–59.5]</t>
        </is>
      </c>
      <c r="J32" t="inlineStr">
        <is>
          <t>Pulmonary tuberculosis Adult</t>
        </is>
      </c>
      <c r="K32" t="inlineStr">
        <is>
          <t>450–1800</t>
        </is>
      </c>
      <c r="L32" t="inlineStr">
        <is>
          <t>0.13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Software (Algorithm)</t>
        </is>
      </c>
      <c r="C1" s="1" t="inlineStr">
        <is>
          <t>Model</t>
        </is>
      </c>
      <c r="D1" s="1" t="inlineStr">
        <is>
          <t>Fixed effect parameters</t>
        </is>
      </c>
      <c r="E1" s="1" t="inlineStr">
        <is>
          <t>Fixed effect parameters.1</t>
        </is>
      </c>
      <c r="F1" s="1" t="inlineStr">
        <is>
          <t>Between-subject variability (%CV)#</t>
        </is>
      </c>
      <c r="G1" s="1" t="inlineStr">
        <is>
          <t>Between-occasion variability (%CV)#</t>
        </is>
      </c>
      <c r="H1" s="1" t="inlineStr">
        <is>
          <t>Residual unexplained variability prop% add (mg/L)</t>
        </is>
      </c>
      <c r="I1" s="1" t="inlineStr">
        <is>
          <t>Internal Validation</t>
        </is>
      </c>
      <c r="J1" s="1" t="inlineStr">
        <is>
          <t>External Validation (N=number of samples)</t>
        </is>
      </c>
      <c r="K1" s="1" t="inlineStr">
        <is>
          <t>Model Application</t>
        </is>
      </c>
    </row>
    <row r="2">
      <c r="A2" t="inlineStr">
        <is>
          <t>Abdelgawad (2022)19</t>
        </is>
      </c>
      <c r="B2" t="inlineStr">
        <is>
          <t>NONMEM 7.4 (FOCE-I)</t>
        </is>
      </c>
      <c r="C2" t="inlineStr">
        <is>
          <t>one-comp model with first-order elimination and transit-comp absorption</t>
        </is>
      </c>
      <c r="D2" t="inlineStr">
        <is>
          <t>CL</t>
        </is>
      </c>
      <c r="E2">
        <f>8.82*(FFM/43)^0.75*(BRC/6.0)^(−0.333)</f>
        <v/>
      </c>
      <c r="F2" t="inlineStr">
        <is>
          <t>42.4</t>
        </is>
      </c>
      <c r="G2" t="inlineStr">
        <is>
          <t>-</t>
        </is>
      </c>
      <c r="H2" t="inlineStr">
        <is>
          <t>prop.err: 17.2% add.err: 0.0234 FIX</t>
        </is>
      </c>
      <c r="I2" t="inlineStr">
        <is>
          <t>GOF VPC</t>
        </is>
      </c>
      <c r="J2" t="inlineStr">
        <is>
          <t>NR</t>
        </is>
      </c>
      <c r="K2" t="inlineStr">
        <is>
          <t>Dose recommendations based on Cmax and AUC0-24</t>
        </is>
      </c>
    </row>
    <row r="3">
      <c r="A3" t="inlineStr">
        <is>
          <t>Abdelgawad (2022)19</t>
        </is>
      </c>
      <c r="B3" t="inlineStr">
        <is>
          <t>NONMEM 7.4 (FOCE-I)</t>
        </is>
      </c>
      <c r="C3" t="inlineStr">
        <is>
          <t>one-comp model with first-order elimination and transit-comp absorption</t>
        </is>
      </c>
      <c r="D3" t="inlineStr">
        <is>
          <t>Vd</t>
        </is>
      </c>
      <c r="E3">
        <f>56.8*(FFM/43)</f>
        <v/>
      </c>
      <c r="F3" t="inlineStr">
        <is>
          <t>-</t>
        </is>
      </c>
      <c r="G3" t="inlineStr">
        <is>
          <t>-</t>
        </is>
      </c>
      <c r="H3" t="inlineStr">
        <is>
          <t>prop.err: 17.2% add.err: 0.0234 FIX</t>
        </is>
      </c>
      <c r="I3" t="inlineStr">
        <is>
          <t>GOF VPC</t>
        </is>
      </c>
      <c r="J3" t="inlineStr">
        <is>
          <t>NR</t>
        </is>
      </c>
      <c r="K3" t="inlineStr">
        <is>
          <t>Dose recommendations based on Cmax and AUC0-24</t>
        </is>
      </c>
    </row>
    <row r="4">
      <c r="A4" t="inlineStr">
        <is>
          <t>Abdelgawad (2022)19</t>
        </is>
      </c>
      <c r="B4" t="inlineStr">
        <is>
          <t>NONMEM 7.4 (FOCE-I)</t>
        </is>
      </c>
      <c r="C4" t="inlineStr">
        <is>
          <t>one-comp model with first-order elimination and transit-comp absorption</t>
        </is>
      </c>
      <c r="D4" t="inlineStr">
        <is>
          <t>Ka</t>
        </is>
      </c>
      <c r="E4">
        <f>1.38</f>
        <v/>
      </c>
      <c r="F4" t="inlineStr">
        <is>
          <t>-</t>
        </is>
      </c>
      <c r="G4" t="inlineStr">
        <is>
          <t>119</t>
        </is>
      </c>
      <c r="H4" t="inlineStr">
        <is>
          <t>prop.err: 17.2% add.err: 0.0234 FIX</t>
        </is>
      </c>
      <c r="I4" t="inlineStr">
        <is>
          <t>GOF VPC</t>
        </is>
      </c>
      <c r="J4" t="inlineStr">
        <is>
          <t>NR</t>
        </is>
      </c>
      <c r="K4" t="inlineStr">
        <is>
          <t>Dose recommendations based on Cmax and AUC0-24</t>
        </is>
      </c>
    </row>
    <row r="5">
      <c r="A5" t="inlineStr">
        <is>
          <t>Abdelgawad (2022)19</t>
        </is>
      </c>
      <c r="B5" t="inlineStr">
        <is>
          <t>NONMEM 7.4 (FOCE-I)</t>
        </is>
      </c>
      <c r="C5" t="inlineStr">
        <is>
          <t>one-comp model with first-order elimination and transit-comp absorption</t>
        </is>
      </c>
      <c r="D5" t="inlineStr">
        <is>
          <t>F</t>
        </is>
      </c>
      <c r="E5">
        <f>1</f>
        <v/>
      </c>
      <c r="F5" t="inlineStr">
        <is>
          <t>-</t>
        </is>
      </c>
      <c r="G5" t="inlineStr">
        <is>
          <t>21.3</t>
        </is>
      </c>
      <c r="H5" t="inlineStr">
        <is>
          <t>prop.err: 17.2% add.err: 0.0234 FIX</t>
        </is>
      </c>
      <c r="I5" t="inlineStr">
        <is>
          <t>GOF VPC</t>
        </is>
      </c>
      <c r="J5" t="inlineStr">
        <is>
          <t>NR</t>
        </is>
      </c>
      <c r="K5" t="inlineStr">
        <is>
          <t>Dose recommendations based on Cmax and AUC0-24</t>
        </is>
      </c>
    </row>
    <row r="6">
      <c r="A6" t="inlineStr">
        <is>
          <t>Abdelgawad (2022)19</t>
        </is>
      </c>
      <c r="B6" t="inlineStr">
        <is>
          <t>NONMEM 7.4 (FOCE-I)</t>
        </is>
      </c>
      <c r="C6" t="inlineStr">
        <is>
          <t>one-comp model with first-order elimination and transit-comp absorption</t>
        </is>
      </c>
      <c r="D6" t="inlineStr">
        <is>
          <t>MTT</t>
        </is>
      </c>
      <c r="E6">
        <f>0.342</f>
        <v/>
      </c>
      <c r="F6" t="inlineStr">
        <is>
          <t>-</t>
        </is>
      </c>
      <c r="G6" t="inlineStr">
        <is>
          <t>93.8</t>
        </is>
      </c>
      <c r="H6" t="inlineStr">
        <is>
          <t>prop.err: 17.2% add.err: 0.0234 FIX</t>
        </is>
      </c>
      <c r="I6" t="inlineStr">
        <is>
          <t>GOF VPC</t>
        </is>
      </c>
      <c r="J6" t="inlineStr">
        <is>
          <t>NR</t>
        </is>
      </c>
      <c r="K6" t="inlineStr">
        <is>
          <t>Dose recommendations based on Cmax and AUC0-24</t>
        </is>
      </c>
    </row>
    <row r="7">
      <c r="A7" t="inlineStr">
        <is>
          <t>Abdelgawad (2022)19</t>
        </is>
      </c>
      <c r="B7" t="inlineStr">
        <is>
          <t>NONMEM 7.4 (FOCE-I)</t>
        </is>
      </c>
      <c r="C7" t="inlineStr">
        <is>
          <t>one-comp model with first-order elimination and transit-comp absorption</t>
        </is>
      </c>
      <c r="D7" t="inlineStr">
        <is>
          <t>NN</t>
        </is>
      </c>
      <c r="E7">
        <f>12 FIX</f>
        <v/>
      </c>
      <c r="F7" t="inlineStr">
        <is>
          <t>-</t>
        </is>
      </c>
      <c r="G7" t="inlineStr">
        <is>
          <t>-</t>
        </is>
      </c>
      <c r="H7" t="inlineStr">
        <is>
          <t>prop.err: 17.2% add.err: 0.0234 FIX</t>
        </is>
      </c>
      <c r="I7" t="inlineStr">
        <is>
          <t>GOF VPC</t>
        </is>
      </c>
      <c r="J7" t="inlineStr">
        <is>
          <t>NR</t>
        </is>
      </c>
      <c r="K7" t="inlineStr">
        <is>
          <t>Dose recommendations based on Cmax and AUC0-24</t>
        </is>
      </c>
    </row>
    <row r="8">
      <c r="A8" t="inlineStr">
        <is>
          <t>Aruldhas (2019)43</t>
        </is>
      </c>
      <c r="B8" t="inlineStr">
        <is>
          <t>NONMEM 7.3 (FOCE-I)</t>
        </is>
      </c>
      <c r="C8" t="inlineStr">
        <is>
          <t>one-comp model with first-order elimination and transit-comp absorption</t>
        </is>
      </c>
      <c r="D8" t="inlineStr">
        <is>
          <t>CL</t>
        </is>
      </c>
      <c r="E8">
        <f>8.11*(BW/19.5)^0.75</f>
        <v/>
      </c>
      <c r="F8" t="inlineStr">
        <is>
          <t>-</t>
        </is>
      </c>
      <c r="G8" t="inlineStr">
        <is>
          <t>-</t>
        </is>
      </c>
      <c r="H8" t="inlineStr">
        <is>
          <t>add.err: 0.0967</t>
        </is>
      </c>
      <c r="I8" t="inlineStr">
        <is>
          <t>Bootstrap GOF VPC</t>
        </is>
      </c>
      <c r="J8" t="inlineStr">
        <is>
          <t>NR</t>
        </is>
      </c>
      <c r="K8" t="inlineStr">
        <is>
          <t>Dose recommendations based on Cmax and AUC0-24</t>
        </is>
      </c>
    </row>
    <row r="9">
      <c r="A9" t="inlineStr">
        <is>
          <t>Aruldhas (2019)43</t>
        </is>
      </c>
      <c r="B9" t="inlineStr">
        <is>
          <t>NONMEM 7.3 (FOCE-I)</t>
        </is>
      </c>
      <c r="C9" t="inlineStr">
        <is>
          <t>one-comp model with first-order elimination and transit-comp absorption</t>
        </is>
      </c>
      <c r="D9" t="inlineStr">
        <is>
          <t>Vd</t>
        </is>
      </c>
      <c r="E9">
        <f>44.7*(BW/19.5)</f>
        <v/>
      </c>
      <c r="F9" t="inlineStr">
        <is>
          <t>42</t>
        </is>
      </c>
      <c r="G9" t="inlineStr">
        <is>
          <t>-</t>
        </is>
      </c>
      <c r="H9" t="inlineStr">
        <is>
          <t>add.err: 0.0967</t>
        </is>
      </c>
      <c r="I9" t="inlineStr">
        <is>
          <t>Bootstrap GOF VPC</t>
        </is>
      </c>
      <c r="J9" t="inlineStr">
        <is>
          <t>NR</t>
        </is>
      </c>
      <c r="K9" t="inlineStr">
        <is>
          <t>Dose recommendations based on Cmax and AUC0-24</t>
        </is>
      </c>
    </row>
    <row r="10">
      <c r="A10" t="inlineStr">
        <is>
          <t>Aruldhas (2019)43</t>
        </is>
      </c>
      <c r="B10" t="inlineStr">
        <is>
          <t>NONMEM 7.3 (FOCE-I)</t>
        </is>
      </c>
      <c r="C10" t="inlineStr">
        <is>
          <t>one-comp model with first-order elimination and transit-comp absorption</t>
        </is>
      </c>
      <c r="D10" t="inlineStr">
        <is>
          <t>Ka</t>
        </is>
      </c>
      <c r="E10">
        <f>(NN+1)/MTT</f>
        <v/>
      </c>
      <c r="F10" t="inlineStr">
        <is>
          <t>-</t>
        </is>
      </c>
      <c r="G10" t="inlineStr">
        <is>
          <t>-</t>
        </is>
      </c>
      <c r="H10" t="inlineStr">
        <is>
          <t>add.err: 0.0967</t>
        </is>
      </c>
      <c r="I10" t="inlineStr">
        <is>
          <t>Bootstrap GOF VPC</t>
        </is>
      </c>
      <c r="J10" t="inlineStr">
        <is>
          <t>NR</t>
        </is>
      </c>
      <c r="K10" t="inlineStr">
        <is>
          <t>Dose recommendations based on Cmax and AUC0-24</t>
        </is>
      </c>
    </row>
    <row r="11">
      <c r="A11" t="inlineStr">
        <is>
          <t>Aruldhas (2019)43</t>
        </is>
      </c>
      <c r="B11" t="inlineStr">
        <is>
          <t>NONMEM 7.3 (FOCE-I)</t>
        </is>
      </c>
      <c r="C11" t="inlineStr">
        <is>
          <t>one-comp model with first-order elimination and transit-comp absorption</t>
        </is>
      </c>
      <c r="D11" t="inlineStr">
        <is>
          <t>F</t>
        </is>
      </c>
      <c r="E11">
        <f>1</f>
        <v/>
      </c>
      <c r="F11" t="inlineStr">
        <is>
          <t>68</t>
        </is>
      </c>
      <c r="G11" t="inlineStr">
        <is>
          <t>-</t>
        </is>
      </c>
      <c r="H11" t="inlineStr">
        <is>
          <t>add.err: 0.0967</t>
        </is>
      </c>
      <c r="I11" t="inlineStr">
        <is>
          <t>Bootstrap GOF VPC</t>
        </is>
      </c>
      <c r="J11" t="inlineStr">
        <is>
          <t>NR</t>
        </is>
      </c>
      <c r="K11" t="inlineStr">
        <is>
          <t>Dose recommendations based on Cmax and AUC0-24</t>
        </is>
      </c>
    </row>
    <row r="12">
      <c r="A12" t="inlineStr">
        <is>
          <t>Aruldhas (2019)43</t>
        </is>
      </c>
      <c r="B12" t="inlineStr">
        <is>
          <t>NONMEM 7.3 (FOCE-I)</t>
        </is>
      </c>
      <c r="C12" t="inlineStr">
        <is>
          <t>one-comp model with first-order elimination and transit-comp absorption</t>
        </is>
      </c>
      <c r="D12" t="inlineStr">
        <is>
          <t>MTT</t>
        </is>
      </c>
      <c r="E12">
        <f>0.932</f>
        <v/>
      </c>
      <c r="F12" t="inlineStr">
        <is>
          <t>52.2</t>
        </is>
      </c>
      <c r="G12" t="inlineStr">
        <is>
          <t>-</t>
        </is>
      </c>
      <c r="H12" t="inlineStr">
        <is>
          <t>add.err: 0.0967</t>
        </is>
      </c>
      <c r="I12" t="inlineStr">
        <is>
          <t>Bootstrap GOF VPC</t>
        </is>
      </c>
      <c r="J12" t="inlineStr">
        <is>
          <t>NR</t>
        </is>
      </c>
      <c r="K12" t="inlineStr">
        <is>
          <t>Dose recommendations based on Cmax and AUC0-24</t>
        </is>
      </c>
    </row>
    <row r="13">
      <c r="A13" t="inlineStr">
        <is>
          <t>Aruldhas (2019)43</t>
        </is>
      </c>
      <c r="B13" t="inlineStr">
        <is>
          <t>NONMEM 7.3 (FOCE-I)</t>
        </is>
      </c>
      <c r="C13" t="inlineStr">
        <is>
          <t>one-comp model with first-order elimination and transit-comp absorption</t>
        </is>
      </c>
      <c r="D13" t="inlineStr">
        <is>
          <t>NN</t>
        </is>
      </c>
      <c r="E13">
        <f>9 FIX</f>
        <v/>
      </c>
      <c r="F13" t="inlineStr">
        <is>
          <t>-</t>
        </is>
      </c>
      <c r="G13" t="inlineStr">
        <is>
          <t>-</t>
        </is>
      </c>
      <c r="H13" t="inlineStr">
        <is>
          <t>add.err: 0.0967</t>
        </is>
      </c>
      <c r="I13" t="inlineStr">
        <is>
          <t>Bootstrap GOF VPC</t>
        </is>
      </c>
      <c r="J13" t="inlineStr">
        <is>
          <t>NR</t>
        </is>
      </c>
      <c r="K13" t="inlineStr">
        <is>
          <t>Dose recommendations based on Cmax and AUC0-24</t>
        </is>
      </c>
    </row>
    <row r="14">
      <c r="A14" t="inlineStr">
        <is>
          <t>Chang (2015)20</t>
        </is>
      </c>
      <c r="B14" t="inlineStr">
        <is>
          <t>NONMEM 7.2 (FOCE-I)</t>
        </is>
      </c>
      <c r="C14" t="inlineStr">
        <is>
          <t>one-comp model with first-order elimination and transit-comp absorption</t>
        </is>
      </c>
      <c r="D14" t="inlineStr">
        <is>
          <t>CL</t>
        </is>
      </c>
      <c r="E14">
        <f>6.10+((BMI/20.3)*6.22)</f>
        <v/>
      </c>
      <c r="F14" t="inlineStr">
        <is>
          <t>53.7</t>
        </is>
      </c>
      <c r="G14" t="inlineStr">
        <is>
          <t>-</t>
        </is>
      </c>
      <c r="H14" t="inlineStr">
        <is>
          <t>prop.err: 0.12 add.err: 1.42</t>
        </is>
      </c>
      <c r="I14" t="inlineStr">
        <is>
          <t>GOF VPC</t>
        </is>
      </c>
      <c r="J14" t="inlineStr">
        <is>
          <t>NR</t>
        </is>
      </c>
      <c r="K14" t="inlineStr">
        <is>
          <t>NR</t>
        </is>
      </c>
    </row>
    <row r="15">
      <c r="A15" t="inlineStr">
        <is>
          <t>Chang (2015)20</t>
        </is>
      </c>
      <c r="B15" t="inlineStr">
        <is>
          <t>NONMEM 7.2 (FOCE-I)</t>
        </is>
      </c>
      <c r="C15" t="inlineStr">
        <is>
          <t>one-comp model with first-order elimination and transit-comp absorption</t>
        </is>
      </c>
      <c r="D15" t="inlineStr">
        <is>
          <t>Vd</t>
        </is>
      </c>
      <c r="E15">
        <f>48.0+(DM*16.2)</f>
        <v/>
      </c>
      <c r="F15" t="inlineStr">
        <is>
          <t>32.8</t>
        </is>
      </c>
      <c r="G15" t="inlineStr">
        <is>
          <t>-</t>
        </is>
      </c>
      <c r="H15" t="inlineStr">
        <is>
          <t>prop.err: 0.12 add.err: 1.42</t>
        </is>
      </c>
      <c r="I15" t="inlineStr">
        <is>
          <t>GOF VPC</t>
        </is>
      </c>
      <c r="J15" t="inlineStr">
        <is>
          <t>NR</t>
        </is>
      </c>
      <c r="K15" t="inlineStr">
        <is>
          <t>NR</t>
        </is>
      </c>
    </row>
    <row r="16">
      <c r="A16" t="inlineStr">
        <is>
          <t>Chang (2015)20</t>
        </is>
      </c>
      <c r="B16" t="inlineStr">
        <is>
          <t>NONMEM 7.2 (FOCE-I)</t>
        </is>
      </c>
      <c r="C16" t="inlineStr">
        <is>
          <t>one-comp model with first-order elimination and transit-comp absorption</t>
        </is>
      </c>
      <c r="D16" t="inlineStr">
        <is>
          <t>Ka</t>
        </is>
      </c>
      <c r="E16">
        <f>1.31+(DM*1.56)</f>
        <v/>
      </c>
      <c r="F16" t="inlineStr">
        <is>
          <t>49.9*</t>
        </is>
      </c>
      <c r="G16" t="inlineStr">
        <is>
          <t>-</t>
        </is>
      </c>
      <c r="H16" t="inlineStr">
        <is>
          <t>prop.err: 0.12 add.err: 1.42</t>
        </is>
      </c>
      <c r="I16" t="inlineStr">
        <is>
          <t>GOF VPC</t>
        </is>
      </c>
      <c r="J16" t="inlineStr">
        <is>
          <t>NR</t>
        </is>
      </c>
      <c r="K16" t="inlineStr">
        <is>
          <t>NR</t>
        </is>
      </c>
    </row>
    <row r="17">
      <c r="A17" t="inlineStr">
        <is>
          <t>Chirehwa (2016)21</t>
        </is>
      </c>
      <c r="B17" t="inlineStr">
        <is>
          <t>NONMEM 7.3 (FOCE-I)</t>
        </is>
      </c>
      <c r="C17" t="inlineStr">
        <is>
          <t>Well-stirred liver model with transit comp</t>
        </is>
      </c>
      <c r="D17" t="inlineStr">
        <is>
          <t>CL0,int,max</t>
        </is>
      </c>
      <c r="E17">
        <f>93.2*(FFM/42)^0.75</f>
        <v/>
      </c>
      <c r="F17" t="inlineStr">
        <is>
          <t>22.5</t>
        </is>
      </c>
      <c r="G17" t="inlineStr">
        <is>
          <t>21.9</t>
        </is>
      </c>
      <c r="H17" t="inlineStr">
        <is>
          <t>prop.err: 10.8 add.err: 0.064</t>
        </is>
      </c>
      <c r="I17" t="inlineStr">
        <is>
          <t>VPC</t>
        </is>
      </c>
      <c r="J17" t="inlineStr">
        <is>
          <t>NR</t>
        </is>
      </c>
      <c r="K17" t="inlineStr">
        <is>
          <t>Dose recommendations based on Cmax and AUC0-24; and probabilities of target attainment: AUCτ/MIC≥271 mg/L</t>
        </is>
      </c>
    </row>
    <row r="18">
      <c r="A18" t="inlineStr">
        <is>
          <t>Chirehwa (2016)21</t>
        </is>
      </c>
      <c r="B18" t="inlineStr">
        <is>
          <t>NONMEM 7.3 (FOCE-I)</t>
        </is>
      </c>
      <c r="C18" t="inlineStr">
        <is>
          <t>Well-stirred liver model with transit comp</t>
        </is>
      </c>
      <c r="D18" t="inlineStr">
        <is>
          <t>Vd</t>
        </is>
      </c>
      <c r="E18">
        <f>50.1*(FFM/42)</f>
        <v/>
      </c>
      <c r="F18" t="inlineStr">
        <is>
          <t>14.2</t>
        </is>
      </c>
      <c r="G18" t="inlineStr">
        <is>
          <t>-</t>
        </is>
      </c>
      <c r="H18" t="inlineStr">
        <is>
          <t>prop.err: 10.8 add.err: 0.064</t>
        </is>
      </c>
      <c r="I18" t="inlineStr">
        <is>
          <t>VPC</t>
        </is>
      </c>
      <c r="J18" t="inlineStr">
        <is>
          <t>NR</t>
        </is>
      </c>
      <c r="K18" t="inlineStr">
        <is>
          <t>Dose recommendations based on Cmax and AUC0-24; and probabilities of target attainment: AUCτ/MIC≥271 mg/L</t>
        </is>
      </c>
    </row>
    <row r="19">
      <c r="A19" t="inlineStr">
        <is>
          <t>Chirehwa (2016)21</t>
        </is>
      </c>
      <c r="B19" t="inlineStr">
        <is>
          <t>NONMEM 7.3 (FOCE-I)</t>
        </is>
      </c>
      <c r="C19" t="inlineStr">
        <is>
          <t>Well-stirred liver model with transit comp</t>
        </is>
      </c>
      <c r="D19" t="inlineStr">
        <is>
          <t>Ka</t>
        </is>
      </c>
      <c r="E19">
        <f>1.96</f>
        <v/>
      </c>
      <c r="F19" t="inlineStr">
        <is>
          <t>-</t>
        </is>
      </c>
      <c r="G19" t="inlineStr">
        <is>
          <t>81.2</t>
        </is>
      </c>
      <c r="H19" t="inlineStr">
        <is>
          <t>prop.err: 10.8 add.err: 0.064</t>
        </is>
      </c>
      <c r="I19" t="inlineStr">
        <is>
          <t>VPC</t>
        </is>
      </c>
      <c r="J19" t="inlineStr">
        <is>
          <t>NR</t>
        </is>
      </c>
      <c r="K19" t="inlineStr">
        <is>
          <t>Dose recommendations based on Cmax and AUC0-24; and probabilities of target attainment: AUCτ/MIC≥271 mg/L</t>
        </is>
      </c>
    </row>
    <row r="20">
      <c r="A20" t="inlineStr">
        <is>
          <t>Chirehwa (2016)21</t>
        </is>
      </c>
      <c r="B20" t="inlineStr">
        <is>
          <t>NONMEM 7.3 (FOCE-I)</t>
        </is>
      </c>
      <c r="C20" t="inlineStr">
        <is>
          <t>Well-stirred liver model with transit comp</t>
        </is>
      </c>
      <c r="D20" t="inlineStr">
        <is>
          <t>MTT</t>
        </is>
      </c>
      <c r="E20">
        <f>0.71</f>
        <v/>
      </c>
      <c r="F20" t="inlineStr">
        <is>
          <t>-</t>
        </is>
      </c>
      <c r="G20" t="inlineStr">
        <is>
          <t>62.7</t>
        </is>
      </c>
      <c r="H20" t="inlineStr">
        <is>
          <t>prop.err: 10.8 add.err: 0.064</t>
        </is>
      </c>
      <c r="I20" t="inlineStr">
        <is>
          <t>VPC</t>
        </is>
      </c>
      <c r="J20" t="inlineStr">
        <is>
          <t>NR</t>
        </is>
      </c>
      <c r="K20" t="inlineStr">
        <is>
          <t>Dose recommendations based on Cmax and AUC0-24; and probabilities of target attainment: AUCτ/MIC≥271 mg/L</t>
        </is>
      </c>
    </row>
    <row r="21">
      <c r="A21" t="inlineStr">
        <is>
          <t>Chirehwa (2016)21</t>
        </is>
      </c>
      <c r="B21" t="inlineStr">
        <is>
          <t>NONMEM 7.3 (FOCE-I)</t>
        </is>
      </c>
      <c r="C21" t="inlineStr">
        <is>
          <t>Well-stirred liver model with transit comp</t>
        </is>
      </c>
      <c r="D21" t="inlineStr">
        <is>
          <t>NN</t>
        </is>
      </c>
      <c r="E21">
        <f>19.3</f>
        <v/>
      </c>
      <c r="F21" t="inlineStr">
        <is>
          <t>-</t>
        </is>
      </c>
      <c r="G21" t="inlineStr">
        <is>
          <t>-</t>
        </is>
      </c>
      <c r="H21" t="inlineStr">
        <is>
          <t>prop.err: 10.8 add.err: 0.064</t>
        </is>
      </c>
      <c r="I21" t="inlineStr">
        <is>
          <t>VPC</t>
        </is>
      </c>
      <c r="J21" t="inlineStr">
        <is>
          <t>NR</t>
        </is>
      </c>
      <c r="K21" t="inlineStr">
        <is>
          <t>Dose recommendations based on Cmax and AUC0-24; and probabilities of target attainment: AUCτ/MIC≥271 mg/L</t>
        </is>
      </c>
    </row>
    <row r="22">
      <c r="A22" t="inlineStr">
        <is>
          <t>Chirehwa (2016)21</t>
        </is>
      </c>
      <c r="B22" t="inlineStr">
        <is>
          <t>NONMEM 7.3 (FOCE-I)</t>
        </is>
      </c>
      <c r="C22" t="inlineStr">
        <is>
          <t>Well-stirred liver model with transit comp</t>
        </is>
      </c>
      <c r="D22" t="inlineStr">
        <is>
          <t>F</t>
        </is>
      </c>
      <c r="E22">
        <f>1 FIX</f>
        <v/>
      </c>
      <c r="F22" t="inlineStr">
        <is>
          <t>-</t>
        </is>
      </c>
      <c r="G22" t="inlineStr">
        <is>
          <t>11</t>
        </is>
      </c>
      <c r="H22" t="inlineStr">
        <is>
          <t>prop.err: 10.8 add.err: 0.064</t>
        </is>
      </c>
      <c r="I22" t="inlineStr">
        <is>
          <t>VPC</t>
        </is>
      </c>
      <c r="J22" t="inlineStr">
        <is>
          <t>NR</t>
        </is>
      </c>
      <c r="K22" t="inlineStr">
        <is>
          <t>Dose recommendations based on Cmax and AUC0-24; and probabilities of target attainment: AUCτ/MIC≥271 mg/L</t>
        </is>
      </c>
    </row>
    <row r="23">
      <c r="A23" t="inlineStr">
        <is>
          <t>Chirehwa (2016)21</t>
        </is>
      </c>
      <c r="B23" t="inlineStr">
        <is>
          <t>NONMEM 7.3 (FOCE-I)</t>
        </is>
      </c>
      <c r="C23" t="inlineStr">
        <is>
          <t>Well-stirred liver model with transit comp</t>
        </is>
      </c>
      <c r="D23" t="inlineStr">
        <is>
          <t>CLss,int,max</t>
        </is>
      </c>
      <c r="E23">
        <f>176*(FFM/42)^0.75</f>
        <v/>
      </c>
      <c r="F23" t="inlineStr">
        <is>
          <t>-</t>
        </is>
      </c>
      <c r="G23" t="inlineStr">
        <is>
          <t>-</t>
        </is>
      </c>
      <c r="H23" t="inlineStr">
        <is>
          <t>prop.err: 10.8 add.err: 0.064</t>
        </is>
      </c>
      <c r="I23" t="inlineStr">
        <is>
          <t>VPC</t>
        </is>
      </c>
      <c r="J23" t="inlineStr">
        <is>
          <t>NR</t>
        </is>
      </c>
      <c r="K23" t="inlineStr">
        <is>
          <t>Dose recommendations based on Cmax and AUC0-24; and probabilities of target attainment: AUCτ/MIC≥271 mg/L</t>
        </is>
      </c>
    </row>
    <row r="24">
      <c r="A24" t="inlineStr">
        <is>
          <t>Chirehwa (2016)21</t>
        </is>
      </c>
      <c r="B24" t="inlineStr">
        <is>
          <t>NONMEM 7.3 (FOCE-I)</t>
        </is>
      </c>
      <c r="C24" t="inlineStr">
        <is>
          <t>Well-stirred liver model with transit comp</t>
        </is>
      </c>
      <c r="D24" t="inlineStr">
        <is>
          <t>t1/2ind (day)</t>
        </is>
      </c>
      <c r="E24">
        <f>4.5</f>
        <v/>
      </c>
      <c r="F24" t="inlineStr">
        <is>
          <t>-</t>
        </is>
      </c>
      <c r="G24" t="inlineStr">
        <is>
          <t>-</t>
        </is>
      </c>
      <c r="H24" t="inlineStr">
        <is>
          <t>prop.err: 10.8 add.err: 0.064</t>
        </is>
      </c>
      <c r="I24" t="inlineStr">
        <is>
          <t>VPC</t>
        </is>
      </c>
      <c r="J24" t="inlineStr">
        <is>
          <t>NR</t>
        </is>
      </c>
      <c r="K24" t="inlineStr">
        <is>
          <t>Dose recommendations based on Cmax and AUC0-24; and probabilities of target attainment: AUCτ/MIC≥271 mg/L</t>
        </is>
      </c>
    </row>
    <row r="25">
      <c r="A25" t="inlineStr">
        <is>
          <t>Chirehwa (2016)21</t>
        </is>
      </c>
      <c r="B25" t="inlineStr">
        <is>
          <t>NONMEM 7.3 (FOCE-I)</t>
        </is>
      </c>
      <c r="C25" t="inlineStr">
        <is>
          <t>Well-stirred liver model with transit comp</t>
        </is>
      </c>
      <c r="D25" t="inlineStr">
        <is>
          <t>VH</t>
        </is>
      </c>
      <c r="E25">
        <f>1 FIX</f>
        <v/>
      </c>
      <c r="F25" t="inlineStr">
        <is>
          <t>-</t>
        </is>
      </c>
      <c r="G25" t="inlineStr">
        <is>
          <t>-</t>
        </is>
      </c>
      <c r="H25" t="inlineStr">
        <is>
          <t>prop.err: 10.8 add.err: 0.064</t>
        </is>
      </c>
      <c r="I25" t="inlineStr">
        <is>
          <t>VPC</t>
        </is>
      </c>
      <c r="J25" t="inlineStr">
        <is>
          <t>NR</t>
        </is>
      </c>
      <c r="K25" t="inlineStr">
        <is>
          <t>Dose recommendations based on Cmax and AUC0-24; and probabilities of target attainment: AUCτ/MIC≥271 mg/L</t>
        </is>
      </c>
    </row>
    <row r="26">
      <c r="A26" t="inlineStr">
        <is>
          <t>Chirehwa (2016)21</t>
        </is>
      </c>
      <c r="B26" t="inlineStr">
        <is>
          <t>NONMEM 7.3 (FOCE-I)</t>
        </is>
      </c>
      <c r="C26" t="inlineStr">
        <is>
          <t>Well-stirred liver model with transit comp</t>
        </is>
      </c>
      <c r="D26" t="inlineStr">
        <is>
          <t>QH</t>
        </is>
      </c>
      <c r="E26">
        <f>50 FIX</f>
        <v/>
      </c>
      <c r="F26" t="inlineStr">
        <is>
          <t>-</t>
        </is>
      </c>
      <c r="G26" t="inlineStr">
        <is>
          <t>-</t>
        </is>
      </c>
      <c r="H26" t="inlineStr">
        <is>
          <t>prop.err: 10.8 add.err: 0.064</t>
        </is>
      </c>
      <c r="I26" t="inlineStr">
        <is>
          <t>VPC</t>
        </is>
      </c>
      <c r="J26" t="inlineStr">
        <is>
          <t>NR</t>
        </is>
      </c>
      <c r="K26" t="inlineStr">
        <is>
          <t>Dose recommendations based on Cmax and AUC0-24; and probabilities of target attainment: AUCτ/MIC≥271 mg/L</t>
        </is>
      </c>
    </row>
    <row r="27">
      <c r="A27" t="inlineStr">
        <is>
          <t>Chirehwa (2016)21</t>
        </is>
      </c>
      <c r="B27" t="inlineStr">
        <is>
          <t>NONMEM 7.3 (FOCE-I)</t>
        </is>
      </c>
      <c r="C27" t="inlineStr">
        <is>
          <t>Well-stirred liver model with transit comp</t>
        </is>
      </c>
      <c r="D27" t="inlineStr">
        <is>
          <t>fu</t>
        </is>
      </c>
      <c r="E27">
        <f>0.2 FIX</f>
        <v/>
      </c>
      <c r="F27" t="inlineStr">
        <is>
          <t>-</t>
        </is>
      </c>
      <c r="G27" t="inlineStr">
        <is>
          <t>-</t>
        </is>
      </c>
      <c r="H27" t="inlineStr">
        <is>
          <t>prop.err: 10.8 add.err: 0.064</t>
        </is>
      </c>
      <c r="I27" t="inlineStr">
        <is>
          <t>VPC</t>
        </is>
      </c>
      <c r="J27" t="inlineStr">
        <is>
          <t>NR</t>
        </is>
      </c>
      <c r="K27" t="inlineStr">
        <is>
          <t>Dose recommendations based on Cmax and AUC0-24; and probabilities of target attainment: AUCτ/MIC≥271 mg/L</t>
        </is>
      </c>
    </row>
    <row r="28">
      <c r="A28" t="inlineStr">
        <is>
          <t>Chirehwa (2016)21</t>
        </is>
      </c>
      <c r="B28" t="inlineStr">
        <is>
          <t>NONMEM 7.3 (FOCE-I)</t>
        </is>
      </c>
      <c r="C28" t="inlineStr">
        <is>
          <t>Well-stirred liver model with transit comp</t>
        </is>
      </c>
      <c r="D28" t="inlineStr">
        <is>
          <t>Km (mg/L)</t>
        </is>
      </c>
      <c r="E28">
        <f>3.35</f>
        <v/>
      </c>
      <c r="F28" t="inlineStr">
        <is>
          <t>-</t>
        </is>
      </c>
      <c r="G28" t="inlineStr">
        <is>
          <t>-</t>
        </is>
      </c>
      <c r="H28" t="inlineStr">
        <is>
          <t>prop.err: 10.8 add.err: 0.064</t>
        </is>
      </c>
      <c r="I28" t="inlineStr">
        <is>
          <t>VPC</t>
        </is>
      </c>
      <c r="J28" t="inlineStr">
        <is>
          <t>NR</t>
        </is>
      </c>
      <c r="K28" t="inlineStr">
        <is>
          <t>Dose recommendations based on Cmax and AUC0-24; and probabilities of target attainment: AUCτ/MIC≥271 mg/L</t>
        </is>
      </c>
    </row>
    <row r="29">
      <c r="A29" t="inlineStr">
        <is>
          <t>Chirehwa (2016)21</t>
        </is>
      </c>
      <c r="B29" t="inlineStr">
        <is>
          <t>NONMEM 7.3 (FOCE-I)</t>
        </is>
      </c>
      <c r="C29" t="inlineStr">
        <is>
          <t>Well-stirred liver model with transit comp</t>
        </is>
      </c>
      <c r="D29" t="inlineStr">
        <is>
          <t>CLint,max</t>
        </is>
      </c>
      <c r="E29">
        <f>CL0,int,max+(CLss,int,max-CL0,int,max)*(1-e(-ln(2)*t/t1/2ind)</f>
        <v/>
      </c>
      <c r="F29" t="inlineStr">
        <is>
          <t>-</t>
        </is>
      </c>
      <c r="G29" t="inlineStr">
        <is>
          <t>-</t>
        </is>
      </c>
      <c r="H29" t="inlineStr">
        <is>
          <t>prop.err: 10.8 add.err: 0.064</t>
        </is>
      </c>
      <c r="I29" t="inlineStr">
        <is>
          <t>VPC</t>
        </is>
      </c>
      <c r="J29" t="inlineStr">
        <is>
          <t>NR</t>
        </is>
      </c>
      <c r="K29" t="inlineStr">
        <is>
          <t>Dose recommendations based on Cmax and AUC0-24; and probabilities of target attainment: AUCτ/MIC≥271 mg/L</t>
        </is>
      </c>
    </row>
    <row r="30">
      <c r="A30" t="inlineStr">
        <is>
          <t>Chirehwa (2016)21</t>
        </is>
      </c>
      <c r="B30" t="inlineStr">
        <is>
          <t>NONMEM 7.3 (FOCE-I)</t>
        </is>
      </c>
      <c r="C30" t="inlineStr">
        <is>
          <t>Well-stirred liver model with transit comp</t>
        </is>
      </c>
      <c r="D30" t="inlineStr">
        <is>
          <t>CLint</t>
        </is>
      </c>
      <c r="E30">
        <f>(CLint,max*CH)/(CH+Km)</f>
        <v/>
      </c>
      <c r="H30" t="inlineStr">
        <is>
          <t>prop.err: 10.8 add.err: 0.064</t>
        </is>
      </c>
      <c r="I30" t="inlineStr">
        <is>
          <t>VPC</t>
        </is>
      </c>
      <c r="J30" t="inlineStr">
        <is>
          <t>NR</t>
        </is>
      </c>
      <c r="K30" t="inlineStr">
        <is>
          <t>Dose recommendations based on Cmax and AUC0-24; and probabilities of target attainment: AUCτ/MIC≥271 mg/L</t>
        </is>
      </c>
    </row>
    <row r="31">
      <c r="A31" t="inlineStr">
        <is>
          <t>Chirehwa (2016)21</t>
        </is>
      </c>
      <c r="B31" t="inlineStr">
        <is>
          <t>NONMEM 7.3 (FOCE-I)</t>
        </is>
      </c>
      <c r="C31" t="inlineStr">
        <is>
          <t>Well-stirred liver model with transit comp</t>
        </is>
      </c>
      <c r="D31" t="inlineStr">
        <is>
          <t>EH</t>
        </is>
      </c>
      <c r="E31">
        <f>(CLint*fu)/(CLint*fu+QH)</f>
        <v/>
      </c>
      <c r="H31" t="inlineStr">
        <is>
          <t>prop.err: 10.8 add.err: 0.064</t>
        </is>
      </c>
      <c r="I31" t="inlineStr">
        <is>
          <t>VPC</t>
        </is>
      </c>
      <c r="J31" t="inlineStr">
        <is>
          <t>NR</t>
        </is>
      </c>
      <c r="K31" t="inlineStr">
        <is>
          <t>Dose recommendations based on Cmax and AUC0-24; and probabilities of target attainment: AUCτ/MIC≥271 mg/L</t>
        </is>
      </c>
    </row>
    <row r="32">
      <c r="A32" t="inlineStr">
        <is>
          <t>Chirehwa (2016)21</t>
        </is>
      </c>
      <c r="B32" t="inlineStr">
        <is>
          <t>NONMEM 7.3 (FOCE-I)</t>
        </is>
      </c>
      <c r="C32" t="inlineStr">
        <is>
          <t>Well-stirred liver model with transit comp</t>
        </is>
      </c>
      <c r="D32" t="inlineStr">
        <is>
          <t>CLH</t>
        </is>
      </c>
      <c r="E32">
        <f>QH*EH</f>
        <v/>
      </c>
      <c r="F32" t="inlineStr">
        <is>
          <t>-</t>
        </is>
      </c>
      <c r="G32" t="inlineStr">
        <is>
          <t>-</t>
        </is>
      </c>
      <c r="H32" t="inlineStr">
        <is>
          <t>prop.err: 10.8 add.err: 0.064</t>
        </is>
      </c>
      <c r="I32" t="inlineStr">
        <is>
          <t>VPC</t>
        </is>
      </c>
      <c r="J32" t="inlineStr">
        <is>
          <t>NR</t>
        </is>
      </c>
      <c r="K32" t="inlineStr">
        <is>
          <t>Dose recommendations based on Cmax and AUC0-24; and probabilities of target attainment: AUCτ/MIC≥271 mg/L</t>
        </is>
      </c>
    </row>
    <row r="33">
      <c r="A33" t="inlineStr">
        <is>
          <t>Denti (2016)22</t>
        </is>
      </c>
      <c r="B33" t="inlineStr">
        <is>
          <t>NONMEM 7.3 (FOCE-I)</t>
        </is>
      </c>
      <c r="C33" t="inlineStr">
        <is>
          <t>one-comp model with first-order elimination and transit-comp absorption</t>
        </is>
      </c>
      <c r="D33" t="inlineStr">
        <is>
          <t>CL</t>
        </is>
      </c>
      <c r="E33">
        <f>16.2*(BW/66)^0.75*(1-Prgancy*0.14)</f>
        <v/>
      </c>
      <c r="F33" t="inlineStr">
        <is>
          <t>30.4</t>
        </is>
      </c>
      <c r="G33" t="inlineStr">
        <is>
          <t>-</t>
        </is>
      </c>
      <c r="H33" t="inlineStr">
        <is>
          <t>prop.err: 13.1 add.err: 0.0585 FIX</t>
        </is>
      </c>
      <c r="I33" t="inlineStr">
        <is>
          <t>Bootstrap GOF VPC</t>
        </is>
      </c>
      <c r="J33" t="inlineStr">
        <is>
          <t>NR</t>
        </is>
      </c>
      <c r="K33" t="inlineStr">
        <is>
          <t>Effect of pregnancy status on RIF exposure</t>
        </is>
      </c>
    </row>
    <row r="34">
      <c r="A34" t="inlineStr">
        <is>
          <t>Denti (2016)22</t>
        </is>
      </c>
      <c r="B34" t="inlineStr">
        <is>
          <t>NONMEM 7.3 (FOCE-I)</t>
        </is>
      </c>
      <c r="C34" t="inlineStr">
        <is>
          <t>one-comp model with first-order elimination and transit-comp absorption</t>
        </is>
      </c>
      <c r="D34" t="inlineStr">
        <is>
          <t>Vd</t>
        </is>
      </c>
      <c r="E34">
        <f>43.3*(BW/66)</f>
        <v/>
      </c>
      <c r="F34" t="inlineStr">
        <is>
          <t>-</t>
        </is>
      </c>
      <c r="G34" t="inlineStr">
        <is>
          <t>-</t>
        </is>
      </c>
      <c r="H34" t="inlineStr">
        <is>
          <t>prop.err: 13.1 add.err: 0.0585 FIX</t>
        </is>
      </c>
      <c r="I34" t="inlineStr">
        <is>
          <t>Bootstrap GOF VPC</t>
        </is>
      </c>
      <c r="J34" t="inlineStr">
        <is>
          <t>NR</t>
        </is>
      </c>
      <c r="K34" t="inlineStr">
        <is>
          <t>Effect of pregnancy status on RIF exposure</t>
        </is>
      </c>
    </row>
    <row r="35">
      <c r="A35" t="inlineStr">
        <is>
          <t>Denti (2016)22</t>
        </is>
      </c>
      <c r="B35" t="inlineStr">
        <is>
          <t>NONMEM 7.3 (FOCE-I)</t>
        </is>
      </c>
      <c r="C35" t="inlineStr">
        <is>
          <t>one-comp model with first-order elimination and transit-comp absorption</t>
        </is>
      </c>
      <c r="D35" t="inlineStr">
        <is>
          <t>Ka</t>
        </is>
      </c>
      <c r="E35">
        <f>1.67</f>
        <v/>
      </c>
      <c r="F35" t="inlineStr">
        <is>
          <t>-</t>
        </is>
      </c>
      <c r="G35" t="inlineStr">
        <is>
          <t>78.2</t>
        </is>
      </c>
      <c r="H35" t="inlineStr">
        <is>
          <t>prop.err: 13.1 add.err: 0.0585 FIX</t>
        </is>
      </c>
      <c r="I35" t="inlineStr">
        <is>
          <t>Bootstrap GOF VPC</t>
        </is>
      </c>
      <c r="J35" t="inlineStr">
        <is>
          <t>NR</t>
        </is>
      </c>
      <c r="K35" t="inlineStr">
        <is>
          <t>Effect of pregnancy status on RIF exposure</t>
        </is>
      </c>
    </row>
    <row r="36">
      <c r="A36" t="inlineStr">
        <is>
          <t>Denti (2016)22</t>
        </is>
      </c>
      <c r="B36" t="inlineStr">
        <is>
          <t>NONMEM 7.3 (FOCE-I)</t>
        </is>
      </c>
      <c r="C36" t="inlineStr">
        <is>
          <t>one-comp model with first-order elimination and transit-comp absorption</t>
        </is>
      </c>
      <c r="D36" t="inlineStr">
        <is>
          <t>F</t>
        </is>
      </c>
      <c r="E36">
        <f>1 FIX</f>
        <v/>
      </c>
      <c r="F36" t="inlineStr">
        <is>
          <t>-</t>
        </is>
      </c>
      <c r="G36" t="inlineStr">
        <is>
          <t>28</t>
        </is>
      </c>
      <c r="H36" t="inlineStr">
        <is>
          <t>prop.err: 13.1 add.err: 0.0585 FIX</t>
        </is>
      </c>
      <c r="I36" t="inlineStr">
        <is>
          <t>Bootstrap GOF VPC</t>
        </is>
      </c>
      <c r="J36" t="inlineStr">
        <is>
          <t>NR</t>
        </is>
      </c>
      <c r="K36" t="inlineStr">
        <is>
          <t>Effect of pregnancy status on RIF exposure</t>
        </is>
      </c>
    </row>
    <row r="37">
      <c r="A37" t="inlineStr">
        <is>
          <t>Denti (2016)22</t>
        </is>
      </c>
      <c r="B37" t="inlineStr">
        <is>
          <t>NONMEM 7.3 (FOCE-I)</t>
        </is>
      </c>
      <c r="C37" t="inlineStr">
        <is>
          <t>one-comp model with first-order elimination and transit-comp absorption</t>
        </is>
      </c>
      <c r="D37" t="inlineStr">
        <is>
          <t>MTT</t>
        </is>
      </c>
      <c r="E37">
        <f>1.31</f>
        <v/>
      </c>
      <c r="F37" t="inlineStr">
        <is>
          <t>-</t>
        </is>
      </c>
      <c r="G37" t="inlineStr">
        <is>
          <t>34.4</t>
        </is>
      </c>
      <c r="H37" t="inlineStr">
        <is>
          <t>prop.err: 13.1 add.err: 0.0585 FIX</t>
        </is>
      </c>
      <c r="I37" t="inlineStr">
        <is>
          <t>Bootstrap GOF VPC</t>
        </is>
      </c>
      <c r="J37" t="inlineStr">
        <is>
          <t>NR</t>
        </is>
      </c>
      <c r="K37" t="inlineStr">
        <is>
          <t>Effect of pregnancy status on RIF exposure</t>
        </is>
      </c>
    </row>
    <row r="38">
      <c r="A38" t="inlineStr">
        <is>
          <t>Denti (2016)22</t>
        </is>
      </c>
      <c r="B38" t="inlineStr">
        <is>
          <t>NONMEM 7.3 (FOCE-I)</t>
        </is>
      </c>
      <c r="C38" t="inlineStr">
        <is>
          <t>one-comp model with first-order elimination and transit-comp absorption</t>
        </is>
      </c>
      <c r="D38" t="inlineStr">
        <is>
          <t>NN</t>
        </is>
      </c>
      <c r="E38">
        <f>54.6</f>
        <v/>
      </c>
      <c r="F38" t="inlineStr">
        <is>
          <t>-</t>
        </is>
      </c>
      <c r="G38" t="inlineStr">
        <is>
          <t>-</t>
        </is>
      </c>
      <c r="H38" t="inlineStr">
        <is>
          <t>prop.err: 13.1 add.err: 0.0585 FIX</t>
        </is>
      </c>
      <c r="I38" t="inlineStr">
        <is>
          <t>Bootstrap GOF VPC</t>
        </is>
      </c>
      <c r="J38" t="inlineStr">
        <is>
          <t>NR</t>
        </is>
      </c>
      <c r="K38" t="inlineStr">
        <is>
          <t>Effect of pregnancy status on RIF exposure</t>
        </is>
      </c>
    </row>
    <row r="39">
      <c r="A39" t="inlineStr">
        <is>
          <t>Denti (2022)44</t>
        </is>
      </c>
      <c r="B39" t="inlineStr">
        <is>
          <t>NONMEM (FOCE-I)</t>
        </is>
      </c>
      <c r="C39" t="inlineStr">
        <is>
          <t>one-comp model with saturable hepatic clearance elimination and transit-comp absorption</t>
        </is>
      </c>
      <c r="D39" t="inlineStr">
        <is>
          <t>CL</t>
        </is>
      </c>
      <c r="E39">
        <f>54.5*(FFM/9)^0.75*(PMAy^3.22/(PMAy^3.22+1.04^3.22))</f>
        <v/>
      </c>
      <c r="F39" t="inlineStr">
        <is>
          <t>41.8</t>
        </is>
      </c>
      <c r="G39" t="inlineStr">
        <is>
          <t>-</t>
        </is>
      </c>
      <c r="H39" t="inlineStr">
        <is>
          <t>prop.err: 13.7 add.err: 0.023 FIX</t>
        </is>
      </c>
      <c r="I39" t="inlineStr">
        <is>
          <t>Bootstrap VPC</t>
        </is>
      </c>
      <c r="J39" t="inlineStr">
        <is>
          <t>NR</t>
        </is>
      </c>
      <c r="K39" t="inlineStr">
        <is>
          <t>Dose recommendations based on Cmax and AUC0-24; and probabilities of target attainment: AUCτ</t>
        </is>
      </c>
    </row>
    <row r="40">
      <c r="A40" t="inlineStr">
        <is>
          <t>Denti (2022)44</t>
        </is>
      </c>
      <c r="B40" t="inlineStr">
        <is>
          <t>NONMEM (FOCE-I)</t>
        </is>
      </c>
      <c r="C40" t="inlineStr">
        <is>
          <t>one-comp model with saturable hepatic clearance elimination and transit-comp absorption</t>
        </is>
      </c>
      <c r="D40" t="inlineStr">
        <is>
          <t>Vd</t>
        </is>
      </c>
      <c r="E40">
        <f>12.3*(FFM/9)</f>
        <v/>
      </c>
      <c r="F40" t="inlineStr">
        <is>
          <t>-</t>
        </is>
      </c>
      <c r="G40" t="inlineStr">
        <is>
          <t>-</t>
        </is>
      </c>
      <c r="H40" t="inlineStr">
        <is>
          <t>prop.err: 13.7 add.err: 0.023 FIX</t>
        </is>
      </c>
      <c r="I40" t="inlineStr">
        <is>
          <t>Bootstrap VPC</t>
        </is>
      </c>
      <c r="J40" t="inlineStr">
        <is>
          <t>NR</t>
        </is>
      </c>
      <c r="K40" t="inlineStr">
        <is>
          <t>Dose recommendations based on Cmax and AUC0-24; and probabilities of target attainment: AUCτ</t>
        </is>
      </c>
    </row>
    <row r="41">
      <c r="A41" t="inlineStr">
        <is>
          <t>Denti (2022)44</t>
        </is>
      </c>
      <c r="B41" t="inlineStr">
        <is>
          <t>NONMEM (FOCE-I)</t>
        </is>
      </c>
      <c r="C41" t="inlineStr">
        <is>
          <t>one-comp model with saturable hepatic clearance elimination and transit-comp absorption</t>
        </is>
      </c>
      <c r="D41" t="inlineStr">
        <is>
          <t>Ka</t>
        </is>
      </c>
      <c r="E41">
        <f>1.82</f>
        <v/>
      </c>
      <c r="F41" t="inlineStr">
        <is>
          <t>-</t>
        </is>
      </c>
      <c r="G41" t="inlineStr">
        <is>
          <t>111</t>
        </is>
      </c>
      <c r="H41" t="inlineStr">
        <is>
          <t>prop.err: 13.7 add.err: 0.023 FIX</t>
        </is>
      </c>
      <c r="I41" t="inlineStr">
        <is>
          <t>Bootstrap VPC</t>
        </is>
      </c>
      <c r="J41" t="inlineStr">
        <is>
          <t>NR</t>
        </is>
      </c>
      <c r="K41" t="inlineStr">
        <is>
          <t>Dose recommendations based on Cmax and AUC0-24; and probabilities of target attainment: AUCτ</t>
        </is>
      </c>
    </row>
    <row r="42">
      <c r="A42" t="inlineStr">
        <is>
          <t>Denti (2022)44</t>
        </is>
      </c>
      <c r="B42" t="inlineStr">
        <is>
          <t>NONMEM (FOCE-I)</t>
        </is>
      </c>
      <c r="C42" t="inlineStr">
        <is>
          <t>one-comp model with saturable hepatic clearance elimination and transit-comp absorption</t>
        </is>
      </c>
      <c r="D42" t="inlineStr">
        <is>
          <t>F</t>
        </is>
      </c>
      <c r="E42">
        <f>1 FIX; if Age≥ 2.72 =0.655+((1–0.655)/2.72)*Age</f>
        <v/>
      </c>
      <c r="F42" t="inlineStr">
        <is>
          <t>-</t>
        </is>
      </c>
      <c r="G42" t="inlineStr">
        <is>
          <t>45.1</t>
        </is>
      </c>
      <c r="H42" t="inlineStr">
        <is>
          <t>prop.err: 13.7 add.err: 0.023 FIX</t>
        </is>
      </c>
      <c r="I42" t="inlineStr">
        <is>
          <t>Bootstrap VPC</t>
        </is>
      </c>
      <c r="J42" t="inlineStr">
        <is>
          <t>NR</t>
        </is>
      </c>
      <c r="K42" t="inlineStr">
        <is>
          <t>Dose recommendations based on Cmax and AUC0-24; and probabilities of target attainment: AUCτ</t>
        </is>
      </c>
    </row>
    <row r="43">
      <c r="A43" t="inlineStr">
        <is>
          <t>Denti (2022)44</t>
        </is>
      </c>
      <c r="B43" t="inlineStr">
        <is>
          <t>NONMEM (FOCE-I)</t>
        </is>
      </c>
      <c r="C43" t="inlineStr">
        <is>
          <t>one-comp model with saturable hepatic clearance elimination and transit-comp absorption</t>
        </is>
      </c>
      <c r="D43" t="inlineStr">
        <is>
          <t>MTT</t>
        </is>
      </c>
      <c r="E43">
        <f>0.589</f>
        <v/>
      </c>
      <c r="F43" t="inlineStr">
        <is>
          <t>-</t>
        </is>
      </c>
      <c r="G43" t="inlineStr">
        <is>
          <t>58.8</t>
        </is>
      </c>
      <c r="H43" t="inlineStr">
        <is>
          <t>prop.err: 13.7 add.err: 0.023 FIX</t>
        </is>
      </c>
      <c r="I43" t="inlineStr">
        <is>
          <t>Bootstrap VPC</t>
        </is>
      </c>
      <c r="J43" t="inlineStr">
        <is>
          <t>NR</t>
        </is>
      </c>
      <c r="K43" t="inlineStr">
        <is>
          <t>Dose recommendations based on Cmax and AUC0-24; and probabilities of target attainment: AUCτ</t>
        </is>
      </c>
    </row>
    <row r="44">
      <c r="A44" t="inlineStr">
        <is>
          <t>Denti (2022)44</t>
        </is>
      </c>
      <c r="B44" t="inlineStr">
        <is>
          <t>NONMEM (FOCE-I)</t>
        </is>
      </c>
      <c r="C44" t="inlineStr">
        <is>
          <t>one-comp model with saturable hepatic clearance elimination and transit-comp absorption</t>
        </is>
      </c>
      <c r="D44" t="inlineStr">
        <is>
          <t>NN</t>
        </is>
      </c>
      <c r="E44">
        <f>9.70</f>
        <v/>
      </c>
      <c r="F44" t="inlineStr">
        <is>
          <t>-</t>
        </is>
      </c>
      <c r="G44" t="inlineStr">
        <is>
          <t>-</t>
        </is>
      </c>
      <c r="H44" t="inlineStr">
        <is>
          <t>prop.err: 13.7 add.err: 0.023 FIX</t>
        </is>
      </c>
      <c r="I44" t="inlineStr">
        <is>
          <t>Bootstrap VPC</t>
        </is>
      </c>
      <c r="J44" t="inlineStr">
        <is>
          <t>NR</t>
        </is>
      </c>
      <c r="K44" t="inlineStr">
        <is>
          <t>Dose recommendations based on Cmax and AUC0-24; and probabilities of target attainment: AUCτ</t>
        </is>
      </c>
    </row>
    <row r="45">
      <c r="A45" t="inlineStr">
        <is>
          <t>Gao (2021)23</t>
        </is>
      </c>
      <c r="B45" t="inlineStr">
        <is>
          <t>Phoenix NLME 8.0 (FOCE)</t>
        </is>
      </c>
      <c r="C45" t="inlineStr">
        <is>
          <t>one-compartment open model with first-order absorption and elimination</t>
        </is>
      </c>
      <c r="D45" t="inlineStr">
        <is>
          <t>CL</t>
        </is>
      </c>
      <c r="E45">
        <f>9.4*(BW/50)^0.76*(1–0.15*SEX)</f>
        <v/>
      </c>
      <c r="F45" t="inlineStr">
        <is>
          <t>28.5</t>
        </is>
      </c>
      <c r="G45" t="inlineStr">
        <is>
          <t>-</t>
        </is>
      </c>
      <c r="H45" t="inlineStr">
        <is>
          <t>prop.err: 6.3 add.err: 0.07</t>
        </is>
      </c>
      <c r="I45" t="inlineStr">
        <is>
          <t>GOF VPC</t>
        </is>
      </c>
      <c r="J45" t="inlineStr">
        <is>
          <t>N=61</t>
        </is>
      </c>
      <c r="K45" t="inlineStr">
        <is>
          <t>Effect of SEX on RIF exposure; and Proportions of model-simulated Cmax below the lowest reference level: Cmax&lt;8 mg/L</t>
        </is>
      </c>
    </row>
    <row r="46">
      <c r="A46" t="inlineStr">
        <is>
          <t>Gao (2021)23</t>
        </is>
      </c>
      <c r="B46" t="inlineStr">
        <is>
          <t>Phoenix NLME 8.0 (FOCE)</t>
        </is>
      </c>
      <c r="C46" t="inlineStr">
        <is>
          <t>one-compartment open model with first-order absorption and elimination</t>
        </is>
      </c>
      <c r="D46" t="inlineStr">
        <is>
          <t>Vd</t>
        </is>
      </c>
      <c r="E46">
        <f>37.0*(BW/50)^0.66</f>
        <v/>
      </c>
      <c r="F46" t="inlineStr">
        <is>
          <t>14.6</t>
        </is>
      </c>
      <c r="G46" t="inlineStr">
        <is>
          <t>-</t>
        </is>
      </c>
      <c r="H46" t="inlineStr">
        <is>
          <t>prop.err: 6.3 add.err: 0.07</t>
        </is>
      </c>
      <c r="I46" t="inlineStr">
        <is>
          <t>GOF VPC</t>
        </is>
      </c>
      <c r="J46" t="inlineStr">
        <is>
          <t>N=61</t>
        </is>
      </c>
      <c r="K46" t="inlineStr">
        <is>
          <t>Effect of SEX on RIF exposure; and Proportions of model-simulated Cmax below the lowest reference level: Cmax&lt;8 mg/L</t>
        </is>
      </c>
    </row>
    <row r="47">
      <c r="A47" t="inlineStr">
        <is>
          <t>Gao (2021)23</t>
        </is>
      </c>
      <c r="B47" t="inlineStr">
        <is>
          <t>Phoenix NLME 8.0 (FOCE)</t>
        </is>
      </c>
      <c r="C47" t="inlineStr">
        <is>
          <t>one-compartment open model with first-order absorption and elimination</t>
        </is>
      </c>
      <c r="D47" t="inlineStr">
        <is>
          <t>Ka</t>
        </is>
      </c>
      <c r="E47">
        <f>0.82</f>
        <v/>
      </c>
      <c r="F47" t="inlineStr">
        <is>
          <t>14.2</t>
        </is>
      </c>
      <c r="G47" t="inlineStr">
        <is>
          <t>-</t>
        </is>
      </c>
      <c r="H47" t="inlineStr">
        <is>
          <t>prop.err: 6.3 add.err: 0.07</t>
        </is>
      </c>
      <c r="I47" t="inlineStr">
        <is>
          <t>GOF VPC</t>
        </is>
      </c>
      <c r="J47" t="inlineStr">
        <is>
          <t>N=61</t>
        </is>
      </c>
      <c r="K47" t="inlineStr">
        <is>
          <t>Effect of SEX on RIF exposure; and Proportions of model-simulated Cmax below the lowest reference level: Cmax&lt;8 mg/L</t>
        </is>
      </c>
    </row>
    <row r="48">
      <c r="A48" t="inlineStr">
        <is>
          <t>Horita (2018)45</t>
        </is>
      </c>
      <c r="B48" t="inlineStr">
        <is>
          <t>Monolix2016R1 (SAEM)</t>
        </is>
      </c>
      <c r="C48" t="inlineStr">
        <is>
          <t>one-compartment model with sequential zero- and first-order absorption and first-order elimination</t>
        </is>
      </c>
      <c r="D48" t="inlineStr">
        <is>
          <t>Fr</t>
        </is>
      </c>
      <c r="E48">
        <f>0.0878</f>
        <v/>
      </c>
      <c r="F48" t="inlineStr">
        <is>
          <t>108</t>
        </is>
      </c>
      <c r="G48" t="inlineStr">
        <is>
          <t>-</t>
        </is>
      </c>
      <c r="H48" t="inlineStr">
        <is>
          <t>prop.err: 20.2 add.err: 0.0476</t>
        </is>
      </c>
      <c r="I48" t="inlineStr">
        <is>
          <t>GOF VPC</t>
        </is>
      </c>
      <c r="J48" t="inlineStr">
        <is>
          <t>NR</t>
        </is>
      </c>
      <c r="K48" t="inlineStr">
        <is>
          <t>Dose recommendations based on Cmax and AUC0-24</t>
        </is>
      </c>
    </row>
    <row r="49">
      <c r="A49" t="inlineStr">
        <is>
          <t>Horita (2018)45</t>
        </is>
      </c>
      <c r="B49" t="inlineStr">
        <is>
          <t>Monolix2016R1 (SAEM)</t>
        </is>
      </c>
      <c r="C49" t="inlineStr">
        <is>
          <t>one-compartment model with sequential zero- and first-order absorption and first-order elimination</t>
        </is>
      </c>
      <c r="D49" t="inlineStr">
        <is>
          <t>D0</t>
        </is>
      </c>
      <c r="E49">
        <f>0.342</f>
        <v/>
      </c>
      <c r="F49" t="inlineStr">
        <is>
          <t>91.4</t>
        </is>
      </c>
      <c r="G49" t="inlineStr">
        <is>
          <t>-</t>
        </is>
      </c>
      <c r="H49" t="inlineStr">
        <is>
          <t>prop.err: 20.2 add.err: 0.0476</t>
        </is>
      </c>
      <c r="I49" t="inlineStr">
        <is>
          <t>GOF VPC</t>
        </is>
      </c>
      <c r="J49" t="inlineStr">
        <is>
          <t>NR</t>
        </is>
      </c>
      <c r="K49" t="inlineStr">
        <is>
          <t>Dose recommendations based on Cmax and AUC0-24</t>
        </is>
      </c>
    </row>
    <row r="50">
      <c r="A50" t="inlineStr">
        <is>
          <t>Horita (2018)45</t>
        </is>
      </c>
      <c r="B50" t="inlineStr">
        <is>
          <t>Monolix2016R1 (SAEM)</t>
        </is>
      </c>
      <c r="C50" t="inlineStr">
        <is>
          <t>one-compartment model with sequential zero- and first-order absorption and first-order elimination</t>
        </is>
      </c>
      <c r="D50" t="inlineStr">
        <is>
          <t>CL</t>
        </is>
      </c>
      <c r="E50">
        <f>7.53*(BW/14.3)^0.75</f>
        <v/>
      </c>
      <c r="F50" t="inlineStr">
        <is>
          <t>54.7</t>
        </is>
      </c>
      <c r="G50" t="inlineStr">
        <is>
          <t>-</t>
        </is>
      </c>
      <c r="H50" t="inlineStr">
        <is>
          <t>prop.err: 20.2 add.err: 0.0476</t>
        </is>
      </c>
      <c r="I50" t="inlineStr">
        <is>
          <t>GOF VPC</t>
        </is>
      </c>
      <c r="J50" t="inlineStr">
        <is>
          <t>NR</t>
        </is>
      </c>
      <c r="K50" t="inlineStr">
        <is>
          <t>Dose recommendations based on Cmax and AUC0-24</t>
        </is>
      </c>
    </row>
    <row r="51">
      <c r="A51" t="inlineStr">
        <is>
          <t>Horita (2018)45</t>
        </is>
      </c>
      <c r="B51" t="inlineStr">
        <is>
          <t>Monolix2016R1 (SAEM)</t>
        </is>
      </c>
      <c r="C51" t="inlineStr">
        <is>
          <t>one-compartment model with sequential zero- and first-order absorption and first-order elimination</t>
        </is>
      </c>
      <c r="D51" t="inlineStr">
        <is>
          <t>Vd</t>
        </is>
      </c>
      <c r="E51">
        <f>13.8*(BW/14.3)</f>
        <v/>
      </c>
      <c r="F51" t="inlineStr">
        <is>
          <t>21.7</t>
        </is>
      </c>
      <c r="G51" t="inlineStr">
        <is>
          <t>-</t>
        </is>
      </c>
      <c r="H51" t="inlineStr">
        <is>
          <t>prop.err: 20.2 add.err: 0.0476</t>
        </is>
      </c>
      <c r="I51" t="inlineStr">
        <is>
          <t>GOF VPC</t>
        </is>
      </c>
      <c r="J51" t="inlineStr">
        <is>
          <t>NR</t>
        </is>
      </c>
      <c r="K51" t="inlineStr">
        <is>
          <t>Dose recommendations based on Cmax and AUC0-24</t>
        </is>
      </c>
    </row>
    <row r="52">
      <c r="A52" t="inlineStr">
        <is>
          <t>Horita (2018)45</t>
        </is>
      </c>
      <c r="B52" t="inlineStr">
        <is>
          <t>Monolix2016R1 (SAEM)</t>
        </is>
      </c>
      <c r="C52" t="inlineStr">
        <is>
          <t>one-compartment model with sequential zero- and first-order absorption and first-order elimination</t>
        </is>
      </c>
      <c r="D52" t="inlineStr">
        <is>
          <t>Ka</t>
        </is>
      </c>
      <c r="E52">
        <f>0.645</f>
        <v/>
      </c>
      <c r="F52" t="inlineStr">
        <is>
          <t>46.4</t>
        </is>
      </c>
      <c r="G52" t="inlineStr">
        <is>
          <t>-</t>
        </is>
      </c>
      <c r="H52" t="inlineStr">
        <is>
          <t>prop.err: 20.2 add.err: 0.0476</t>
        </is>
      </c>
      <c r="I52" t="inlineStr">
        <is>
          <t>GOF VPC</t>
        </is>
      </c>
      <c r="J52" t="inlineStr">
        <is>
          <t>NR</t>
        </is>
      </c>
      <c r="K52" t="inlineStr">
        <is>
          <t>Dose recommendations based on Cmax and AUC0-24</t>
        </is>
      </c>
    </row>
    <row r="53">
      <c r="A53" t="inlineStr">
        <is>
          <t>Jeremiah (2014)24</t>
        </is>
      </c>
      <c r="B53" t="inlineStr">
        <is>
          <t>NONMEM 7.2 (FOCE-I)</t>
        </is>
      </c>
      <c r="C53" t="inlineStr">
        <is>
          <t>one-comp model with first-order elimination and transit-comp absorption</t>
        </is>
      </c>
      <c r="D53" t="inlineStr">
        <is>
          <t>CL</t>
        </is>
      </c>
      <c r="E53">
        <f>CL7+(CLss-CL7)*(1-e(-log(2)/t1/2)*t)</f>
        <v/>
      </c>
      <c r="F53" t="inlineStr">
        <is>
          <t>24.0</t>
        </is>
      </c>
      <c r="G53" t="inlineStr">
        <is>
          <t>-</t>
        </is>
      </c>
      <c r="H53" t="inlineStr">
        <is>
          <t>prop.err: 13.7 add.err: 0.0417</t>
        </is>
      </c>
      <c r="I53" t="inlineStr">
        <is>
          <t>VPC</t>
        </is>
      </c>
      <c r="J53" t="inlineStr">
        <is>
          <t>NR</t>
        </is>
      </c>
      <c r="K53" t="inlineStr">
        <is>
          <t>NR</t>
        </is>
      </c>
    </row>
    <row r="54">
      <c r="A54" t="inlineStr">
        <is>
          <t>Jeremiah (2014)24</t>
        </is>
      </c>
      <c r="B54" t="inlineStr">
        <is>
          <t>NONMEM 7.2 (FOCE-I)</t>
        </is>
      </c>
      <c r="C54" t="inlineStr">
        <is>
          <t>one-comp model with first-order elimination and transit-comp absorption</t>
        </is>
      </c>
      <c r="D54" t="inlineStr">
        <is>
          <t>CL7</t>
        </is>
      </c>
      <c r="E54">
        <f>13.9*(FFM/43)^0.75</f>
        <v/>
      </c>
      <c r="F54" t="inlineStr">
        <is>
          <t>-</t>
        </is>
      </c>
      <c r="H54" t="inlineStr">
        <is>
          <t>prop.err: 13.7 add.err: 0.0417</t>
        </is>
      </c>
      <c r="I54" t="inlineStr">
        <is>
          <t>VPC</t>
        </is>
      </c>
      <c r="J54" t="inlineStr">
        <is>
          <t>NR</t>
        </is>
      </c>
      <c r="K54" t="inlineStr">
        <is>
          <t>NR</t>
        </is>
      </c>
    </row>
    <row r="55">
      <c r="A55" t="inlineStr">
        <is>
          <t>Jeremiah (2014)24</t>
        </is>
      </c>
      <c r="B55" t="inlineStr">
        <is>
          <t>NONMEM 7.2 (FOCE-I)</t>
        </is>
      </c>
      <c r="C55" t="inlineStr">
        <is>
          <t>one-comp model with first-order elimination and transit-comp absorption</t>
        </is>
      </c>
      <c r="D55" t="inlineStr">
        <is>
          <t>CLss</t>
        </is>
      </c>
      <c r="E55">
        <f>16.5*(FFM/43)^0.75</f>
        <v/>
      </c>
      <c r="F55" t="inlineStr">
        <is>
          <t>-</t>
        </is>
      </c>
      <c r="G55" t="inlineStr">
        <is>
          <t>-</t>
        </is>
      </c>
      <c r="H55" t="inlineStr">
        <is>
          <t>prop.err: 13.7 add.err: 0.0417</t>
        </is>
      </c>
      <c r="I55" t="inlineStr">
        <is>
          <t>VPC</t>
        </is>
      </c>
      <c r="J55" t="inlineStr">
        <is>
          <t>NR</t>
        </is>
      </c>
      <c r="K55" t="inlineStr">
        <is>
          <t>NR</t>
        </is>
      </c>
    </row>
    <row r="56">
      <c r="A56" t="inlineStr">
        <is>
          <t>Jeremiah (2014)24</t>
        </is>
      </c>
      <c r="B56" t="inlineStr">
        <is>
          <t>NONMEM 7.2 (FOCE-I)</t>
        </is>
      </c>
      <c r="C56" t="inlineStr">
        <is>
          <t>one-comp model with first-order elimination and transit-comp absorption</t>
        </is>
      </c>
      <c r="D56" t="inlineStr">
        <is>
          <t>t1/2 (day)</t>
        </is>
      </c>
      <c r="E56">
        <f>6 FIX</f>
        <v/>
      </c>
      <c r="F56" t="inlineStr">
        <is>
          <t>-</t>
        </is>
      </c>
      <c r="G56" t="inlineStr">
        <is>
          <t>-</t>
        </is>
      </c>
      <c r="H56" t="inlineStr">
        <is>
          <t>prop.err: 13.7 add.err: 0.0417</t>
        </is>
      </c>
      <c r="I56" t="inlineStr">
        <is>
          <t>VPC</t>
        </is>
      </c>
      <c r="J56" t="inlineStr">
        <is>
          <t>NR</t>
        </is>
      </c>
      <c r="K56" t="inlineStr">
        <is>
          <t>NR</t>
        </is>
      </c>
    </row>
    <row r="57">
      <c r="A57" t="inlineStr">
        <is>
          <t>Jeremiah (2014)24</t>
        </is>
      </c>
      <c r="B57" t="inlineStr">
        <is>
          <t>NONMEM 7.2 (FOCE-I)</t>
        </is>
      </c>
      <c r="C57" t="inlineStr">
        <is>
          <t>one-comp model with first-order elimination and transit-comp absorption</t>
        </is>
      </c>
      <c r="D57" t="inlineStr">
        <is>
          <t>Vd</t>
        </is>
      </c>
      <c r="E57">
        <f>55.8*(FFM/43)</f>
        <v/>
      </c>
      <c r="F57" t="inlineStr">
        <is>
          <t>-</t>
        </is>
      </c>
      <c r="G57" t="inlineStr">
        <is>
          <t>-</t>
        </is>
      </c>
      <c r="H57" t="inlineStr">
        <is>
          <t>prop.err: 13.7 add.err: 0.0417</t>
        </is>
      </c>
      <c r="I57" t="inlineStr">
        <is>
          <t>VPC</t>
        </is>
      </c>
      <c r="J57" t="inlineStr">
        <is>
          <t>NR</t>
        </is>
      </c>
      <c r="K57" t="inlineStr">
        <is>
          <t>NR</t>
        </is>
      </c>
    </row>
    <row r="58">
      <c r="A58" t="inlineStr">
        <is>
          <t>Jeremiah (2014)24</t>
        </is>
      </c>
      <c r="B58" t="inlineStr">
        <is>
          <t>NONMEM 7.2 (FOCE-I)</t>
        </is>
      </c>
      <c r="C58" t="inlineStr">
        <is>
          <t>one-comp model with first-order elimination and transit-comp absorption</t>
        </is>
      </c>
      <c r="D58" t="inlineStr">
        <is>
          <t>Ka</t>
        </is>
      </c>
      <c r="E58">
        <f>1.77</f>
        <v/>
      </c>
      <c r="F58" t="inlineStr">
        <is>
          <t>-</t>
        </is>
      </c>
      <c r="G58" t="inlineStr">
        <is>
          <t>67.6</t>
        </is>
      </c>
      <c r="H58" t="inlineStr">
        <is>
          <t>prop.err: 13.7 add.err: 0.0417</t>
        </is>
      </c>
      <c r="I58" t="inlineStr">
        <is>
          <t>VPC</t>
        </is>
      </c>
      <c r="J58" t="inlineStr">
        <is>
          <t>NR</t>
        </is>
      </c>
      <c r="K58" t="inlineStr">
        <is>
          <t>NR</t>
        </is>
      </c>
    </row>
    <row r="59">
      <c r="A59" t="inlineStr">
        <is>
          <t>Jeremiah (2014)24</t>
        </is>
      </c>
      <c r="B59" t="inlineStr">
        <is>
          <t>NONMEM 7.2 (FOCE-I)</t>
        </is>
      </c>
      <c r="C59" t="inlineStr">
        <is>
          <t>one-comp model with first-order elimination and transit-comp absorption</t>
        </is>
      </c>
      <c r="D59" t="inlineStr">
        <is>
          <t>MTT</t>
        </is>
      </c>
      <c r="E59">
        <f>1.50</f>
        <v/>
      </c>
      <c r="F59" t="inlineStr">
        <is>
          <t>-</t>
        </is>
      </c>
      <c r="G59" t="inlineStr">
        <is>
          <t>34</t>
        </is>
      </c>
      <c r="H59" t="inlineStr">
        <is>
          <t>prop.err: 13.7 add.err: 0.0417</t>
        </is>
      </c>
      <c r="I59" t="inlineStr">
        <is>
          <t>VPC</t>
        </is>
      </c>
      <c r="J59" t="inlineStr">
        <is>
          <t>NR</t>
        </is>
      </c>
      <c r="K59" t="inlineStr">
        <is>
          <t>NR</t>
        </is>
      </c>
    </row>
    <row r="60">
      <c r="A60" t="inlineStr">
        <is>
          <t>Jeremiah (2014)24</t>
        </is>
      </c>
      <c r="B60" t="inlineStr">
        <is>
          <t>NONMEM 7.2 (FOCE-I)</t>
        </is>
      </c>
      <c r="C60" t="inlineStr">
        <is>
          <t>one-comp model with first-order elimination and transit-comp absorption</t>
        </is>
      </c>
      <c r="D60" t="inlineStr">
        <is>
          <t>NN</t>
        </is>
      </c>
      <c r="E60">
        <f>27.6</f>
        <v/>
      </c>
      <c r="F60" t="inlineStr">
        <is>
          <t>-</t>
        </is>
      </c>
      <c r="G60" t="inlineStr">
        <is>
          <t>MTT-BIO correlation: −25.2</t>
        </is>
      </c>
      <c r="H60" t="inlineStr">
        <is>
          <t>prop.err: 13.7 add.err: 0.0417</t>
        </is>
      </c>
      <c r="I60" t="inlineStr">
        <is>
          <t>VPC</t>
        </is>
      </c>
      <c r="J60" t="inlineStr">
        <is>
          <t>NR</t>
        </is>
      </c>
      <c r="K60" t="inlineStr">
        <is>
          <t>NR</t>
        </is>
      </c>
    </row>
    <row r="61">
      <c r="A61" t="inlineStr">
        <is>
          <t>Jeremiah (2014)24</t>
        </is>
      </c>
      <c r="B61" t="inlineStr">
        <is>
          <t>NONMEM 7.2 (FOCE-I)</t>
        </is>
      </c>
      <c r="C61" t="inlineStr">
        <is>
          <t>one-comp model with first-order elimination and transit-comp absorption</t>
        </is>
      </c>
      <c r="D61" t="inlineStr">
        <is>
          <t>F</t>
        </is>
      </c>
      <c r="E61">
        <f>1 FIX</f>
        <v/>
      </c>
      <c r="F61" t="inlineStr">
        <is>
          <t>-</t>
        </is>
      </c>
      <c r="G61" t="inlineStr">
        <is>
          <t>31.1</t>
        </is>
      </c>
      <c r="H61" t="inlineStr">
        <is>
          <t>prop.err: 13.7 add.err: 0.0417</t>
        </is>
      </c>
      <c r="I61" t="inlineStr">
        <is>
          <t>VPC</t>
        </is>
      </c>
      <c r="J61" t="inlineStr">
        <is>
          <t>NR</t>
        </is>
      </c>
      <c r="K61" t="inlineStr">
        <is>
          <t>NR</t>
        </is>
      </c>
    </row>
    <row r="62">
      <c r="A62" t="inlineStr">
        <is>
          <t>Jing (2016)25</t>
        </is>
      </c>
      <c r="B62" t="inlineStr">
        <is>
          <t>NONMEM 5 (FOCE-I)</t>
        </is>
      </c>
      <c r="C62" t="inlineStr">
        <is>
          <t>one-compartment open model with first-order absorption and elimination</t>
        </is>
      </c>
      <c r="D62" t="inlineStr">
        <is>
          <t>CL</t>
        </is>
      </c>
      <c r="E62">
        <f>4.02</f>
        <v/>
      </c>
      <c r="F62" t="inlineStr">
        <is>
          <t>64.5</t>
        </is>
      </c>
      <c r="G62" t="inlineStr">
        <is>
          <t>-</t>
        </is>
      </c>
      <c r="H62" t="inlineStr">
        <is>
          <t>add.err: 6.55</t>
        </is>
      </c>
      <c r="I62" t="inlineStr">
        <is>
          <t>GOF</t>
        </is>
      </c>
      <c r="J62" t="inlineStr">
        <is>
          <t>NR</t>
        </is>
      </c>
      <c r="K62" t="inlineStr">
        <is>
          <t>NR</t>
        </is>
      </c>
    </row>
    <row r="63">
      <c r="A63" t="inlineStr">
        <is>
          <t>Jing (2016)25</t>
        </is>
      </c>
      <c r="B63" t="inlineStr">
        <is>
          <t>NONMEM 5 (FOCE-I)</t>
        </is>
      </c>
      <c r="C63" t="inlineStr">
        <is>
          <t>one-compartment open model with first-order absorption and elimination</t>
        </is>
      </c>
      <c r="D63" t="inlineStr">
        <is>
          <t>Vd</t>
        </is>
      </c>
      <c r="E63">
        <f>57.8</f>
        <v/>
      </c>
      <c r="F63" t="inlineStr">
        <is>
          <t>20.9</t>
        </is>
      </c>
      <c r="G63" t="inlineStr">
        <is>
          <t>-</t>
        </is>
      </c>
      <c r="H63" t="inlineStr">
        <is>
          <t>add.err: 6.55</t>
        </is>
      </c>
      <c r="I63" t="inlineStr">
        <is>
          <t>GOF</t>
        </is>
      </c>
      <c r="J63" t="inlineStr">
        <is>
          <t>NR</t>
        </is>
      </c>
      <c r="K63" t="inlineStr">
        <is>
          <t>NR</t>
        </is>
      </c>
    </row>
    <row r="64">
      <c r="A64" t="inlineStr">
        <is>
          <t>Jing (2016)25</t>
        </is>
      </c>
      <c r="B64" t="inlineStr">
        <is>
          <t>NONMEM 5 (FOCE-I)</t>
        </is>
      </c>
      <c r="C64" t="inlineStr">
        <is>
          <t>one-compartment open model with first-order absorption and elimination</t>
        </is>
      </c>
      <c r="D64" t="inlineStr">
        <is>
          <t>Ka</t>
        </is>
      </c>
      <c r="E64">
        <f>1.61 FIX</f>
        <v/>
      </c>
      <c r="F64" t="inlineStr">
        <is>
          <t>-</t>
        </is>
      </c>
      <c r="G64" t="inlineStr">
        <is>
          <t>-</t>
        </is>
      </c>
      <c r="H64" t="inlineStr">
        <is>
          <t>add.err: 6.55</t>
        </is>
      </c>
      <c r="I64" t="inlineStr">
        <is>
          <t>GOF</t>
        </is>
      </c>
      <c r="J64" t="inlineStr">
        <is>
          <t>NR</t>
        </is>
      </c>
      <c r="K64" t="inlineStr">
        <is>
          <t>NR</t>
        </is>
      </c>
    </row>
    <row r="65">
      <c r="A65" t="inlineStr">
        <is>
          <t>Karballaei (2022)26</t>
        </is>
      </c>
      <c r="B65" t="inlineStr">
        <is>
          <t>Monolix2021R1 (SAEM)</t>
        </is>
      </c>
      <c r="C65" t="inlineStr">
        <is>
          <t>one-compartment open model with mixed first-order absorption and elimination</t>
        </is>
      </c>
      <c r="D65" t="inlineStr">
        <is>
          <t>Ka1</t>
        </is>
      </c>
      <c r="E65">
        <f>1.1</f>
        <v/>
      </c>
      <c r="F65" t="inlineStr">
        <is>
          <t>85</t>
        </is>
      </c>
      <c r="G65" t="inlineStr">
        <is>
          <t>-</t>
        </is>
      </c>
      <c r="H65" t="inlineStr">
        <is>
          <t>prop.err: 49 add.err: 0.15</t>
        </is>
      </c>
      <c r="I65" t="inlineStr">
        <is>
          <t>GOF VPC</t>
        </is>
      </c>
      <c r="J65" t="inlineStr">
        <is>
          <t>NR</t>
        </is>
      </c>
      <c r="K65" t="inlineStr">
        <is>
          <t>Probabilities of target attainment: AUCτ≥600ug*h/mL and Cmax&gt;32-40mg/L</t>
        </is>
      </c>
    </row>
    <row r="66">
      <c r="A66" t="inlineStr">
        <is>
          <t>Karballaei (2022)26</t>
        </is>
      </c>
      <c r="B66" t="inlineStr">
        <is>
          <t>Monolix2021R1 (SAEM)</t>
        </is>
      </c>
      <c r="C66" t="inlineStr">
        <is>
          <t>one-compartment open model with mixed first-order absorption and elimination</t>
        </is>
      </c>
      <c r="D66" t="inlineStr">
        <is>
          <t>Ka2</t>
        </is>
      </c>
      <c r="E66">
        <f>0.46</f>
        <v/>
      </c>
      <c r="F66" t="inlineStr">
        <is>
          <t>46</t>
        </is>
      </c>
      <c r="G66" t="inlineStr">
        <is>
          <t>-</t>
        </is>
      </c>
      <c r="H66" t="inlineStr">
        <is>
          <t>prop.err: 49 add.err: 0.15</t>
        </is>
      </c>
      <c r="I66" t="inlineStr">
        <is>
          <t>GOF VPC</t>
        </is>
      </c>
      <c r="J66" t="inlineStr">
        <is>
          <t>NR</t>
        </is>
      </c>
      <c r="K66" t="inlineStr">
        <is>
          <t>Probabilities of target attainment: AUCτ≥600ug*h/mL and Cmax&gt;32-40mg/L</t>
        </is>
      </c>
    </row>
    <row r="67">
      <c r="A67" t="inlineStr">
        <is>
          <t>Karballaei (2022)26</t>
        </is>
      </c>
      <c r="B67" t="inlineStr">
        <is>
          <t>Monolix2021R1 (SAEM)</t>
        </is>
      </c>
      <c r="C67" t="inlineStr">
        <is>
          <t>one-compartment open model with mixed first-order absorption and elimination</t>
        </is>
      </c>
      <c r="D67" t="inlineStr">
        <is>
          <t>Fr</t>
        </is>
      </c>
      <c r="E67">
        <f>0.68</f>
        <v/>
      </c>
      <c r="F67" t="inlineStr">
        <is>
          <t>357</t>
        </is>
      </c>
      <c r="G67" t="inlineStr">
        <is>
          <t>-</t>
        </is>
      </c>
      <c r="H67" t="inlineStr">
        <is>
          <t>prop.err: 49 add.err: 0.15</t>
        </is>
      </c>
      <c r="I67" t="inlineStr">
        <is>
          <t>GOF VPC</t>
        </is>
      </c>
      <c r="J67" t="inlineStr">
        <is>
          <t>NR</t>
        </is>
      </c>
      <c r="K67" t="inlineStr">
        <is>
          <t>Probabilities of target attainment: AUCτ≥600ug*h/mL and Cmax&gt;32-40mg/L</t>
        </is>
      </c>
    </row>
    <row r="68">
      <c r="A68" t="inlineStr">
        <is>
          <t>Karballaei (2022)26</t>
        </is>
      </c>
      <c r="B68" t="inlineStr">
        <is>
          <t>Monolix2021R1 (SAEM)</t>
        </is>
      </c>
      <c r="C68" t="inlineStr">
        <is>
          <t>one-compartment open model with mixed first-order absorption and elimination</t>
        </is>
      </c>
      <c r="D68" t="inlineStr">
        <is>
          <t>Tlag2</t>
        </is>
      </c>
      <c r="E68">
        <f>2.92</f>
        <v/>
      </c>
      <c r="F68" t="inlineStr">
        <is>
          <t>299</t>
        </is>
      </c>
      <c r="G68" t="inlineStr">
        <is>
          <t>-</t>
        </is>
      </c>
      <c r="H68" t="inlineStr">
        <is>
          <t>prop.err: 49 add.err: 0.15</t>
        </is>
      </c>
      <c r="I68" t="inlineStr">
        <is>
          <t>GOF VPC</t>
        </is>
      </c>
      <c r="J68" t="inlineStr">
        <is>
          <t>NR</t>
        </is>
      </c>
      <c r="K68" t="inlineStr">
        <is>
          <t>Probabilities of target attainment: AUCτ≥600ug*h/mL and Cmax&gt;32-40mg/L</t>
        </is>
      </c>
    </row>
    <row r="69">
      <c r="A69" t="inlineStr">
        <is>
          <t>Karballaei (2022)26</t>
        </is>
      </c>
      <c r="B69" t="inlineStr">
        <is>
          <t>Monolix2021R1 (SAEM)</t>
        </is>
      </c>
      <c r="C69" t="inlineStr">
        <is>
          <t>one-compartment open model with mixed first-order absorption and elimination</t>
        </is>
      </c>
      <c r="D69" t="inlineStr">
        <is>
          <t>CL</t>
        </is>
      </c>
      <c r="E69">
        <f>0.08</f>
        <v/>
      </c>
      <c r="F69" t="inlineStr">
        <is>
          <t>52</t>
        </is>
      </c>
      <c r="G69" t="inlineStr">
        <is>
          <t>-</t>
        </is>
      </c>
      <c r="H69" t="inlineStr">
        <is>
          <t>prop.err: 49 add.err: 0.15</t>
        </is>
      </c>
      <c r="I69" t="inlineStr">
        <is>
          <t>GOF VPC</t>
        </is>
      </c>
      <c r="J69" t="inlineStr">
        <is>
          <t>NR</t>
        </is>
      </c>
      <c r="K69" t="inlineStr">
        <is>
          <t>Probabilities of target attainment: AUCτ≥600ug*h/mL and Cmax&gt;32-40mg/L</t>
        </is>
      </c>
    </row>
    <row r="70">
      <c r="A70" t="inlineStr">
        <is>
          <t>Karballaei (2022)26</t>
        </is>
      </c>
      <c r="B70" t="inlineStr">
        <is>
          <t>Monolix2021R1 (SAEM)</t>
        </is>
      </c>
      <c r="C70" t="inlineStr">
        <is>
          <t>one-compartment open model with mixed first-order absorption and elimination</t>
        </is>
      </c>
      <c r="D70" t="inlineStr">
        <is>
          <t>Vd (L/kg)</t>
        </is>
      </c>
      <c r="E70">
        <f>0.68</f>
        <v/>
      </c>
      <c r="F70" t="inlineStr">
        <is>
          <t>9.7</t>
        </is>
      </c>
      <c r="G70" t="inlineStr">
        <is>
          <t>-</t>
        </is>
      </c>
      <c r="H70" t="inlineStr">
        <is>
          <t>prop.err: 49 add.err: 0.15</t>
        </is>
      </c>
      <c r="I70" t="inlineStr">
        <is>
          <t>GOF VPC</t>
        </is>
      </c>
      <c r="J70" t="inlineStr">
        <is>
          <t>NR</t>
        </is>
      </c>
      <c r="K70" t="inlineStr">
        <is>
          <t>Probabilities of target attainment: AUCτ≥600ug*h/mL and Cmax&gt;32-40mg/L</t>
        </is>
      </c>
    </row>
    <row r="71">
      <c r="A71" t="inlineStr">
        <is>
          <t>Kim (2021)27</t>
        </is>
      </c>
      <c r="B71" t="inlineStr">
        <is>
          <t>NONMEM 7.3 (FOCE-I)</t>
        </is>
      </c>
      <c r="C71" t="inlineStr">
        <is>
          <t>two-compartment open model with first-order absorption and elimination</t>
        </is>
      </c>
      <c r="D71" t="inlineStr">
        <is>
          <t>CL</t>
        </is>
      </c>
      <c r="E71">
        <f>11.4*(BW/60)^1.14</f>
        <v/>
      </c>
      <c r="F71" t="inlineStr">
        <is>
          <t>64.2</t>
        </is>
      </c>
      <c r="G71" t="inlineStr">
        <is>
          <t>-</t>
        </is>
      </c>
      <c r="H71" t="inlineStr">
        <is>
          <t>prop.err: 20.43</t>
        </is>
      </c>
      <c r="I71" t="inlineStr">
        <is>
          <t>GOF VPC</t>
        </is>
      </c>
      <c r="J71" t="inlineStr">
        <is>
          <t>NR</t>
        </is>
      </c>
      <c r="K71" t="inlineStr">
        <is>
          <t>Effect of SLCO1B1 genotype on RIF exposure, CL, clinical outcomes and adverse events</t>
        </is>
      </c>
    </row>
    <row r="72">
      <c r="A72" t="inlineStr">
        <is>
          <t>Kim (2021)27</t>
        </is>
      </c>
      <c r="B72" t="inlineStr">
        <is>
          <t>NONMEM 7.3 (FOCE-I)</t>
        </is>
      </c>
      <c r="C72" t="inlineStr">
        <is>
          <t>two-compartment open model with first-order absorption and elimination</t>
        </is>
      </c>
      <c r="D72" t="inlineStr">
        <is>
          <t>Vd</t>
        </is>
      </c>
      <c r="E72">
        <f>17.8</f>
        <v/>
      </c>
      <c r="F72" t="inlineStr">
        <is>
          <t>70.2</t>
        </is>
      </c>
      <c r="G72" t="inlineStr">
        <is>
          <t>-</t>
        </is>
      </c>
      <c r="H72" t="inlineStr">
        <is>
          <t>prop.err: 20.43</t>
        </is>
      </c>
      <c r="I72" t="inlineStr">
        <is>
          <t>GOF VPC</t>
        </is>
      </c>
      <c r="J72" t="inlineStr">
        <is>
          <t>NR</t>
        </is>
      </c>
      <c r="K72" t="inlineStr">
        <is>
          <t>Effect of SLCO1B1 genotype on RIF exposure, CL, clinical outcomes and adverse events</t>
        </is>
      </c>
    </row>
    <row r="73">
      <c r="A73" t="inlineStr">
        <is>
          <t>Kim (2021)27</t>
        </is>
      </c>
      <c r="B73" t="inlineStr">
        <is>
          <t>NONMEM 7.3 (FOCE-I)</t>
        </is>
      </c>
      <c r="C73" t="inlineStr">
        <is>
          <t>two-compartment open model with first-order absorption and elimination</t>
        </is>
      </c>
      <c r="D73" t="inlineStr">
        <is>
          <t>Q</t>
        </is>
      </c>
      <c r="E73">
        <f>2.78</f>
        <v/>
      </c>
      <c r="F73" t="inlineStr">
        <is>
          <t>CL-Vd correlation: 0.927</t>
        </is>
      </c>
      <c r="G73" t="inlineStr">
        <is>
          <t>-</t>
        </is>
      </c>
      <c r="H73" t="inlineStr">
        <is>
          <t>prop.err: 20.43</t>
        </is>
      </c>
      <c r="I73" t="inlineStr">
        <is>
          <t>GOF VPC</t>
        </is>
      </c>
      <c r="J73" t="inlineStr">
        <is>
          <t>NR</t>
        </is>
      </c>
      <c r="K73" t="inlineStr">
        <is>
          <t>Effect of SLCO1B1 genotype on RIF exposure, CL, clinical outcomes and adverse events</t>
        </is>
      </c>
    </row>
    <row r="74">
      <c r="A74" t="inlineStr">
        <is>
          <t>Kim (2021)27</t>
        </is>
      </c>
      <c r="B74" t="inlineStr">
        <is>
          <t>NONMEM 7.3 (FOCE-I)</t>
        </is>
      </c>
      <c r="C74" t="inlineStr">
        <is>
          <t>two-compartment open model with first-order absorption and elimination</t>
        </is>
      </c>
      <c r="D74" t="inlineStr">
        <is>
          <t>Vp</t>
        </is>
      </c>
      <c r="E74">
        <f>80.7</f>
        <v/>
      </c>
      <c r="F74" t="inlineStr">
        <is>
          <t>-</t>
        </is>
      </c>
      <c r="G74" t="inlineStr">
        <is>
          <t>-</t>
        </is>
      </c>
      <c r="H74" t="inlineStr">
        <is>
          <t>prop.err: 20.43</t>
        </is>
      </c>
      <c r="I74" t="inlineStr">
        <is>
          <t>GOF VPC</t>
        </is>
      </c>
      <c r="J74" t="inlineStr">
        <is>
          <t>NR</t>
        </is>
      </c>
      <c r="K74" t="inlineStr">
        <is>
          <t>Effect of SLCO1B1 genotype on RIF exposure, CL, clinical outcomes and adverse events</t>
        </is>
      </c>
    </row>
    <row r="75">
      <c r="A75" t="inlineStr">
        <is>
          <t>Kim (2021)27</t>
        </is>
      </c>
      <c r="B75" t="inlineStr">
        <is>
          <t>NONMEM 7.3 (FOCE-I)</t>
        </is>
      </c>
      <c r="C75" t="inlineStr">
        <is>
          <t>two-compartment open model with first-order absorption and elimination</t>
        </is>
      </c>
      <c r="D75" t="inlineStr">
        <is>
          <t>Ka</t>
        </is>
      </c>
      <c r="E75">
        <f>0.436 FIX</f>
        <v/>
      </c>
      <c r="F75" t="inlineStr">
        <is>
          <t>-</t>
        </is>
      </c>
      <c r="G75" t="inlineStr">
        <is>
          <t>-</t>
        </is>
      </c>
      <c r="H75" t="inlineStr">
        <is>
          <t>prop.err: 20.43</t>
        </is>
      </c>
      <c r="I75" t="inlineStr">
        <is>
          <t>GOF VPC</t>
        </is>
      </c>
      <c r="J75" t="inlineStr">
        <is>
          <t>NR</t>
        </is>
      </c>
      <c r="K75" t="inlineStr">
        <is>
          <t>Effect of SLCO1B1 genotype on RIF exposure, CL, clinical outcomes and adverse events</t>
        </is>
      </c>
    </row>
    <row r="76">
      <c r="A76" t="inlineStr">
        <is>
          <t>Kloprogge (2020)28</t>
        </is>
      </c>
      <c r="B76" t="inlineStr">
        <is>
          <t>NONMEM</t>
        </is>
      </c>
      <c r="C76" t="inlineStr">
        <is>
          <t>one-comp model with first-order elimination and transit-comp absorption</t>
        </is>
      </c>
      <c r="D76" t="inlineStr">
        <is>
          <t>CL</t>
        </is>
      </c>
      <c r="E76">
        <f>13.7*(BW/70)^0.75*(1+SEX*0.183)</f>
        <v/>
      </c>
      <c r="F76" t="inlineStr">
        <is>
          <t>40.08</t>
        </is>
      </c>
      <c r="G76" t="inlineStr">
        <is>
          <t>-</t>
        </is>
      </c>
      <c r="H76" t="inlineStr">
        <is>
          <t>prop.err: 19.40</t>
        </is>
      </c>
      <c r="I76" t="inlineStr">
        <is>
          <t>VPC</t>
        </is>
      </c>
      <c r="J76" t="inlineStr">
        <is>
          <t>NR</t>
        </is>
      </c>
      <c r="K76" t="inlineStr">
        <is>
          <t>Effect of alcohol status on RIF exposure and clinical outcomes</t>
        </is>
      </c>
    </row>
    <row r="77">
      <c r="A77" t="inlineStr">
        <is>
          <t>Kloprogge (2020)28</t>
        </is>
      </c>
      <c r="B77" t="inlineStr">
        <is>
          <t>NONMEM</t>
        </is>
      </c>
      <c r="C77" t="inlineStr">
        <is>
          <t>one-comp model with first-order elimination and transit-comp absorption</t>
        </is>
      </c>
      <c r="D77" t="inlineStr">
        <is>
          <t>Vd</t>
        </is>
      </c>
      <c r="E77">
        <f>39.7*(BW/70)</f>
        <v/>
      </c>
      <c r="F77" t="inlineStr">
        <is>
          <t>84.52</t>
        </is>
      </c>
      <c r="G77" t="inlineStr">
        <is>
          <t>-</t>
        </is>
      </c>
      <c r="H77" t="inlineStr">
        <is>
          <t>prop.err: 19.40</t>
        </is>
      </c>
      <c r="I77" t="inlineStr">
        <is>
          <t>VPC</t>
        </is>
      </c>
      <c r="J77" t="inlineStr">
        <is>
          <t>NR</t>
        </is>
      </c>
      <c r="K77" t="inlineStr">
        <is>
          <t>Effect of alcohol status on RIF exposure and clinical outcomes</t>
        </is>
      </c>
    </row>
    <row r="78">
      <c r="A78" t="inlineStr">
        <is>
          <t>Kloprogge (2020)28</t>
        </is>
      </c>
      <c r="B78" t="inlineStr">
        <is>
          <t>NONMEM</t>
        </is>
      </c>
      <c r="C78" t="inlineStr">
        <is>
          <t>one-comp model with first-order elimination and transit-comp absorption</t>
        </is>
      </c>
      <c r="D78" t="inlineStr">
        <is>
          <t>Ka</t>
        </is>
      </c>
      <c r="E78">
        <f>0.277 FIX</f>
        <v/>
      </c>
      <c r="F78" t="inlineStr">
        <is>
          <t>-</t>
        </is>
      </c>
      <c r="G78" t="inlineStr">
        <is>
          <t>-</t>
        </is>
      </c>
      <c r="H78" t="inlineStr">
        <is>
          <t>prop.err: 19.40</t>
        </is>
      </c>
      <c r="I78" t="inlineStr">
        <is>
          <t>VPC</t>
        </is>
      </c>
      <c r="J78" t="inlineStr">
        <is>
          <t>NR</t>
        </is>
      </c>
      <c r="K78" t="inlineStr">
        <is>
          <t>Effect of alcohol status on RIF exposure and clinical outcomes</t>
        </is>
      </c>
    </row>
    <row r="79">
      <c r="A79" t="inlineStr">
        <is>
          <t>Kloprogge (2020)28</t>
        </is>
      </c>
      <c r="B79" t="inlineStr">
        <is>
          <t>NONMEM</t>
        </is>
      </c>
      <c r="C79" t="inlineStr">
        <is>
          <t>one-comp model with first-order elimination and transit-comp absorption</t>
        </is>
      </c>
      <c r="D79" t="inlineStr">
        <is>
          <t>MTT</t>
        </is>
      </c>
      <c r="E79">
        <f>0.326 FIX</f>
        <v/>
      </c>
      <c r="F79" t="inlineStr">
        <is>
          <t>27.05 FIX</t>
        </is>
      </c>
      <c r="G79" t="inlineStr">
        <is>
          <t>-</t>
        </is>
      </c>
      <c r="H79" t="inlineStr">
        <is>
          <t>prop.err: 19.40</t>
        </is>
      </c>
      <c r="I79" t="inlineStr">
        <is>
          <t>VPC</t>
        </is>
      </c>
      <c r="J79" t="inlineStr">
        <is>
          <t>NR</t>
        </is>
      </c>
      <c r="K79" t="inlineStr">
        <is>
          <t>Effect of alcohol status on RIF exposure and clinical outcomes</t>
        </is>
      </c>
    </row>
    <row r="80">
      <c r="A80" t="inlineStr">
        <is>
          <t>Kloprogge (2020)28</t>
        </is>
      </c>
      <c r="B80" t="inlineStr">
        <is>
          <t>NONMEM</t>
        </is>
      </c>
      <c r="C80" t="inlineStr">
        <is>
          <t>one-comp model with first-order elimination and transit-comp absorption</t>
        </is>
      </c>
      <c r="D80" t="inlineStr">
        <is>
          <t>NN</t>
        </is>
      </c>
      <c r="E80">
        <f>1.5 FIX</f>
        <v/>
      </c>
      <c r="F80" t="inlineStr">
        <is>
          <t>-</t>
        </is>
      </c>
      <c r="G80" t="inlineStr">
        <is>
          <t>-</t>
        </is>
      </c>
      <c r="H80" t="inlineStr">
        <is>
          <t>prop.err: 19.40</t>
        </is>
      </c>
      <c r="I80" t="inlineStr">
        <is>
          <t>VPC</t>
        </is>
      </c>
      <c r="J80" t="inlineStr">
        <is>
          <t>NR</t>
        </is>
      </c>
      <c r="K80" t="inlineStr">
        <is>
          <t>Effect of alcohol status on RIF exposure and clinical outcomes</t>
        </is>
      </c>
    </row>
    <row r="81">
      <c r="A81" t="inlineStr">
        <is>
          <t>Marsot (2017)29</t>
        </is>
      </c>
      <c r="B81" t="inlineStr">
        <is>
          <t>NONMEM</t>
        </is>
      </c>
      <c r="C81" t="inlineStr">
        <is>
          <t>one-comp model with first-order elimination</t>
        </is>
      </c>
      <c r="D81" t="inlineStr">
        <is>
          <t>CL</t>
        </is>
      </c>
      <c r="E81">
        <f>13.7–8.6*Fusidic acid</f>
        <v/>
      </c>
      <c r="F81" t="inlineStr">
        <is>
          <t>53.1</t>
        </is>
      </c>
      <c r="G81" t="inlineStr">
        <is>
          <t>-</t>
        </is>
      </c>
      <c r="H81" t="inlineStr">
        <is>
          <t>add.err: 2.256</t>
        </is>
      </c>
      <c r="I81" t="inlineStr">
        <is>
          <t>GOF VPC NPDE Bootstrap</t>
        </is>
      </c>
      <c r="J81" t="inlineStr">
        <is>
          <t>NR</t>
        </is>
      </c>
      <c r="K81" t="inlineStr">
        <is>
          <t>NR</t>
        </is>
      </c>
    </row>
    <row r="82">
      <c r="A82" t="inlineStr">
        <is>
          <t>Marsot (2017)29</t>
        </is>
      </c>
      <c r="B82" t="inlineStr">
        <is>
          <t>NONMEM</t>
        </is>
      </c>
      <c r="C82" t="inlineStr">
        <is>
          <t>one-comp model with first-order elimination</t>
        </is>
      </c>
      <c r="D82" t="inlineStr">
        <is>
          <t>Vd</t>
        </is>
      </c>
      <c r="E82">
        <f>61.1–37.3*Fusidic acid</f>
        <v/>
      </c>
      <c r="F82" t="inlineStr">
        <is>
          <t>34.9</t>
        </is>
      </c>
      <c r="G82" t="inlineStr">
        <is>
          <t>-</t>
        </is>
      </c>
      <c r="H82" t="inlineStr">
        <is>
          <t>add.err: 2.256</t>
        </is>
      </c>
      <c r="I82" t="inlineStr">
        <is>
          <t>GOF VPC NPDE Bootstrap</t>
        </is>
      </c>
      <c r="J82" t="inlineStr">
        <is>
          <t>NR</t>
        </is>
      </c>
      <c r="K82" t="inlineStr">
        <is>
          <t>NR</t>
        </is>
      </c>
    </row>
    <row r="83">
      <c r="A83" t="inlineStr">
        <is>
          <t>Marsot (2017)29</t>
        </is>
      </c>
      <c r="B83" t="inlineStr">
        <is>
          <t>NONMEM</t>
        </is>
      </c>
      <c r="C83" t="inlineStr">
        <is>
          <t>one-comp model with first-order elimination</t>
        </is>
      </c>
      <c r="D83" t="inlineStr">
        <is>
          <t>Ka</t>
        </is>
      </c>
      <c r="E83">
        <f>1.15 FIX</f>
        <v/>
      </c>
      <c r="F83" t="inlineStr">
        <is>
          <t>-</t>
        </is>
      </c>
      <c r="G83" t="inlineStr">
        <is>
          <t>-</t>
        </is>
      </c>
      <c r="H83" t="inlineStr">
        <is>
          <t>add.err: 2.256</t>
        </is>
      </c>
      <c r="I83" t="inlineStr">
        <is>
          <t>GOF VPC NPDE Bootstrap</t>
        </is>
      </c>
      <c r="J83" t="inlineStr">
        <is>
          <t>NR</t>
        </is>
      </c>
      <c r="K83" t="inlineStr">
        <is>
          <t>NR</t>
        </is>
      </c>
    </row>
    <row r="84">
      <c r="A84" t="inlineStr">
        <is>
          <t>Medellin (2020)30</t>
        </is>
      </c>
      <c r="B84" t="inlineStr">
        <is>
          <t>NONMEM 7.3 (FOCE-I)</t>
        </is>
      </c>
      <c r="C84" t="inlineStr">
        <is>
          <t>one-comp model with first-order elimination and tlag, sequential zero and first order absorption</t>
        </is>
      </c>
      <c r="D84" t="inlineStr">
        <is>
          <t>Tlag</t>
        </is>
      </c>
      <c r="E84">
        <f>0.24</f>
        <v/>
      </c>
      <c r="F84" t="inlineStr">
        <is>
          <t>-</t>
        </is>
      </c>
      <c r="G84" t="inlineStr">
        <is>
          <t>-</t>
        </is>
      </c>
      <c r="H84" t="inlineStr">
        <is>
          <t>add.err: 1.14</t>
        </is>
      </c>
      <c r="I84" t="inlineStr">
        <is>
          <t>Bootstrap VPC</t>
        </is>
      </c>
      <c r="J84" t="inlineStr">
        <is>
          <t>N=15</t>
        </is>
      </c>
      <c r="K84" t="inlineStr">
        <is>
          <t>Dose recommendations based on Cmax and AUC0-24</t>
        </is>
      </c>
    </row>
    <row r="85">
      <c r="A85" t="inlineStr">
        <is>
          <t>Medellin (2020)30</t>
        </is>
      </c>
      <c r="B85" t="inlineStr">
        <is>
          <t>NONMEM 7.3 (FOCE-I)</t>
        </is>
      </c>
      <c r="C85" t="inlineStr">
        <is>
          <t>one-comp model with first-order elimination and tlag, sequential zero and first order absorption</t>
        </is>
      </c>
      <c r="D85" t="inlineStr">
        <is>
          <t>D0</t>
        </is>
      </c>
      <c r="E85">
        <f>0.62</f>
        <v/>
      </c>
      <c r="F85" t="inlineStr">
        <is>
          <t>131.1</t>
        </is>
      </c>
      <c r="G85" t="inlineStr">
        <is>
          <t>-</t>
        </is>
      </c>
      <c r="H85" t="inlineStr">
        <is>
          <t>add.err: 1.14</t>
        </is>
      </c>
      <c r="I85" t="inlineStr">
        <is>
          <t>Bootstrap VPC</t>
        </is>
      </c>
      <c r="J85" t="inlineStr">
        <is>
          <t>N=15</t>
        </is>
      </c>
      <c r="K85" t="inlineStr">
        <is>
          <t>Dose recommendations based on Cmax and AUC0-24</t>
        </is>
      </c>
    </row>
    <row r="86">
      <c r="A86" t="inlineStr">
        <is>
          <t>Medellin (2020)30</t>
        </is>
      </c>
      <c r="B86" t="inlineStr">
        <is>
          <t>NONMEM 7.3 (FOCE-I)</t>
        </is>
      </c>
      <c r="C86" t="inlineStr">
        <is>
          <t>one-comp model with first-order elimination and tlag, sequential zero and first order absorption</t>
        </is>
      </c>
      <c r="D86" t="inlineStr">
        <is>
          <t>Ka</t>
        </is>
      </c>
      <c r="E86">
        <f>1.24</f>
        <v/>
      </c>
      <c r="F86" t="inlineStr">
        <is>
          <t>110.5</t>
        </is>
      </c>
      <c r="G86" t="inlineStr">
        <is>
          <t>-</t>
        </is>
      </c>
      <c r="H86" t="inlineStr">
        <is>
          <t>add.err: 1.14</t>
        </is>
      </c>
      <c r="I86" t="inlineStr">
        <is>
          <t>Bootstrap VPC</t>
        </is>
      </c>
      <c r="J86" t="inlineStr">
        <is>
          <t>N=15</t>
        </is>
      </c>
      <c r="K86" t="inlineStr">
        <is>
          <t>Dose recommendations based on Cmax and AUC0-24</t>
        </is>
      </c>
    </row>
    <row r="87">
      <c r="A87" t="inlineStr">
        <is>
          <t>Medellin (2020)30</t>
        </is>
      </c>
      <c r="B87" t="inlineStr">
        <is>
          <t>NONMEM 7.3 (FOCE-I)</t>
        </is>
      </c>
      <c r="C87" t="inlineStr">
        <is>
          <t>one-comp model with first-order elimination and tlag, sequential zero and first order absorption</t>
        </is>
      </c>
      <c r="D87" t="inlineStr">
        <is>
          <t>CL</t>
        </is>
      </c>
      <c r="E87">
        <f>5.96</f>
        <v/>
      </c>
      <c r="F87" t="inlineStr">
        <is>
          <t>38.5</t>
        </is>
      </c>
      <c r="G87" t="inlineStr">
        <is>
          <t>-</t>
        </is>
      </c>
      <c r="H87" t="inlineStr">
        <is>
          <t>add.err: 1.14</t>
        </is>
      </c>
      <c r="I87" t="inlineStr">
        <is>
          <t>Bootstrap VPC</t>
        </is>
      </c>
      <c r="J87" t="inlineStr">
        <is>
          <t>N=15</t>
        </is>
      </c>
      <c r="K87" t="inlineStr">
        <is>
          <t>Dose recommendations based on Cmax and AUC0-24</t>
        </is>
      </c>
    </row>
    <row r="88">
      <c r="A88" t="inlineStr">
        <is>
          <t>Medellin (2020)30</t>
        </is>
      </c>
      <c r="B88" t="inlineStr">
        <is>
          <t>NONMEM 7.3 (FOCE-I)</t>
        </is>
      </c>
      <c r="C88" t="inlineStr">
        <is>
          <t>one-comp model with first-order elimination and tlag, sequential zero and first order absorption</t>
        </is>
      </c>
      <c r="D88" t="inlineStr">
        <is>
          <t>Vd</t>
        </is>
      </c>
      <c r="E88">
        <f>0.7*BW</f>
        <v/>
      </c>
      <c r="F88" t="inlineStr">
        <is>
          <t>26.8</t>
        </is>
      </c>
      <c r="G88" t="inlineStr">
        <is>
          <t>-</t>
        </is>
      </c>
      <c r="H88" t="inlineStr">
        <is>
          <t>add.err: 1.14</t>
        </is>
      </c>
      <c r="I88" t="inlineStr">
        <is>
          <t>Bootstrap VPC</t>
        </is>
      </c>
      <c r="J88" t="inlineStr">
        <is>
          <t>N=15</t>
        </is>
      </c>
      <c r="K88" t="inlineStr">
        <is>
          <t>Dose recommendations based on Cmax and AUC0-24</t>
        </is>
      </c>
    </row>
    <row r="89">
      <c r="A89" t="inlineStr">
        <is>
          <t>Milán (2013)31</t>
        </is>
      </c>
      <c r="B89" t="inlineStr">
        <is>
          <t>NONMEM 6</t>
        </is>
      </c>
      <c r="C89" t="inlineStr">
        <is>
          <t>one-comp model with first-order elimination</t>
        </is>
      </c>
      <c r="D89" t="inlineStr">
        <is>
          <t>CL</t>
        </is>
      </c>
      <c r="E89">
        <f>8.17*(1+SEX*0.4)</f>
        <v/>
      </c>
      <c r="F89" t="inlineStr">
        <is>
          <t>31.9</t>
        </is>
      </c>
      <c r="G89" t="inlineStr">
        <is>
          <t>-</t>
        </is>
      </c>
      <c r="H89" t="inlineStr">
        <is>
          <t>prop.err: 7.74</t>
        </is>
      </c>
      <c r="I89" t="inlineStr">
        <is>
          <t>NR</t>
        </is>
      </c>
      <c r="J89" t="inlineStr">
        <is>
          <t>N=77</t>
        </is>
      </c>
      <c r="K89" t="inlineStr">
        <is>
          <t>NR</t>
        </is>
      </c>
    </row>
    <row r="90">
      <c r="A90" t="inlineStr">
        <is>
          <t>Milán (2013)31</t>
        </is>
      </c>
      <c r="B90" t="inlineStr">
        <is>
          <t>NONMEM 6</t>
        </is>
      </c>
      <c r="C90" t="inlineStr">
        <is>
          <t>one-comp model with first-order elimination</t>
        </is>
      </c>
      <c r="D90" t="inlineStr">
        <is>
          <t>Vd</t>
        </is>
      </c>
      <c r="E90">
        <f>50.1*(1+SEX*0.29)</f>
        <v/>
      </c>
      <c r="F90" t="inlineStr">
        <is>
          <t>16.7</t>
        </is>
      </c>
      <c r="G90" t="inlineStr">
        <is>
          <t>-</t>
        </is>
      </c>
      <c r="H90" t="inlineStr">
        <is>
          <t>prop.err: 7.74</t>
        </is>
      </c>
      <c r="I90" t="inlineStr">
        <is>
          <t>NR</t>
        </is>
      </c>
      <c r="J90" t="inlineStr">
        <is>
          <t>N=77</t>
        </is>
      </c>
      <c r="K90" t="inlineStr">
        <is>
          <t>NR</t>
        </is>
      </c>
    </row>
    <row r="91">
      <c r="A91" t="inlineStr">
        <is>
          <t>Milán (2013)31</t>
        </is>
      </c>
      <c r="B91" t="inlineStr">
        <is>
          <t>NONMEM 6</t>
        </is>
      </c>
      <c r="C91" t="inlineStr">
        <is>
          <t>one-comp model with first-order elimination</t>
        </is>
      </c>
      <c r="D91" t="inlineStr">
        <is>
          <t>Ka</t>
        </is>
      </c>
      <c r="E91">
        <f>2.70</f>
        <v/>
      </c>
      <c r="F91" t="inlineStr">
        <is>
          <t>92.9</t>
        </is>
      </c>
      <c r="G91" t="inlineStr">
        <is>
          <t>-</t>
        </is>
      </c>
      <c r="H91" t="inlineStr">
        <is>
          <t>prop.err: 7.74</t>
        </is>
      </c>
      <c r="I91" t="inlineStr">
        <is>
          <t>NR</t>
        </is>
      </c>
      <c r="J91" t="inlineStr">
        <is>
          <t>N=77</t>
        </is>
      </c>
      <c r="K91" t="inlineStr">
        <is>
          <t>NR</t>
        </is>
      </c>
    </row>
    <row r="92">
      <c r="A92" t="inlineStr">
        <is>
          <t>Mukonzo (2020)32</t>
        </is>
      </c>
      <c r="B92" t="inlineStr">
        <is>
          <t>NONMEM 7.3</t>
        </is>
      </c>
      <c r="C92" t="inlineStr">
        <is>
          <t>two-compartment open model with first-order elimination and Tlag in absorption</t>
        </is>
      </c>
      <c r="D92" t="inlineStr">
        <is>
          <t>CL</t>
        </is>
      </c>
      <c r="E92">
        <f>19.8831</f>
        <v/>
      </c>
      <c r="F92" t="inlineStr">
        <is>
          <t>38.22</t>
        </is>
      </c>
      <c r="G92" t="inlineStr">
        <is>
          <t>-</t>
        </is>
      </c>
      <c r="H92" t="inlineStr">
        <is>
          <t>prop.err: 13.86 add.err: 0.0032</t>
        </is>
      </c>
      <c r="I92" t="inlineStr">
        <is>
          <t>GOF VPC</t>
        </is>
      </c>
      <c r="J92" t="inlineStr">
        <is>
          <t>NR</t>
        </is>
      </c>
      <c r="K92" t="inlineStr">
        <is>
          <t>Probabilities of target attainment: Cmax~8-24mg/L</t>
        </is>
      </c>
    </row>
    <row r="93">
      <c r="A93" t="inlineStr">
        <is>
          <t>Mukonzo (2020)32</t>
        </is>
      </c>
      <c r="B93" t="inlineStr">
        <is>
          <t>NONMEM 7.3</t>
        </is>
      </c>
      <c r="C93" t="inlineStr">
        <is>
          <t>two-compartment open model with first-order elimination and Tlag in absorption</t>
        </is>
      </c>
      <c r="D93" t="inlineStr">
        <is>
          <t>Vd</t>
        </is>
      </c>
      <c r="E93">
        <f>0.5383</f>
        <v/>
      </c>
      <c r="F93" t="inlineStr">
        <is>
          <t>255.65</t>
        </is>
      </c>
      <c r="G93" t="inlineStr">
        <is>
          <t>-</t>
        </is>
      </c>
      <c r="H93" t="inlineStr">
        <is>
          <t>prop.err: 13.86 add.err: 0.0032</t>
        </is>
      </c>
      <c r="I93" t="inlineStr">
        <is>
          <t>GOF VPC</t>
        </is>
      </c>
      <c r="J93" t="inlineStr">
        <is>
          <t>NR</t>
        </is>
      </c>
      <c r="K93" t="inlineStr">
        <is>
          <t>Probabilities of target attainment: Cmax~8-24mg/L</t>
        </is>
      </c>
    </row>
    <row r="94">
      <c r="A94" t="inlineStr">
        <is>
          <t>Mukonzo (2020)32</t>
        </is>
      </c>
      <c r="B94" t="inlineStr">
        <is>
          <t>NONMEM 7.3</t>
        </is>
      </c>
      <c r="C94" t="inlineStr">
        <is>
          <t>two-compartment open model with first-order elimination and Tlag in absorption</t>
        </is>
      </c>
      <c r="D94" t="inlineStr">
        <is>
          <t>Q</t>
        </is>
      </c>
      <c r="E94">
        <f>19.6854</f>
        <v/>
      </c>
      <c r="F94" t="inlineStr">
        <is>
          <t>0 FIX</t>
        </is>
      </c>
      <c r="G94" t="inlineStr">
        <is>
          <t>-</t>
        </is>
      </c>
      <c r="H94" t="inlineStr">
        <is>
          <t>prop.err: 13.86 add.err: 0.0032</t>
        </is>
      </c>
      <c r="I94" t="inlineStr">
        <is>
          <t>GOF VPC</t>
        </is>
      </c>
      <c r="J94" t="inlineStr">
        <is>
          <t>NR</t>
        </is>
      </c>
      <c r="K94" t="inlineStr">
        <is>
          <t>Probabilities of target attainment: Cmax~8-24mg/L</t>
        </is>
      </c>
    </row>
    <row r="95">
      <c r="A95" t="inlineStr">
        <is>
          <t>Mukonzo (2020)32</t>
        </is>
      </c>
      <c r="B95" t="inlineStr">
        <is>
          <t>NONMEM 7.3</t>
        </is>
      </c>
      <c r="C95" t="inlineStr">
        <is>
          <t>two-compartment open model with first-order elimination and Tlag in absorption</t>
        </is>
      </c>
      <c r="D95" t="inlineStr">
        <is>
          <t>Vp</t>
        </is>
      </c>
      <c r="E95">
        <f>19.3284</f>
        <v/>
      </c>
      <c r="F95" t="inlineStr">
        <is>
          <t>0 FIX</t>
        </is>
      </c>
      <c r="G95" t="inlineStr">
        <is>
          <t>-</t>
        </is>
      </c>
      <c r="H95" t="inlineStr">
        <is>
          <t>prop.err: 13.86 add.err: 0.0032</t>
        </is>
      </c>
      <c r="I95" t="inlineStr">
        <is>
          <t>GOF VPC</t>
        </is>
      </c>
      <c r="J95" t="inlineStr">
        <is>
          <t>NR</t>
        </is>
      </c>
      <c r="K95" t="inlineStr">
        <is>
          <t>Probabilities of target attainment: Cmax~8-24mg/L</t>
        </is>
      </c>
    </row>
    <row r="96">
      <c r="A96" t="inlineStr">
        <is>
          <t>Mukonzo (2020)32</t>
        </is>
      </c>
      <c r="B96" t="inlineStr">
        <is>
          <t>NONMEM 7.3</t>
        </is>
      </c>
      <c r="C96" t="inlineStr">
        <is>
          <t>two-compartment open model with first-order elimination and Tlag in absorption</t>
        </is>
      </c>
      <c r="D96" t="inlineStr">
        <is>
          <t>Tlag</t>
        </is>
      </c>
      <c r="E96">
        <f>0.7748</f>
        <v/>
      </c>
      <c r="F96" t="inlineStr">
        <is>
          <t>-</t>
        </is>
      </c>
      <c r="G96" t="inlineStr">
        <is>
          <t>-</t>
        </is>
      </c>
      <c r="H96" t="inlineStr">
        <is>
          <t>prop.err: 13.86 add.err: 0.0032</t>
        </is>
      </c>
      <c r="I96" t="inlineStr">
        <is>
          <t>GOF VPC</t>
        </is>
      </c>
      <c r="J96" t="inlineStr">
        <is>
          <t>NR</t>
        </is>
      </c>
      <c r="K96" t="inlineStr">
        <is>
          <t>Probabilities of target attainment: Cmax~8-24mg/L</t>
        </is>
      </c>
    </row>
    <row r="97">
      <c r="A97" t="inlineStr">
        <is>
          <t>Mukonzo (2020)32</t>
        </is>
      </c>
      <c r="B97" t="inlineStr">
        <is>
          <t>NONMEM 7.3</t>
        </is>
      </c>
      <c r="C97" t="inlineStr">
        <is>
          <t>two-compartment open model with first-order elimination and Tlag in absorption</t>
        </is>
      </c>
      <c r="D97" t="inlineStr">
        <is>
          <t>Ka</t>
        </is>
      </c>
      <c r="E97">
        <f>0.4682</f>
        <v/>
      </c>
      <c r="F97" t="inlineStr">
        <is>
          <t>9.22</t>
        </is>
      </c>
      <c r="G97" t="inlineStr">
        <is>
          <t>-</t>
        </is>
      </c>
      <c r="H97" t="inlineStr">
        <is>
          <t>prop.err: 13.86 add.err: 0.0032</t>
        </is>
      </c>
      <c r="I97" t="inlineStr">
        <is>
          <t>GOF VPC</t>
        </is>
      </c>
      <c r="J97" t="inlineStr">
        <is>
          <t>NR</t>
        </is>
      </c>
      <c r="K97" t="inlineStr">
        <is>
          <t>Probabilities of target attainment: Cmax~8-24mg/L</t>
        </is>
      </c>
    </row>
    <row r="98">
      <c r="A98" t="inlineStr">
        <is>
          <t>Nishimura (2020)34</t>
        </is>
      </c>
      <c r="B98" t="inlineStr">
        <is>
          <t>NONMEM 7 (FOCE-I)</t>
        </is>
      </c>
      <c r="C98" t="inlineStr">
        <is>
          <t>one-comp model with first-order elimination and tlag, sequential zero and first order absorption</t>
        </is>
      </c>
      <c r="D98" t="inlineStr">
        <is>
          <t>Tlag</t>
        </is>
      </c>
      <c r="E98">
        <f>1.43</f>
        <v/>
      </c>
      <c r="F98" t="inlineStr">
        <is>
          <t>12.96</t>
        </is>
      </c>
      <c r="G98" t="inlineStr">
        <is>
          <t>-</t>
        </is>
      </c>
      <c r="H98" t="inlineStr">
        <is>
          <t>prop.err: 4.95</t>
        </is>
      </c>
      <c r="I98" t="inlineStr">
        <is>
          <t>Bootstrap GOF VPC</t>
        </is>
      </c>
      <c r="J98" t="inlineStr">
        <is>
          <t>NR</t>
        </is>
      </c>
      <c r="K98" t="inlineStr">
        <is>
          <t>NR</t>
        </is>
      </c>
    </row>
    <row r="99">
      <c r="A99" t="inlineStr">
        <is>
          <t>Nishimura (2020)34</t>
        </is>
      </c>
      <c r="B99" t="inlineStr">
        <is>
          <t>NONMEM 7 (FOCE-I)</t>
        </is>
      </c>
      <c r="C99" t="inlineStr">
        <is>
          <t>one-comp model with first-order elimination and tlag, sequential zero and first order absorption</t>
        </is>
      </c>
      <c r="D99" t="inlineStr">
        <is>
          <t>D0</t>
        </is>
      </c>
      <c r="E99">
        <f>1.58*FOOD</f>
        <v/>
      </c>
      <c r="F99" t="inlineStr">
        <is>
          <t>78.23</t>
        </is>
      </c>
      <c r="G99" t="inlineStr">
        <is>
          <t>-</t>
        </is>
      </c>
      <c r="H99" t="inlineStr">
        <is>
          <t>prop.err: 4.95</t>
        </is>
      </c>
      <c r="I99" t="inlineStr">
        <is>
          <t>Bootstrap GOF VPC</t>
        </is>
      </c>
      <c r="J99" t="inlineStr">
        <is>
          <t>NR</t>
        </is>
      </c>
      <c r="K99" t="inlineStr">
        <is>
          <t>NR</t>
        </is>
      </c>
    </row>
    <row r="100">
      <c r="A100" t="inlineStr">
        <is>
          <t>Nishimura (2020)34</t>
        </is>
      </c>
      <c r="B100" t="inlineStr">
        <is>
          <t>NONMEM 7 (FOCE-I)</t>
        </is>
      </c>
      <c r="C100" t="inlineStr">
        <is>
          <t>one-comp model with first-order elimination and tlag, sequential zero and first order absorption</t>
        </is>
      </c>
      <c r="D100" t="inlineStr">
        <is>
          <t>F</t>
        </is>
      </c>
      <c r="E100">
        <f>1*(1+FOOD*0.32)</f>
        <v/>
      </c>
      <c r="F100" t="inlineStr">
        <is>
          <t>0.00063</t>
        </is>
      </c>
      <c r="G100" t="inlineStr">
        <is>
          <t>-</t>
        </is>
      </c>
      <c r="H100" t="inlineStr">
        <is>
          <t>prop.err: 4.95</t>
        </is>
      </c>
      <c r="I100" t="inlineStr">
        <is>
          <t>Bootstrap GOF VPC</t>
        </is>
      </c>
      <c r="J100" t="inlineStr">
        <is>
          <t>NR</t>
        </is>
      </c>
      <c r="K100" t="inlineStr">
        <is>
          <t>NR</t>
        </is>
      </c>
    </row>
    <row r="101">
      <c r="A101" t="inlineStr">
        <is>
          <t>Nishimura (2020)34</t>
        </is>
      </c>
      <c r="B101" t="inlineStr">
        <is>
          <t>NONMEM 7 (FOCE-I)</t>
        </is>
      </c>
      <c r="C101" t="inlineStr">
        <is>
          <t>one-comp model with first-order elimination and tlag, sequential zero and first order absorption</t>
        </is>
      </c>
      <c r="D101" t="inlineStr">
        <is>
          <t>Ka</t>
        </is>
      </c>
      <c r="E101">
        <f>0.248*(1+FOOD*0.21)</f>
        <v/>
      </c>
      <c r="F101" t="inlineStr">
        <is>
          <t>24.98</t>
        </is>
      </c>
      <c r="G101" t="inlineStr">
        <is>
          <t>-</t>
        </is>
      </c>
      <c r="H101" t="inlineStr">
        <is>
          <t>prop.err: 4.95</t>
        </is>
      </c>
      <c r="I101" t="inlineStr">
        <is>
          <t>Bootstrap GOF VPC</t>
        </is>
      </c>
      <c r="J101" t="inlineStr">
        <is>
          <t>NR</t>
        </is>
      </c>
      <c r="K101" t="inlineStr">
        <is>
          <t>NR</t>
        </is>
      </c>
    </row>
    <row r="102">
      <c r="A102" t="inlineStr">
        <is>
          <t>Nishimura (2020)34</t>
        </is>
      </c>
      <c r="B102" t="inlineStr">
        <is>
          <t>NONMEM 7 (FOCE-I)</t>
        </is>
      </c>
      <c r="C102" t="inlineStr">
        <is>
          <t>one-comp model with first-order elimination and tlag, sequential zero and first order absorption</t>
        </is>
      </c>
      <c r="D102" t="inlineStr">
        <is>
          <t>CL</t>
        </is>
      </c>
      <c r="E102">
        <f>15.2*(BW/51.5)^0.978</f>
        <v/>
      </c>
      <c r="F102" t="inlineStr">
        <is>
          <t>38.92</t>
        </is>
      </c>
      <c r="G102" t="inlineStr">
        <is>
          <t>-</t>
        </is>
      </c>
      <c r="H102" t="inlineStr">
        <is>
          <t>prop.err: 4.95</t>
        </is>
      </c>
      <c r="I102" t="inlineStr">
        <is>
          <t>Bootstrap GOF VPC</t>
        </is>
      </c>
      <c r="J102" t="inlineStr">
        <is>
          <t>NR</t>
        </is>
      </c>
      <c r="K102" t="inlineStr">
        <is>
          <t>NR</t>
        </is>
      </c>
    </row>
    <row r="103">
      <c r="A103" t="inlineStr">
        <is>
          <t>Nishimura (2020)34</t>
        </is>
      </c>
      <c r="B103" t="inlineStr">
        <is>
          <t>NONMEM 7 (FOCE-I)</t>
        </is>
      </c>
      <c r="C103" t="inlineStr">
        <is>
          <t>one-comp model with first-order elimination and tlag, sequential zero and first order absorption</t>
        </is>
      </c>
      <c r="D103" t="inlineStr">
        <is>
          <t>Vd</t>
        </is>
      </c>
      <c r="E103">
        <f>2.09</f>
        <v/>
      </c>
      <c r="F103" t="inlineStr">
        <is>
          <t>151.66</t>
        </is>
      </c>
      <c r="G103" t="inlineStr">
        <is>
          <t>-</t>
        </is>
      </c>
      <c r="H103" t="inlineStr">
        <is>
          <t>prop.err: 4.95</t>
        </is>
      </c>
      <c r="I103" t="inlineStr">
        <is>
          <t>Bootstrap GOF VPC</t>
        </is>
      </c>
      <c r="J103" t="inlineStr">
        <is>
          <t>NR</t>
        </is>
      </c>
      <c r="K103" t="inlineStr">
        <is>
          <t>NR</t>
        </is>
      </c>
    </row>
    <row r="104">
      <c r="A104" t="inlineStr">
        <is>
          <t>Panjasawatwong (2020)46</t>
        </is>
      </c>
      <c r="B104" t="inlineStr">
        <is>
          <t>NONMEM 7 (FOCE-I)</t>
        </is>
      </c>
      <c r="C104" t="inlineStr">
        <is>
          <t>one-comp model with first-order elimination and transit absorption</t>
        </is>
      </c>
      <c r="D104" t="inlineStr">
        <is>
          <t>MTT</t>
        </is>
      </c>
      <c r="E104">
        <f>1.25</f>
        <v/>
      </c>
      <c r="F104" t="inlineStr">
        <is>
          <t>85</t>
        </is>
      </c>
      <c r="G104" t="inlineStr">
        <is>
          <t>-</t>
        </is>
      </c>
      <c r="H104" t="inlineStr">
        <is>
          <t>add.err: 0.513</t>
        </is>
      </c>
      <c r="I104" t="inlineStr">
        <is>
          <t>VPC</t>
        </is>
      </c>
      <c r="J104" t="inlineStr">
        <is>
          <t>NR</t>
        </is>
      </c>
      <c r="K104" t="inlineStr">
        <is>
          <t>Probabilities of target attainment: AUCτ≥86.4mg*h/L in plasma and 17.3 mg*h/L in CSF</t>
        </is>
      </c>
    </row>
    <row r="105">
      <c r="A105" t="inlineStr">
        <is>
          <t>Panjasawatwong (2020)46</t>
        </is>
      </c>
      <c r="B105" t="inlineStr">
        <is>
          <t>NONMEM 7 (FOCE-I)</t>
        </is>
      </c>
      <c r="C105" t="inlineStr">
        <is>
          <t>one-comp model with first-order elimination and transit absorption</t>
        </is>
      </c>
      <c r="D105" t="inlineStr">
        <is>
          <t>NN</t>
        </is>
      </c>
      <c r="E105">
        <f>2 FIX</f>
        <v/>
      </c>
      <c r="F105" t="inlineStr">
        <is>
          <t>-</t>
        </is>
      </c>
      <c r="G105" t="inlineStr">
        <is>
          <t>-</t>
        </is>
      </c>
      <c r="H105" t="inlineStr">
        <is>
          <t>add.err: 0.513</t>
        </is>
      </c>
      <c r="I105" t="inlineStr">
        <is>
          <t>VPC</t>
        </is>
      </c>
      <c r="J105" t="inlineStr">
        <is>
          <t>NR</t>
        </is>
      </c>
      <c r="K105" t="inlineStr">
        <is>
          <t>Probabilities of target attainment: AUCτ≥86.4mg*h/L in plasma and 17.3 mg*h/L in CSF</t>
        </is>
      </c>
    </row>
    <row r="106">
      <c r="A106" t="inlineStr">
        <is>
          <t>Panjasawatwong (2020)46</t>
        </is>
      </c>
      <c r="B106" t="inlineStr">
        <is>
          <t>NONMEM 7 (FOCE-I)</t>
        </is>
      </c>
      <c r="C106" t="inlineStr">
        <is>
          <t>one-comp model with first-order elimination and transit absorption</t>
        </is>
      </c>
      <c r="D106" t="inlineStr">
        <is>
          <t>Ka</t>
        </is>
      </c>
      <c r="E106">
        <f>1.24</f>
        <v/>
      </c>
      <c r="F106" t="inlineStr">
        <is>
          <t>-</t>
        </is>
      </c>
      <c r="G106" t="inlineStr">
        <is>
          <t>-</t>
        </is>
      </c>
      <c r="H106" t="inlineStr">
        <is>
          <t>add.err: 0.513</t>
        </is>
      </c>
      <c r="I106" t="inlineStr">
        <is>
          <t>VPC</t>
        </is>
      </c>
      <c r="J106" t="inlineStr">
        <is>
          <t>NR</t>
        </is>
      </c>
      <c r="K106" t="inlineStr">
        <is>
          <t>Probabilities of target attainment: AUCτ≥86.4mg*h/L in plasma and 17.3 mg*h/L in CSF</t>
        </is>
      </c>
    </row>
    <row r="107">
      <c r="A107" t="inlineStr">
        <is>
          <t>Panjasawatwong (2020)46</t>
        </is>
      </c>
      <c r="B107" t="inlineStr">
        <is>
          <t>NONMEM 7 (FOCE-I)</t>
        </is>
      </c>
      <c r="C107" t="inlineStr">
        <is>
          <t>one-comp model with first-order elimination and transit absorption</t>
        </is>
      </c>
      <c r="D107" t="inlineStr">
        <is>
          <t>CL</t>
        </is>
      </c>
      <c r="E107">
        <f>3.22*(BW/10.9)^0.75*(PMAm^1.38/(PMAm^1.28+6.81^1.38))</f>
        <v/>
      </c>
      <c r="F107" t="inlineStr">
        <is>
          <t>19.4</t>
        </is>
      </c>
      <c r="G107" t="inlineStr">
        <is>
          <t>-</t>
        </is>
      </c>
      <c r="H107" t="inlineStr">
        <is>
          <t>add.err: 0.513</t>
        </is>
      </c>
      <c r="I107" t="inlineStr">
        <is>
          <t>VPC</t>
        </is>
      </c>
      <c r="J107" t="inlineStr">
        <is>
          <t>NR</t>
        </is>
      </c>
      <c r="K107" t="inlineStr">
        <is>
          <t>Probabilities of target attainment: AUCτ≥86.4mg*h/L in plasma and 17.3 mg*h/L in CSF</t>
        </is>
      </c>
    </row>
    <row r="108">
      <c r="A108" t="inlineStr">
        <is>
          <t>Panjasawatwong (2020)46</t>
        </is>
      </c>
      <c r="B108" t="inlineStr">
        <is>
          <t>NONMEM 7 (FOCE-I)</t>
        </is>
      </c>
      <c r="C108" t="inlineStr">
        <is>
          <t>one-comp model with first-order elimination and transit absorption</t>
        </is>
      </c>
      <c r="D108" t="inlineStr">
        <is>
          <t>Vd</t>
        </is>
      </c>
      <c r="E108">
        <f>12.3*(BW/10.9)</f>
        <v/>
      </c>
      <c r="F108" t="inlineStr">
        <is>
          <t>23</t>
        </is>
      </c>
      <c r="G108" t="inlineStr">
        <is>
          <t>-</t>
        </is>
      </c>
      <c r="H108" t="inlineStr">
        <is>
          <t>add.err: 0.513</t>
        </is>
      </c>
      <c r="I108" t="inlineStr">
        <is>
          <t>VPC</t>
        </is>
      </c>
      <c r="J108" t="inlineStr">
        <is>
          <t>NR</t>
        </is>
      </c>
      <c r="K108" t="inlineStr">
        <is>
          <t>Probabilities of target attainment: AUCτ≥86.4mg*h/L in plasma and 17.3 mg*h/L in CSF</t>
        </is>
      </c>
    </row>
    <row r="109">
      <c r="A109" t="inlineStr">
        <is>
          <t>Perumal (2022)35</t>
        </is>
      </c>
      <c r="B109" t="inlineStr">
        <is>
          <t>NONMEM 7.4 (FOCE-I)</t>
        </is>
      </c>
      <c r="C109" t="inlineStr">
        <is>
          <t>one-comp model with first-order elimination and tlag, first order absorption</t>
        </is>
      </c>
      <c r="D109" t="inlineStr">
        <is>
          <t>Tlag</t>
        </is>
      </c>
      <c r="E109">
        <f>0.38</f>
        <v/>
      </c>
      <c r="F109" t="inlineStr">
        <is>
          <t>88.9</t>
        </is>
      </c>
      <c r="G109" t="inlineStr">
        <is>
          <t>-</t>
        </is>
      </c>
      <c r="H109" t="inlineStr">
        <is>
          <t>prop.err: 36.3 add.err: 0.008</t>
        </is>
      </c>
      <c r="I109" t="inlineStr">
        <is>
          <t>VPC</t>
        </is>
      </c>
      <c r="J109" t="inlineStr">
        <is>
          <t>NR</t>
        </is>
      </c>
      <c r="K109" t="inlineStr">
        <is>
          <t>NR</t>
        </is>
      </c>
    </row>
    <row r="110">
      <c r="A110" t="inlineStr">
        <is>
          <t>Perumal (2022)35</t>
        </is>
      </c>
      <c r="B110" t="inlineStr">
        <is>
          <t>NONMEM 7.4 (FOCE-I)</t>
        </is>
      </c>
      <c r="C110" t="inlineStr">
        <is>
          <t>one-comp model with first-order elimination and tlag, first order absorption</t>
        </is>
      </c>
      <c r="D110" t="inlineStr">
        <is>
          <t>F</t>
        </is>
      </c>
      <c r="E110">
        <f>1-0.253*PXR+0.193*MOX</f>
        <v/>
      </c>
      <c r="F110" t="inlineStr">
        <is>
          <t>43.1</t>
        </is>
      </c>
      <c r="G110" t="inlineStr">
        <is>
          <t>-</t>
        </is>
      </c>
      <c r="H110" t="inlineStr">
        <is>
          <t>prop.err: 36.3 add.err: 0.008</t>
        </is>
      </c>
      <c r="I110" t="inlineStr">
        <is>
          <t>VPC</t>
        </is>
      </c>
      <c r="J110" t="inlineStr">
        <is>
          <t>NR</t>
        </is>
      </c>
      <c r="K110" t="inlineStr">
        <is>
          <t>NR</t>
        </is>
      </c>
    </row>
    <row r="111">
      <c r="A111" t="inlineStr">
        <is>
          <t>Perumal (2022)35</t>
        </is>
      </c>
      <c r="B111" t="inlineStr">
        <is>
          <t>NONMEM 7.4 (FOCE-I)</t>
        </is>
      </c>
      <c r="C111" t="inlineStr">
        <is>
          <t>one-comp model with first-order elimination and tlag, first order absorption</t>
        </is>
      </c>
      <c r="D111" t="inlineStr">
        <is>
          <t>Ka</t>
        </is>
      </c>
      <c r="E111">
        <f>1.64</f>
        <v/>
      </c>
      <c r="F111" t="inlineStr">
        <is>
          <t>89.2</t>
        </is>
      </c>
      <c r="G111" t="inlineStr">
        <is>
          <t>-</t>
        </is>
      </c>
      <c r="H111" t="inlineStr">
        <is>
          <t>prop.err: 36.3 add.err: 0.008</t>
        </is>
      </c>
      <c r="I111" t="inlineStr">
        <is>
          <t>VPC</t>
        </is>
      </c>
      <c r="J111" t="inlineStr">
        <is>
          <t>NR</t>
        </is>
      </c>
      <c r="K111" t="inlineStr">
        <is>
          <t>NR</t>
        </is>
      </c>
    </row>
    <row r="112">
      <c r="A112" t="inlineStr">
        <is>
          <t>Perumal (2022)35</t>
        </is>
      </c>
      <c r="B112" t="inlineStr">
        <is>
          <t>NONMEM 7.4 (FOCE-I)</t>
        </is>
      </c>
      <c r="C112" t="inlineStr">
        <is>
          <t>one-comp model with first-order elimination and tlag, first order absorption</t>
        </is>
      </c>
      <c r="D112" t="inlineStr">
        <is>
          <t>CL</t>
        </is>
      </c>
      <c r="E112">
        <f>25.5*(FFM/49.6)^0.75</f>
        <v/>
      </c>
      <c r="F112" t="inlineStr">
        <is>
          <t>9.1</t>
        </is>
      </c>
      <c r="G112" t="inlineStr">
        <is>
          <t>-</t>
        </is>
      </c>
      <c r="H112" t="inlineStr">
        <is>
          <t>prop.err: 36.3 add.err: 0.008</t>
        </is>
      </c>
      <c r="I112" t="inlineStr">
        <is>
          <t>VPC</t>
        </is>
      </c>
      <c r="J112" t="inlineStr">
        <is>
          <t>NR</t>
        </is>
      </c>
      <c r="K112" t="inlineStr">
        <is>
          <t>NR</t>
        </is>
      </c>
    </row>
    <row r="113">
      <c r="A113" t="inlineStr">
        <is>
          <t>Perumal (2022)35</t>
        </is>
      </c>
      <c r="B113" t="inlineStr">
        <is>
          <t>NONMEM 7.4 (FOCE-I)</t>
        </is>
      </c>
      <c r="C113" t="inlineStr">
        <is>
          <t>one-comp model with first-order elimination and tlag, first order absorption</t>
        </is>
      </c>
      <c r="D113" t="inlineStr">
        <is>
          <t>Vd</t>
        </is>
      </c>
      <c r="E113">
        <f>90.1*(FFM/49.6)</f>
        <v/>
      </c>
      <c r="F113" t="inlineStr">
        <is>
          <t>-</t>
        </is>
      </c>
      <c r="G113" t="inlineStr">
        <is>
          <t>-</t>
        </is>
      </c>
      <c r="H113" t="inlineStr">
        <is>
          <t>prop.err: 36.3 add.err: 0.008</t>
        </is>
      </c>
      <c r="I113" t="inlineStr">
        <is>
          <t>VPC</t>
        </is>
      </c>
      <c r="J113" t="inlineStr">
        <is>
          <t>NR</t>
        </is>
      </c>
      <c r="K113" t="inlineStr">
        <is>
          <t>NR</t>
        </is>
      </c>
    </row>
    <row r="114">
      <c r="A114" t="inlineStr">
        <is>
          <t>Savic (2015)48</t>
        </is>
      </c>
      <c r="B114" t="inlineStr">
        <is>
          <t>NONMEM 7.3 (FOCE-I)</t>
        </is>
      </c>
      <c r="C114" t="inlineStr">
        <is>
          <t>two-compartment open model with first-order elimination and absorption</t>
        </is>
      </c>
      <c r="D114" t="inlineStr">
        <is>
          <t>F</t>
        </is>
      </c>
      <c r="E114">
        <f>0.6</f>
        <v/>
      </c>
      <c r="F114" t="inlineStr">
        <is>
          <t>-</t>
        </is>
      </c>
      <c r="G114" t="inlineStr">
        <is>
          <t>-</t>
        </is>
      </c>
      <c r="H114" t="inlineStr">
        <is>
          <t>prop.err: 28.0 add.err: 2.18</t>
        </is>
      </c>
      <c r="I114" t="inlineStr">
        <is>
          <t>NR</t>
        </is>
      </c>
      <c r="J114" t="inlineStr">
        <is>
          <t>NR</t>
        </is>
      </c>
      <c r="K114" t="inlineStr">
        <is>
          <t>Dose recommendations based on AUC0-24</t>
        </is>
      </c>
    </row>
    <row r="115">
      <c r="A115" t="inlineStr">
        <is>
          <t>Savic (2015)48</t>
        </is>
      </c>
      <c r="B115" t="inlineStr">
        <is>
          <t>NONMEM 7.3 (FOCE-I)</t>
        </is>
      </c>
      <c r="C115" t="inlineStr">
        <is>
          <t>two-compartment open model with first-order elimination and absorption</t>
        </is>
      </c>
      <c r="D115" t="inlineStr">
        <is>
          <t>Ka</t>
        </is>
      </c>
      <c r="E115">
        <f>0.644</f>
        <v/>
      </c>
      <c r="F115" t="inlineStr">
        <is>
          <t>-</t>
        </is>
      </c>
      <c r="G115" t="inlineStr">
        <is>
          <t>-</t>
        </is>
      </c>
      <c r="H115" t="inlineStr">
        <is>
          <t>prop.err: 28.0 add.err: 2.18</t>
        </is>
      </c>
      <c r="I115" t="inlineStr">
        <is>
          <t>NR</t>
        </is>
      </c>
      <c r="J115" t="inlineStr">
        <is>
          <t>NR</t>
        </is>
      </c>
      <c r="K115" t="inlineStr">
        <is>
          <t>Dose recommendations based on AUC0-24</t>
        </is>
      </c>
    </row>
    <row r="116">
      <c r="A116" t="inlineStr">
        <is>
          <t>Savic (2015)48</t>
        </is>
      </c>
      <c r="B116" t="inlineStr">
        <is>
          <t>NONMEM 7.3 (FOCE-I)</t>
        </is>
      </c>
      <c r="C116" t="inlineStr">
        <is>
          <t>two-compartment open model with first-order elimination and absorption</t>
        </is>
      </c>
      <c r="D116" t="inlineStr">
        <is>
          <t>CL</t>
        </is>
      </c>
      <c r="E116">
        <f>5.71</f>
        <v/>
      </c>
      <c r="F116" t="inlineStr">
        <is>
          <t>34 CL-Vd correlation: 0.53</t>
        </is>
      </c>
      <c r="G116" t="inlineStr">
        <is>
          <t>-</t>
        </is>
      </c>
      <c r="H116" t="inlineStr">
        <is>
          <t>prop.err: 28.0 add.err: 2.18</t>
        </is>
      </c>
      <c r="I116" t="inlineStr">
        <is>
          <t>NR</t>
        </is>
      </c>
      <c r="J116" t="inlineStr">
        <is>
          <t>NR</t>
        </is>
      </c>
      <c r="K116" t="inlineStr">
        <is>
          <t>Dose recommendations based on AUC0-24</t>
        </is>
      </c>
    </row>
    <row r="117">
      <c r="A117" t="inlineStr">
        <is>
          <t>Savic (2015)48</t>
        </is>
      </c>
      <c r="B117" t="inlineStr">
        <is>
          <t>NONMEM 7.3 (FOCE-I)</t>
        </is>
      </c>
      <c r="C117" t="inlineStr">
        <is>
          <t>two-compartment open model with first-order elimination and absorption</t>
        </is>
      </c>
      <c r="D117" t="inlineStr">
        <is>
          <t>Vd</t>
        </is>
      </c>
      <c r="E117">
        <f>24.9</f>
        <v/>
      </c>
      <c r="F117" t="inlineStr">
        <is>
          <t>60</t>
        </is>
      </c>
      <c r="G117" t="inlineStr">
        <is>
          <t>-</t>
        </is>
      </c>
      <c r="H117" t="inlineStr">
        <is>
          <t>prop.err: 28.0 add.err: 2.18</t>
        </is>
      </c>
      <c r="I117" t="inlineStr">
        <is>
          <t>NR</t>
        </is>
      </c>
      <c r="J117" t="inlineStr">
        <is>
          <t>NR</t>
        </is>
      </c>
      <c r="K117" t="inlineStr">
        <is>
          <t>Dose recommendations based on AUC0-24</t>
        </is>
      </c>
    </row>
    <row r="118">
      <c r="A118" t="inlineStr">
        <is>
          <t>Savic (2015)48</t>
        </is>
      </c>
      <c r="B118" t="inlineStr">
        <is>
          <t>NONMEM 7.3 (FOCE-I)</t>
        </is>
      </c>
      <c r="C118" t="inlineStr">
        <is>
          <t>two-compartment open model with first-order elimination and absorption</t>
        </is>
      </c>
      <c r="D118" t="inlineStr">
        <is>
          <t>Q</t>
        </is>
      </c>
      <c r="E118">
        <f>9.46</f>
        <v/>
      </c>
      <c r="F118" t="inlineStr">
        <is>
          <t>-</t>
        </is>
      </c>
      <c r="G118" t="inlineStr">
        <is>
          <t>-</t>
        </is>
      </c>
      <c r="H118" t="inlineStr">
        <is>
          <t>prop.err: 28.0 add.err: 2.18</t>
        </is>
      </c>
      <c r="I118" t="inlineStr">
        <is>
          <t>NR</t>
        </is>
      </c>
      <c r="J118" t="inlineStr">
        <is>
          <t>NR</t>
        </is>
      </c>
      <c r="K118" t="inlineStr">
        <is>
          <t>Dose recommendations based on AUC0-24</t>
        </is>
      </c>
    </row>
    <row r="119">
      <c r="A119" t="inlineStr">
        <is>
          <t>Savic (2015)48</t>
        </is>
      </c>
      <c r="B119" t="inlineStr">
        <is>
          <t>NONMEM 7.3 (FOCE-I)</t>
        </is>
      </c>
      <c r="C119" t="inlineStr">
        <is>
          <t>two-compartment open model with first-order elimination and absorption</t>
        </is>
      </c>
      <c r="D119" t="inlineStr">
        <is>
          <t>Vp</t>
        </is>
      </c>
      <c r="E119">
        <f>12.4</f>
        <v/>
      </c>
      <c r="F119" t="inlineStr">
        <is>
          <t>-</t>
        </is>
      </c>
      <c r="G119" t="inlineStr">
        <is>
          <t>-</t>
        </is>
      </c>
      <c r="H119" t="inlineStr">
        <is>
          <t>prop.err: 28.0 add.err: 2.18</t>
        </is>
      </c>
      <c r="I119" t="inlineStr">
        <is>
          <t>NR</t>
        </is>
      </c>
      <c r="J119" t="inlineStr">
        <is>
          <t>NR</t>
        </is>
      </c>
      <c r="K119" t="inlineStr">
        <is>
          <t>Dose recommendations based on AUC0-24</t>
        </is>
      </c>
    </row>
    <row r="120">
      <c r="A120" t="inlineStr">
        <is>
          <t>Schipani (2016)36</t>
        </is>
      </c>
      <c r="B120" t="inlineStr">
        <is>
          <t>NONMEM 7.2</t>
        </is>
      </c>
      <c r="C120" t="inlineStr">
        <is>
          <t>one-comp model with first-order elimination and tlag, first order absorption</t>
        </is>
      </c>
      <c r="D120" t="inlineStr">
        <is>
          <t>F</t>
        </is>
      </c>
      <c r="E120">
        <f>1*0.517^Child</f>
        <v/>
      </c>
      <c r="F120" t="inlineStr">
        <is>
          <t>-</t>
        </is>
      </c>
      <c r="G120" t="inlineStr">
        <is>
          <t>-</t>
        </is>
      </c>
      <c r="H120" t="inlineStr">
        <is>
          <t>prop.err: 48.0</t>
        </is>
      </c>
      <c r="I120" t="inlineStr">
        <is>
          <t>GOF VPC</t>
        </is>
      </c>
      <c r="J120" t="inlineStr">
        <is>
          <t>NR</t>
        </is>
      </c>
      <c r="K120" t="inlineStr">
        <is>
          <t>Effect of body weight and age on RIF exposure</t>
        </is>
      </c>
    </row>
    <row r="121">
      <c r="A121" t="inlineStr">
        <is>
          <t>Schipani (2016)36</t>
        </is>
      </c>
      <c r="B121" t="inlineStr">
        <is>
          <t>NONMEM 7.2</t>
        </is>
      </c>
      <c r="C121" t="inlineStr">
        <is>
          <t>one-comp model with first-order elimination and tlag, first order absorption</t>
        </is>
      </c>
      <c r="D121" t="inlineStr">
        <is>
          <t>Ka</t>
        </is>
      </c>
      <c r="E121">
        <f>0.236</f>
        <v/>
      </c>
      <c r="F121" t="inlineStr">
        <is>
          <t>-</t>
        </is>
      </c>
      <c r="G121" t="inlineStr">
        <is>
          <t>-</t>
        </is>
      </c>
      <c r="H121" t="inlineStr">
        <is>
          <t>prop.err: 48.0</t>
        </is>
      </c>
      <c r="I121" t="inlineStr">
        <is>
          <t>GOF VPC</t>
        </is>
      </c>
      <c r="J121" t="inlineStr">
        <is>
          <t>NR</t>
        </is>
      </c>
      <c r="K121" t="inlineStr">
        <is>
          <t>Effect of body weight and age on RIF exposure</t>
        </is>
      </c>
    </row>
    <row r="122">
      <c r="A122" t="inlineStr">
        <is>
          <t>Schipani (2016)36</t>
        </is>
      </c>
      <c r="B122" t="inlineStr">
        <is>
          <t>NONMEM 7.2</t>
        </is>
      </c>
      <c r="C122" t="inlineStr">
        <is>
          <t>one-comp model with first-order elimination and tlag, first order absorption</t>
        </is>
      </c>
      <c r="D122" t="inlineStr">
        <is>
          <t>CL</t>
        </is>
      </c>
      <c r="E122">
        <f>23.9*(BW/70)^0.75*(AGE/33)^0.517</f>
        <v/>
      </c>
      <c r="F122" t="inlineStr">
        <is>
          <t>46.6</t>
        </is>
      </c>
      <c r="G122" t="inlineStr">
        <is>
          <t>-</t>
        </is>
      </c>
      <c r="H122" t="inlineStr">
        <is>
          <t>prop.err: 48.0</t>
        </is>
      </c>
      <c r="I122" t="inlineStr">
        <is>
          <t>GOF VPC</t>
        </is>
      </c>
      <c r="J122" t="inlineStr">
        <is>
          <t>NR</t>
        </is>
      </c>
      <c r="K122" t="inlineStr">
        <is>
          <t>Effect of body weight and age on RIF exposure</t>
        </is>
      </c>
    </row>
    <row r="123">
      <c r="A123" t="inlineStr">
        <is>
          <t>Schipani (2016)36</t>
        </is>
      </c>
      <c r="B123" t="inlineStr">
        <is>
          <t>NONMEM 7.2</t>
        </is>
      </c>
      <c r="C123" t="inlineStr">
        <is>
          <t>one-comp model with first-order elimination and tlag, first order absorption</t>
        </is>
      </c>
      <c r="D123" t="inlineStr">
        <is>
          <t>Vd</t>
        </is>
      </c>
      <c r="E123">
        <f>44.6*(BW/70)</f>
        <v/>
      </c>
      <c r="F123" t="inlineStr">
        <is>
          <t>87.4</t>
        </is>
      </c>
      <c r="G123" t="inlineStr">
        <is>
          <t>-</t>
        </is>
      </c>
      <c r="H123" t="inlineStr">
        <is>
          <t>prop.err: 48.0</t>
        </is>
      </c>
      <c r="I123" t="inlineStr">
        <is>
          <t>GOF VPC</t>
        </is>
      </c>
      <c r="J123" t="inlineStr">
        <is>
          <t>NR</t>
        </is>
      </c>
      <c r="K123" t="inlineStr">
        <is>
          <t>Effect of body weight and age on RIF exposure</t>
        </is>
      </c>
    </row>
    <row r="124">
      <c r="A124" t="inlineStr">
        <is>
          <t>Sekaggya (2019)5</t>
        </is>
      </c>
      <c r="B124" t="inlineStr">
        <is>
          <t>Monolix2016R1</t>
        </is>
      </c>
      <c r="C124" t="inlineStr">
        <is>
          <t>one-comp model with first-order elimination and tlag, first order absorption</t>
        </is>
      </c>
      <c r="D124" t="inlineStr">
        <is>
          <t>F</t>
        </is>
      </c>
      <c r="E124">
        <f>1 FIX</f>
        <v/>
      </c>
      <c r="F124" t="inlineStr">
        <is>
          <t>-</t>
        </is>
      </c>
      <c r="G124" t="inlineStr">
        <is>
          <t>36.4</t>
        </is>
      </c>
      <c r="H124" t="inlineStr">
        <is>
          <t>prop.err: 48.0</t>
        </is>
      </c>
      <c r="I124" t="inlineStr">
        <is>
          <t>VPC</t>
        </is>
      </c>
      <c r="J124" t="inlineStr">
        <is>
          <t>NR</t>
        </is>
      </c>
      <c r="K124" t="inlineStr">
        <is>
          <t>Dose recommendations based on AUC0-24</t>
        </is>
      </c>
    </row>
    <row r="125">
      <c r="A125" t="inlineStr">
        <is>
          <t>Sekaggya (2019)5</t>
        </is>
      </c>
      <c r="B125" t="inlineStr">
        <is>
          <t>Monolix2016R1</t>
        </is>
      </c>
      <c r="C125" t="inlineStr">
        <is>
          <t>one-comp model with first-order elimination and tlag, first order absorption</t>
        </is>
      </c>
      <c r="D125" t="inlineStr">
        <is>
          <t>Tlag</t>
        </is>
      </c>
      <c r="E125">
        <f>0.83</f>
        <v/>
      </c>
      <c r="G125" t="inlineStr">
        <is>
          <t>48.2</t>
        </is>
      </c>
      <c r="H125" t="inlineStr">
        <is>
          <t>prop.err: 48.0</t>
        </is>
      </c>
      <c r="I125" t="inlineStr">
        <is>
          <t>VPC</t>
        </is>
      </c>
      <c r="J125" t="inlineStr">
        <is>
          <t>NR</t>
        </is>
      </c>
      <c r="K125" t="inlineStr">
        <is>
          <t>Dose recommendations based on AUC0-24</t>
        </is>
      </c>
    </row>
    <row r="126">
      <c r="A126" t="inlineStr">
        <is>
          <t>Sekaggya (2019)5</t>
        </is>
      </c>
      <c r="B126" t="inlineStr">
        <is>
          <t>Monolix2016R1</t>
        </is>
      </c>
      <c r="C126" t="inlineStr">
        <is>
          <t>one-comp model with first-order elimination and tlag, first order absorption</t>
        </is>
      </c>
      <c r="D126" t="inlineStr">
        <is>
          <t>Ka</t>
        </is>
      </c>
      <c r="E126">
        <f>1.99</f>
        <v/>
      </c>
      <c r="F126" t="inlineStr">
        <is>
          <t>-</t>
        </is>
      </c>
      <c r="G126" t="inlineStr">
        <is>
          <t>50.7</t>
        </is>
      </c>
      <c r="H126" t="inlineStr">
        <is>
          <t>prop.err: 48.0</t>
        </is>
      </c>
      <c r="I126" t="inlineStr">
        <is>
          <t>VPC</t>
        </is>
      </c>
      <c r="J126" t="inlineStr">
        <is>
          <t>NR</t>
        </is>
      </c>
      <c r="K126" t="inlineStr">
        <is>
          <t>Dose recommendations based on AUC0-24</t>
        </is>
      </c>
    </row>
    <row r="127">
      <c r="A127" t="inlineStr">
        <is>
          <t>Sekaggya (2019)5</t>
        </is>
      </c>
      <c r="B127" t="inlineStr">
        <is>
          <t>Monolix2016R1</t>
        </is>
      </c>
      <c r="C127" t="inlineStr">
        <is>
          <t>one-comp model with first-order elimination and tlag, first order absorption</t>
        </is>
      </c>
      <c r="D127" t="inlineStr">
        <is>
          <t>CL</t>
        </is>
      </c>
      <c r="E127">
        <f>(12.2+20*week) * (FFM/43)^0.75</f>
        <v/>
      </c>
      <c r="F127" t="inlineStr">
        <is>
          <t>46.6</t>
        </is>
      </c>
      <c r="G127" t="inlineStr">
        <is>
          <t>-</t>
        </is>
      </c>
      <c r="H127" t="inlineStr">
        <is>
          <t>prop.err: 48.0</t>
        </is>
      </c>
      <c r="I127" t="inlineStr">
        <is>
          <t>VPC</t>
        </is>
      </c>
      <c r="J127" t="inlineStr">
        <is>
          <t>NR</t>
        </is>
      </c>
      <c r="K127" t="inlineStr">
        <is>
          <t>Dose recommendations based on AUC0-24</t>
        </is>
      </c>
    </row>
    <row r="128">
      <c r="A128" t="inlineStr">
        <is>
          <t>Sekaggya (2019)5</t>
        </is>
      </c>
      <c r="B128" t="inlineStr">
        <is>
          <t>Monolix2016R1</t>
        </is>
      </c>
      <c r="C128" t="inlineStr">
        <is>
          <t>one-comp model with first-order elimination and tlag, first order absorption</t>
        </is>
      </c>
      <c r="D128" t="inlineStr">
        <is>
          <t>Vd</t>
        </is>
      </c>
      <c r="E128">
        <f>58*(FFM/43)</f>
        <v/>
      </c>
      <c r="F128" t="inlineStr">
        <is>
          <t>87.4</t>
        </is>
      </c>
      <c r="G128" t="inlineStr">
        <is>
          <t>-</t>
        </is>
      </c>
      <c r="H128" t="inlineStr">
        <is>
          <t>prop.err: 48.0</t>
        </is>
      </c>
      <c r="I128" t="inlineStr">
        <is>
          <t>VPC</t>
        </is>
      </c>
      <c r="J128" t="inlineStr">
        <is>
          <t>NR</t>
        </is>
      </c>
      <c r="K128" t="inlineStr">
        <is>
          <t>Dose recommendations based on AUC0-24</t>
        </is>
      </c>
    </row>
    <row r="129">
      <c r="A129" t="inlineStr">
        <is>
          <t>Seng (2015)37</t>
        </is>
      </c>
      <c r="B129" t="inlineStr">
        <is>
          <t>NONMEM 7.2 (FOCE-I)</t>
        </is>
      </c>
      <c r="C129" t="inlineStr">
        <is>
          <t>one-comp model with first-order elimination with two transit-comp absorption</t>
        </is>
      </c>
      <c r="D129" t="inlineStr">
        <is>
          <t>KTR</t>
        </is>
      </c>
      <c r="E129">
        <f>KA</f>
        <v/>
      </c>
      <c r="F129" t="inlineStr">
        <is>
          <t>-</t>
        </is>
      </c>
      <c r="G129" t="inlineStr">
        <is>
          <t>-</t>
        </is>
      </c>
      <c r="H129" t="inlineStr">
        <is>
          <t>prop.err: 26.4</t>
        </is>
      </c>
      <c r="I129" t="inlineStr">
        <is>
          <t>Bootstrap GOF VPC</t>
        </is>
      </c>
      <c r="J129" t="inlineStr">
        <is>
          <t>NR</t>
        </is>
      </c>
      <c r="K129" t="inlineStr">
        <is>
          <t>NR</t>
        </is>
      </c>
    </row>
    <row r="130">
      <c r="A130" t="inlineStr">
        <is>
          <t>Seng (2015)37</t>
        </is>
      </c>
      <c r="B130" t="inlineStr">
        <is>
          <t>NONMEM 7.2 (FOCE-I)</t>
        </is>
      </c>
      <c r="C130" t="inlineStr">
        <is>
          <t>one-comp model with first-order elimination with two transit-comp absorption</t>
        </is>
      </c>
      <c r="D130" t="inlineStr">
        <is>
          <t>F</t>
        </is>
      </c>
      <c r="E130">
        <f>1 FIX</f>
        <v/>
      </c>
      <c r="F130" t="inlineStr">
        <is>
          <t>51.09</t>
        </is>
      </c>
      <c r="G130" t="inlineStr">
        <is>
          <t>57.18</t>
        </is>
      </c>
      <c r="H130" t="inlineStr">
        <is>
          <t>prop.err: 26.4</t>
        </is>
      </c>
      <c r="I130" t="inlineStr">
        <is>
          <t>Bootstrap GOF VPC</t>
        </is>
      </c>
      <c r="J130" t="inlineStr">
        <is>
          <t>NR</t>
        </is>
      </c>
      <c r="K130" t="inlineStr">
        <is>
          <t>NR</t>
        </is>
      </c>
    </row>
    <row r="131">
      <c r="A131" t="inlineStr">
        <is>
          <t>Seng (2015)37</t>
        </is>
      </c>
      <c r="B131" t="inlineStr">
        <is>
          <t>NONMEM 7.2 (FOCE-I)</t>
        </is>
      </c>
      <c r="C131" t="inlineStr">
        <is>
          <t>one-comp model with first-order elimination with two transit-comp absorption</t>
        </is>
      </c>
      <c r="D131" t="inlineStr">
        <is>
          <t>NN</t>
        </is>
      </c>
      <c r="E131">
        <f>2 FIX</f>
        <v/>
      </c>
      <c r="F131" t="inlineStr">
        <is>
          <t>-</t>
        </is>
      </c>
      <c r="G131" t="inlineStr">
        <is>
          <t>-</t>
        </is>
      </c>
      <c r="H131" t="inlineStr">
        <is>
          <t>prop.err: 26.4</t>
        </is>
      </c>
      <c r="I131" t="inlineStr">
        <is>
          <t>Bootstrap GOF VPC</t>
        </is>
      </c>
      <c r="J131" t="inlineStr">
        <is>
          <t>NR</t>
        </is>
      </c>
      <c r="K131" t="inlineStr">
        <is>
          <t>NR</t>
        </is>
      </c>
    </row>
    <row r="132">
      <c r="A132" t="inlineStr">
        <is>
          <t>Seng (2015)37</t>
        </is>
      </c>
      <c r="B132" t="inlineStr">
        <is>
          <t>NONMEM 7.2 (FOCE-I)</t>
        </is>
      </c>
      <c r="C132" t="inlineStr">
        <is>
          <t>one-comp model with first-order elimination with two transit-comp absorption</t>
        </is>
      </c>
      <c r="D132" t="inlineStr">
        <is>
          <t>Ka</t>
        </is>
      </c>
      <c r="E132">
        <f>2.15</f>
        <v/>
      </c>
      <c r="F132" t="inlineStr">
        <is>
          <t>57.71</t>
        </is>
      </c>
      <c r="G132" t="inlineStr">
        <is>
          <t>-</t>
        </is>
      </c>
      <c r="H132" t="inlineStr">
        <is>
          <t>prop.err: 26.4</t>
        </is>
      </c>
      <c r="I132" t="inlineStr">
        <is>
          <t>Bootstrap GOF VPC</t>
        </is>
      </c>
      <c r="J132" t="inlineStr">
        <is>
          <t>NR</t>
        </is>
      </c>
      <c r="K132" t="inlineStr">
        <is>
          <t>NR</t>
        </is>
      </c>
    </row>
    <row r="133">
      <c r="A133" t="inlineStr">
        <is>
          <t>Seng (2015)37</t>
        </is>
      </c>
      <c r="B133" t="inlineStr">
        <is>
          <t>NONMEM 7.2 (FOCE-I)</t>
        </is>
      </c>
      <c r="C133" t="inlineStr">
        <is>
          <t>one-comp model with first-order elimination with two transit-comp absorption</t>
        </is>
      </c>
      <c r="D133" t="inlineStr">
        <is>
          <t>CL</t>
        </is>
      </c>
      <c r="E133">
        <f>10.3*(BW/70)^0.75</f>
        <v/>
      </c>
      <c r="F133" t="inlineStr">
        <is>
          <t>30.13</t>
        </is>
      </c>
      <c r="G133" t="inlineStr">
        <is>
          <t>41.23</t>
        </is>
      </c>
      <c r="H133" t="inlineStr">
        <is>
          <t>prop.err: 26.4</t>
        </is>
      </c>
      <c r="I133" t="inlineStr">
        <is>
          <t>Bootstrap GOF VPC</t>
        </is>
      </c>
      <c r="J133" t="inlineStr">
        <is>
          <t>NR</t>
        </is>
      </c>
      <c r="K133" t="inlineStr">
        <is>
          <t>NR</t>
        </is>
      </c>
    </row>
    <row r="134">
      <c r="A134" t="inlineStr">
        <is>
          <t>Seng (2015)37</t>
        </is>
      </c>
      <c r="B134" t="inlineStr">
        <is>
          <t>NONMEM 7.2 (FOCE-I)</t>
        </is>
      </c>
      <c r="C134" t="inlineStr">
        <is>
          <t>one-comp model with first-order elimination with two transit-comp absorption</t>
        </is>
      </c>
      <c r="D134" t="inlineStr">
        <is>
          <t>Vd</t>
        </is>
      </c>
      <c r="E134">
        <f>30.9*(BW/70)</f>
        <v/>
      </c>
      <c r="F134" t="inlineStr">
        <is>
          <t>-</t>
        </is>
      </c>
      <c r="G134" t="inlineStr">
        <is>
          <t>-</t>
        </is>
      </c>
      <c r="H134" t="inlineStr">
        <is>
          <t>prop.err: 26.4</t>
        </is>
      </c>
      <c r="I134" t="inlineStr">
        <is>
          <t>Bootstrap GOF VPC</t>
        </is>
      </c>
      <c r="J134" t="inlineStr">
        <is>
          <t>NR</t>
        </is>
      </c>
      <c r="K134" t="inlineStr">
        <is>
          <t>NR</t>
        </is>
      </c>
    </row>
    <row r="135">
      <c r="A135" t="inlineStr">
        <is>
          <t>Sloan (2017)38</t>
        </is>
      </c>
      <c r="B135" t="inlineStr">
        <is>
          <t>NONMEM 7.2 (NA)</t>
        </is>
      </c>
      <c r="C135" t="inlineStr">
        <is>
          <t>one-comp model with first-order elimination with transit-comp absorption</t>
        </is>
      </c>
      <c r="D135" t="inlineStr">
        <is>
          <t>CL</t>
        </is>
      </c>
      <c r="E135">
        <f>19.6*1.2^SEX</f>
        <v/>
      </c>
      <c r="F135" t="inlineStr">
        <is>
          <t>27.57</t>
        </is>
      </c>
      <c r="G135" t="inlineStr">
        <is>
          <t>-</t>
        </is>
      </c>
      <c r="H135" t="inlineStr">
        <is>
          <t>prop.err: 22</t>
        </is>
      </c>
      <c r="I135" t="inlineStr">
        <is>
          <t>VPC</t>
        </is>
      </c>
      <c r="J135" t="inlineStr">
        <is>
          <t>NR</t>
        </is>
      </c>
      <c r="K135" t="inlineStr">
        <is>
          <t>NR</t>
        </is>
      </c>
    </row>
    <row r="136">
      <c r="A136" t="inlineStr">
        <is>
          <t>Sloan (2017)38</t>
        </is>
      </c>
      <c r="B136" t="inlineStr">
        <is>
          <t>NONMEM 7.2 (NA)</t>
        </is>
      </c>
      <c r="C136" t="inlineStr">
        <is>
          <t>one-comp model with first-order elimination with transit-comp absorption</t>
        </is>
      </c>
      <c r="D136" t="inlineStr">
        <is>
          <t>Vd</t>
        </is>
      </c>
      <c r="E136">
        <f>23.6</f>
        <v/>
      </c>
      <c r="F136" t="inlineStr">
        <is>
          <t>63.01</t>
        </is>
      </c>
      <c r="G136" t="inlineStr">
        <is>
          <t>-</t>
        </is>
      </c>
      <c r="H136" t="inlineStr">
        <is>
          <t>prop.err: 22</t>
        </is>
      </c>
      <c r="I136" t="inlineStr">
        <is>
          <t>VPC</t>
        </is>
      </c>
      <c r="J136" t="inlineStr">
        <is>
          <t>NR</t>
        </is>
      </c>
      <c r="K136" t="inlineStr">
        <is>
          <t>NR</t>
        </is>
      </c>
    </row>
    <row r="137">
      <c r="A137" t="inlineStr">
        <is>
          <t>Sloan (2017)38</t>
        </is>
      </c>
      <c r="B137" t="inlineStr">
        <is>
          <t>NONMEM 7.2 (NA)</t>
        </is>
      </c>
      <c r="C137" t="inlineStr">
        <is>
          <t>one-comp model with first-order elimination with transit-comp absorption</t>
        </is>
      </c>
      <c r="D137" t="inlineStr">
        <is>
          <t>Ka</t>
        </is>
      </c>
      <c r="E137">
        <f>0.277 FIX</f>
        <v/>
      </c>
      <c r="F137" t="inlineStr">
        <is>
          <t>-</t>
        </is>
      </c>
      <c r="G137" t="inlineStr">
        <is>
          <t>-</t>
        </is>
      </c>
      <c r="H137" t="inlineStr">
        <is>
          <t>prop.err: 22</t>
        </is>
      </c>
      <c r="I137" t="inlineStr">
        <is>
          <t>VPC</t>
        </is>
      </c>
      <c r="J137" t="inlineStr">
        <is>
          <t>NR</t>
        </is>
      </c>
      <c r="K137" t="inlineStr">
        <is>
          <t>NR</t>
        </is>
      </c>
    </row>
    <row r="138">
      <c r="A138" t="inlineStr">
        <is>
          <t>Sloan (2017)38</t>
        </is>
      </c>
      <c r="B138" t="inlineStr">
        <is>
          <t>NONMEM 7.2 (NA)</t>
        </is>
      </c>
      <c r="C138" t="inlineStr">
        <is>
          <t>one-comp model with first-order elimination with transit-comp absorption</t>
        </is>
      </c>
      <c r="D138" t="inlineStr">
        <is>
          <t>NN</t>
        </is>
      </c>
      <c r="E138">
        <f>1.5 FIX</f>
        <v/>
      </c>
      <c r="F138" t="inlineStr">
        <is>
          <t>-</t>
        </is>
      </c>
      <c r="G138" t="inlineStr">
        <is>
          <t>-</t>
        </is>
      </c>
      <c r="H138" t="inlineStr">
        <is>
          <t>prop.err: 22</t>
        </is>
      </c>
      <c r="I138" t="inlineStr">
        <is>
          <t>VPC</t>
        </is>
      </c>
      <c r="J138" t="inlineStr">
        <is>
          <t>NR</t>
        </is>
      </c>
      <c r="K138" t="inlineStr">
        <is>
          <t>NR</t>
        </is>
      </c>
    </row>
    <row r="139">
      <c r="A139" t="inlineStr">
        <is>
          <t>Sloan (2017)38</t>
        </is>
      </c>
      <c r="B139" t="inlineStr">
        <is>
          <t>NONMEM 7.2 (NA)</t>
        </is>
      </c>
      <c r="C139" t="inlineStr">
        <is>
          <t>one-comp model with first-order elimination with transit-comp absorption</t>
        </is>
      </c>
      <c r="D139" t="inlineStr">
        <is>
          <t>MTT</t>
        </is>
      </c>
      <c r="E139">
        <f>0.326 FIX</f>
        <v/>
      </c>
      <c r="F139" t="inlineStr">
        <is>
          <t>26.57 FIX</t>
        </is>
      </c>
      <c r="G139" t="inlineStr">
        <is>
          <t>-</t>
        </is>
      </c>
      <c r="H139" t="inlineStr">
        <is>
          <t>prop.err: 22</t>
        </is>
      </c>
      <c r="I139" t="inlineStr">
        <is>
          <t>VPC</t>
        </is>
      </c>
      <c r="J139" t="inlineStr">
        <is>
          <t>NR</t>
        </is>
      </c>
      <c r="K139" t="inlineStr">
        <is>
          <t>NR</t>
        </is>
      </c>
    </row>
    <row r="140">
      <c r="A140" t="inlineStr">
        <is>
          <t>Soedarsono (2023)39</t>
        </is>
      </c>
      <c r="B140" t="inlineStr">
        <is>
          <t>NONMEM 7.4 (FOCE-I)</t>
        </is>
      </c>
      <c r="C140" t="inlineStr">
        <is>
          <t>one-comp model with first-order elimination transit absorption</t>
        </is>
      </c>
      <c r="D140" t="inlineStr">
        <is>
          <t>Ka</t>
        </is>
      </c>
      <c r="E140">
        <f>0.37</f>
        <v/>
      </c>
      <c r="F140" t="inlineStr">
        <is>
          <t>-</t>
        </is>
      </c>
      <c r="G140" t="inlineStr">
        <is>
          <t>-</t>
        </is>
      </c>
      <c r="H140" t="inlineStr">
        <is>
          <t>add.err: 0.29</t>
        </is>
      </c>
      <c r="I140" t="inlineStr">
        <is>
          <t>Bootstrap GOF VPC</t>
        </is>
      </c>
      <c r="J140" t="inlineStr">
        <is>
          <t>NR</t>
        </is>
      </c>
      <c r="K140" t="inlineStr">
        <is>
          <t>Effect of SLCO1B1*15 and age on RIF exposure</t>
        </is>
      </c>
    </row>
    <row r="141">
      <c r="A141" t="inlineStr">
        <is>
          <t>Soedarsono (2023)39</t>
        </is>
      </c>
      <c r="B141" t="inlineStr">
        <is>
          <t>NONMEM 7.4 (FOCE-I)</t>
        </is>
      </c>
      <c r="C141" t="inlineStr">
        <is>
          <t>one-comp model with first-order elimination transit absorption</t>
        </is>
      </c>
      <c r="D141" t="inlineStr">
        <is>
          <t>CL</t>
        </is>
      </c>
      <c r="E141">
        <f>7.85*(AGE/40)^(−0.55)*(1+SLCO*0.24)*(FFM/44)^0.75</f>
        <v/>
      </c>
      <c r="F141" t="inlineStr">
        <is>
          <t>78.1</t>
        </is>
      </c>
      <c r="G141" t="inlineStr">
        <is>
          <t>-</t>
        </is>
      </c>
      <c r="H141" t="inlineStr">
        <is>
          <t>add.err: 0.29</t>
        </is>
      </c>
      <c r="I141" t="inlineStr">
        <is>
          <t>Bootstrap GOF VPC</t>
        </is>
      </c>
      <c r="J141" t="inlineStr">
        <is>
          <t>NR</t>
        </is>
      </c>
      <c r="K141" t="inlineStr">
        <is>
          <t>Effect of SLCO1B1*15 and age on RIF exposure</t>
        </is>
      </c>
    </row>
    <row r="142">
      <c r="A142" t="inlineStr">
        <is>
          <t>Soedarsono (2023)39</t>
        </is>
      </c>
      <c r="B142" t="inlineStr">
        <is>
          <t>NONMEM 7.4 (FOCE-I)</t>
        </is>
      </c>
      <c r="C142" t="inlineStr">
        <is>
          <t>one-comp model with first-order elimination transit absorption</t>
        </is>
      </c>
      <c r="D142" t="inlineStr">
        <is>
          <t>Vd</t>
        </is>
      </c>
      <c r="E142">
        <f>30.9*(FFM/44)</f>
        <v/>
      </c>
      <c r="F142" t="inlineStr">
        <is>
          <t>-</t>
        </is>
      </c>
      <c r="G142" t="inlineStr">
        <is>
          <t>-</t>
        </is>
      </c>
      <c r="H142" t="inlineStr">
        <is>
          <t>add.err: 0.29</t>
        </is>
      </c>
      <c r="I142" t="inlineStr">
        <is>
          <t>Bootstrap GOF VPC</t>
        </is>
      </c>
      <c r="J142" t="inlineStr">
        <is>
          <t>NR</t>
        </is>
      </c>
      <c r="K142" t="inlineStr">
        <is>
          <t>Effect of SLCO1B1*15 and age on RIF exposure</t>
        </is>
      </c>
    </row>
    <row r="143">
      <c r="A143" t="inlineStr">
        <is>
          <t>Wilkins (2008)40</t>
        </is>
      </c>
      <c r="B143" t="inlineStr">
        <is>
          <t>NONMEM 6</t>
        </is>
      </c>
      <c r="C143" t="inlineStr">
        <is>
          <t>one-comp model with first-order elimination with transit-comp absorption</t>
        </is>
      </c>
      <c r="D143" t="inlineStr">
        <is>
          <t>MTT</t>
        </is>
      </c>
      <c r="E143">
        <f>0.424</f>
        <v/>
      </c>
      <c r="F143" t="inlineStr">
        <is>
          <t>60.1</t>
        </is>
      </c>
      <c r="G143" t="inlineStr">
        <is>
          <t>67.9</t>
        </is>
      </c>
      <c r="H143" t="inlineStr">
        <is>
          <t>prop.err: 22.2 add.err: 0.0923</t>
        </is>
      </c>
      <c r="I143" t="inlineStr">
        <is>
          <t>GOF VPC</t>
        </is>
      </c>
      <c r="J143" t="inlineStr">
        <is>
          <t>NR</t>
        </is>
      </c>
      <c r="K143" t="inlineStr">
        <is>
          <t>RIF exposure comparison with other literature</t>
        </is>
      </c>
    </row>
    <row r="144">
      <c r="A144" t="inlineStr">
        <is>
          <t>Wilkins (2008)40</t>
        </is>
      </c>
      <c r="B144" t="inlineStr">
        <is>
          <t>NONMEM 6</t>
        </is>
      </c>
      <c r="C144" t="inlineStr">
        <is>
          <t>one-comp model with first-order elimination with transit-comp absorption</t>
        </is>
      </c>
      <c r="D144" t="inlineStr">
        <is>
          <t>NN</t>
        </is>
      </c>
      <c r="E144">
        <f>7.13</f>
        <v/>
      </c>
      <c r="F144" t="inlineStr">
        <is>
          <t>156</t>
        </is>
      </c>
      <c r="G144" t="inlineStr">
        <is>
          <t>-</t>
        </is>
      </c>
      <c r="H144" t="inlineStr">
        <is>
          <t>prop.err: 22.2 add.err: 0.0923</t>
        </is>
      </c>
      <c r="I144" t="inlineStr">
        <is>
          <t>GOF VPC</t>
        </is>
      </c>
      <c r="J144" t="inlineStr">
        <is>
          <t>NR</t>
        </is>
      </c>
      <c r="K144" t="inlineStr">
        <is>
          <t>RIF exposure comparison with other literature</t>
        </is>
      </c>
    </row>
    <row r="145">
      <c r="A145" t="inlineStr">
        <is>
          <t>Wilkins (2008)40</t>
        </is>
      </c>
      <c r="B145" t="inlineStr">
        <is>
          <t>NONMEM 6</t>
        </is>
      </c>
      <c r="C145" t="inlineStr">
        <is>
          <t>one-comp model with first-order elimination with transit-comp absorption</t>
        </is>
      </c>
      <c r="D145" t="inlineStr">
        <is>
          <t>Ka</t>
        </is>
      </c>
      <c r="E145">
        <f>1.15</f>
        <v/>
      </c>
      <c r="F145" t="inlineStr">
        <is>
          <t>66.3</t>
        </is>
      </c>
      <c r="G145" t="inlineStr">
        <is>
          <t>-</t>
        </is>
      </c>
      <c r="H145" t="inlineStr">
        <is>
          <t>prop.err: 22.2 add.err: 0.0923</t>
        </is>
      </c>
      <c r="I145" t="inlineStr">
        <is>
          <t>GOF VPC</t>
        </is>
      </c>
      <c r="J145" t="inlineStr">
        <is>
          <t>NR</t>
        </is>
      </c>
      <c r="K145" t="inlineStr">
        <is>
          <t>RIF exposure comparison with other literature</t>
        </is>
      </c>
    </row>
    <row r="146">
      <c r="A146" t="inlineStr">
        <is>
          <t>Wilkins (2008)40</t>
        </is>
      </c>
      <c r="B146" t="inlineStr">
        <is>
          <t>NONMEM 6</t>
        </is>
      </c>
      <c r="C146" t="inlineStr">
        <is>
          <t>one-comp model with first-order elimination with transit-comp absorption</t>
        </is>
      </c>
      <c r="D146" t="inlineStr">
        <is>
          <t>CL</t>
        </is>
      </c>
      <c r="E146">
        <f>19.2</f>
        <v/>
      </c>
      <c r="F146" t="inlineStr">
        <is>
          <t>52.8 CL_Vd correlation: 0.217</t>
        </is>
      </c>
      <c r="G146" t="inlineStr">
        <is>
          <t>22.5</t>
        </is>
      </c>
      <c r="H146" t="inlineStr">
        <is>
          <t>prop.err: 22.2 add.err: 0.0923</t>
        </is>
      </c>
      <c r="I146" t="inlineStr">
        <is>
          <t>GOF VPC</t>
        </is>
      </c>
      <c r="J146" t="inlineStr">
        <is>
          <t>NR</t>
        </is>
      </c>
      <c r="K146" t="inlineStr">
        <is>
          <t>RIF exposure comparison with other literature</t>
        </is>
      </c>
    </row>
    <row r="147">
      <c r="A147" t="inlineStr">
        <is>
          <t>Wilkins (2008)40</t>
        </is>
      </c>
      <c r="B147" t="inlineStr">
        <is>
          <t>NONMEM 6</t>
        </is>
      </c>
      <c r="C147" t="inlineStr">
        <is>
          <t>one-comp model with first-order elimination with transit-comp absorption</t>
        </is>
      </c>
      <c r="D147" t="inlineStr">
        <is>
          <t>Vd</t>
        </is>
      </c>
      <c r="E147">
        <f>53.2</f>
        <v/>
      </c>
      <c r="F147" t="inlineStr">
        <is>
          <t>43.4</t>
        </is>
      </c>
      <c r="G147" t="inlineStr">
        <is>
          <t>-</t>
        </is>
      </c>
      <c r="H147" t="inlineStr">
        <is>
          <t>prop.err: 22.2 add.err: 0.0923</t>
        </is>
      </c>
      <c r="I147" t="inlineStr">
        <is>
          <t>GOF VPC</t>
        </is>
      </c>
      <c r="J147" t="inlineStr">
        <is>
          <t>NR</t>
        </is>
      </c>
      <c r="K147" t="inlineStr">
        <is>
          <t>RIF exposure comparison with other literature</t>
        </is>
      </c>
    </row>
    <row r="148">
      <c r="A148" t="inlineStr">
        <is>
          <t>Zvada (2014)47</t>
        </is>
      </c>
      <c r="B148" t="inlineStr">
        <is>
          <t>NONMEM 7 (FOCE-I)</t>
        </is>
      </c>
      <c r="C148" t="inlineStr">
        <is>
          <t>one-comp model with first-order elimination with transit-comp absorption</t>
        </is>
      </c>
      <c r="D148" t="inlineStr">
        <is>
          <t>MTT</t>
        </is>
      </c>
      <c r="E148">
        <f>1.04</f>
        <v/>
      </c>
      <c r="F148" t="inlineStr">
        <is>
          <t>-</t>
        </is>
      </c>
      <c r="G148" t="inlineStr">
        <is>
          <t>63.72</t>
        </is>
      </c>
      <c r="H148" t="inlineStr">
        <is>
          <t>prop.err: 23.4 add.err: 0.122/0.630</t>
        </is>
      </c>
      <c r="I148" t="inlineStr">
        <is>
          <t>VPC</t>
        </is>
      </c>
      <c r="J148" t="inlineStr">
        <is>
          <t>NR</t>
        </is>
      </c>
      <c r="K148" t="inlineStr">
        <is>
          <t>Dose recommendations based on AUC0-24 across different age and weight bands</t>
        </is>
      </c>
    </row>
    <row r="149">
      <c r="A149" t="inlineStr">
        <is>
          <t>Zvada (2014)47</t>
        </is>
      </c>
      <c r="B149" t="inlineStr">
        <is>
          <t>NONMEM 7 (FOCE-I)</t>
        </is>
      </c>
      <c r="C149" t="inlineStr">
        <is>
          <t>one-comp model with first-order elimination with transit-comp absorption</t>
        </is>
      </c>
      <c r="D149" t="inlineStr">
        <is>
          <t>NN</t>
        </is>
      </c>
      <c r="E149">
        <f>8.04</f>
        <v/>
      </c>
      <c r="F149" t="inlineStr">
        <is>
          <t>-</t>
        </is>
      </c>
      <c r="G149" t="inlineStr">
        <is>
          <t>-</t>
        </is>
      </c>
      <c r="H149" t="inlineStr">
        <is>
          <t>prop.err: 23.4 add.err: 0.122/0.630</t>
        </is>
      </c>
      <c r="I149" t="inlineStr">
        <is>
          <t>VPC</t>
        </is>
      </c>
      <c r="J149" t="inlineStr">
        <is>
          <t>NR</t>
        </is>
      </c>
      <c r="K149" t="inlineStr">
        <is>
          <t>Dose recommendations based on AUC0-24 across different age and weight bands</t>
        </is>
      </c>
    </row>
    <row r="150">
      <c r="A150" t="inlineStr">
        <is>
          <t>Zvada (2014)47</t>
        </is>
      </c>
      <c r="B150" t="inlineStr">
        <is>
          <t>NONMEM 7 (FOCE-I)</t>
        </is>
      </c>
      <c r="C150" t="inlineStr">
        <is>
          <t>one-comp model with first-order elimination with transit-comp absorption</t>
        </is>
      </c>
      <c r="D150" t="inlineStr">
        <is>
          <t>F</t>
        </is>
      </c>
      <c r="E150">
        <f>1 FIX</f>
        <v/>
      </c>
      <c r="F150" t="inlineStr">
        <is>
          <t>-</t>
        </is>
      </c>
      <c r="G150" t="inlineStr">
        <is>
          <t>69.34</t>
        </is>
      </c>
      <c r="H150" t="inlineStr">
        <is>
          <t>prop.err: 23.4 add.err: 0.122/0.630</t>
        </is>
      </c>
      <c r="I150" t="inlineStr">
        <is>
          <t>VPC</t>
        </is>
      </c>
      <c r="J150" t="inlineStr">
        <is>
          <t>NR</t>
        </is>
      </c>
      <c r="K150" t="inlineStr">
        <is>
          <t>Dose recommendations based on AUC0-24 across different age and weight bands</t>
        </is>
      </c>
    </row>
    <row r="151">
      <c r="A151" t="inlineStr">
        <is>
          <t>Zvada (2014)47</t>
        </is>
      </c>
      <c r="B151" t="inlineStr">
        <is>
          <t>NONMEM 7 (FOCE-I)</t>
        </is>
      </c>
      <c r="C151" t="inlineStr">
        <is>
          <t>one-comp model with first-order elimination with transit-comp absorption</t>
        </is>
      </c>
      <c r="D151" t="inlineStr">
        <is>
          <t>Ka</t>
        </is>
      </c>
      <c r="E151">
        <f>KTR</f>
        <v/>
      </c>
      <c r="F151" t="inlineStr">
        <is>
          <t>-</t>
        </is>
      </c>
      <c r="G151" t="inlineStr">
        <is>
          <t>-</t>
        </is>
      </c>
      <c r="H151" t="inlineStr">
        <is>
          <t>prop.err: 23.4 add.err: 0.122/0.630</t>
        </is>
      </c>
      <c r="I151" t="inlineStr">
        <is>
          <t>VPC</t>
        </is>
      </c>
      <c r="J151" t="inlineStr">
        <is>
          <t>NR</t>
        </is>
      </c>
      <c r="K151" t="inlineStr">
        <is>
          <t>Dose recommendations based on AUC0-24 across different age and weight bands</t>
        </is>
      </c>
    </row>
    <row r="152">
      <c r="A152" t="inlineStr">
        <is>
          <t>Zvada (2014)47</t>
        </is>
      </c>
      <c r="B152" t="inlineStr">
        <is>
          <t>NONMEM 7 (FOCE-I)</t>
        </is>
      </c>
      <c r="C152" t="inlineStr">
        <is>
          <t>one-comp model with first-order elimination with transit-comp absorption</t>
        </is>
      </c>
      <c r="D152" t="inlineStr">
        <is>
          <t>CL</t>
        </is>
      </c>
      <c r="E152">
        <f>8.15*(BW/12.5)^0.75*(1/(1+(PMAw/58.2)^-2.21))</f>
        <v/>
      </c>
      <c r="F152" t="inlineStr">
        <is>
          <t>57.1</t>
        </is>
      </c>
      <c r="G152" t="inlineStr">
        <is>
          <t>50.1</t>
        </is>
      </c>
      <c r="H152" t="inlineStr">
        <is>
          <t>prop.err: 23.4 add.err: 0.122/0.630</t>
        </is>
      </c>
      <c r="I152" t="inlineStr">
        <is>
          <t>VPC</t>
        </is>
      </c>
      <c r="J152" t="inlineStr">
        <is>
          <t>NR</t>
        </is>
      </c>
      <c r="K152" t="inlineStr">
        <is>
          <t>Dose recommendations based on AUC0-24 across different age and weight bands</t>
        </is>
      </c>
    </row>
    <row r="153">
      <c r="A153" t="inlineStr">
        <is>
          <t>Zvada (2014)47</t>
        </is>
      </c>
      <c r="B153" t="inlineStr">
        <is>
          <t>NONMEM 7 (FOCE-I)</t>
        </is>
      </c>
      <c r="C153" t="inlineStr">
        <is>
          <t>one-comp model with first-order elimination with transit-comp absorption</t>
        </is>
      </c>
      <c r="D153" t="inlineStr">
        <is>
          <t>Vd</t>
        </is>
      </c>
      <c r="E153">
        <f>16.2*(BW/12.5)</f>
        <v/>
      </c>
      <c r="F153" t="inlineStr">
        <is>
          <t>65.88</t>
        </is>
      </c>
      <c r="G153" t="inlineStr">
        <is>
          <t>-</t>
        </is>
      </c>
      <c r="H153" t="inlineStr">
        <is>
          <t>prop.err: 23.4 add.err: 0.122/0.630</t>
        </is>
      </c>
      <c r="I153" t="inlineStr">
        <is>
          <t>VPC</t>
        </is>
      </c>
      <c r="J153" t="inlineStr">
        <is>
          <t>NR</t>
        </is>
      </c>
      <c r="K153" t="inlineStr">
        <is>
          <t>Dose recommendations based on AUC0-24 across different age and weight bands</t>
        </is>
      </c>
    </row>
    <row r="154">
      <c r="A154" t="inlineStr">
        <is>
          <t>Naidoo (2019)33</t>
        </is>
      </c>
      <c r="B154" t="inlineStr">
        <is>
          <t>NONMEM 7.3 (FOCE-I)</t>
        </is>
      </c>
      <c r="C154" t="inlineStr">
        <is>
          <t>one-comp model with first-order elimination with two transit-comp absorption</t>
        </is>
      </c>
      <c r="D154" t="inlineStr">
        <is>
          <t>MTT</t>
        </is>
      </c>
      <c r="E154">
        <f>0.53</f>
        <v/>
      </c>
      <c r="F154" t="inlineStr">
        <is>
          <t>-</t>
        </is>
      </c>
      <c r="G154" t="inlineStr">
        <is>
          <t>-</t>
        </is>
      </c>
      <c r="H154" t="inlineStr">
        <is>
          <t>prop.err: 37.4 add.err: 0.008 FIX</t>
        </is>
      </c>
      <c r="I154" t="inlineStr">
        <is>
          <t>VPC</t>
        </is>
      </c>
      <c r="J154" t="inlineStr">
        <is>
          <t>NR</t>
        </is>
      </c>
      <c r="K154" t="inlineStr">
        <is>
          <t>Exposure simulation</t>
        </is>
      </c>
    </row>
    <row r="155">
      <c r="A155" t="inlineStr">
        <is>
          <t>Naidoo (2019)33</t>
        </is>
      </c>
      <c r="B155" t="inlineStr">
        <is>
          <t>NONMEM 7.3 (FOCE-I)</t>
        </is>
      </c>
      <c r="C155" t="inlineStr">
        <is>
          <t>one-comp model with first-order elimination with two transit-comp absorption</t>
        </is>
      </c>
      <c r="D155" t="inlineStr">
        <is>
          <t>NN</t>
        </is>
      </c>
      <c r="E155">
        <f>34.6</f>
        <v/>
      </c>
      <c r="F155" t="inlineStr">
        <is>
          <t>-</t>
        </is>
      </c>
      <c r="G155" t="inlineStr">
        <is>
          <t>-</t>
        </is>
      </c>
      <c r="H155" t="inlineStr">
        <is>
          <t>prop.err: 37.4 add.err: 0.008 FIX</t>
        </is>
      </c>
      <c r="I155" t="inlineStr">
        <is>
          <t>VPC</t>
        </is>
      </c>
      <c r="J155" t="inlineStr">
        <is>
          <t>NR</t>
        </is>
      </c>
      <c r="K155" t="inlineStr">
        <is>
          <t>Exposure simulation</t>
        </is>
      </c>
    </row>
    <row r="156">
      <c r="A156" t="inlineStr">
        <is>
          <t>Naidoo (2019)33</t>
        </is>
      </c>
      <c r="B156" t="inlineStr">
        <is>
          <t>NONMEM 7.3 (FOCE-I)</t>
        </is>
      </c>
      <c r="C156" t="inlineStr">
        <is>
          <t>one-comp model with first-order elimination with two transit-comp absorption</t>
        </is>
      </c>
      <c r="D156" t="inlineStr">
        <is>
          <t>F</t>
        </is>
      </c>
      <c r="E156">
        <f>1 FIX</f>
        <v/>
      </c>
      <c r="F156" t="inlineStr">
        <is>
          <t>-</t>
        </is>
      </c>
      <c r="G156" t="inlineStr">
        <is>
          <t>65.88</t>
        </is>
      </c>
      <c r="H156" t="inlineStr">
        <is>
          <t>prop.err: 37.4 add.err: 0.008 FIX</t>
        </is>
      </c>
      <c r="I156" t="inlineStr">
        <is>
          <t>VPC</t>
        </is>
      </c>
      <c r="J156" t="inlineStr">
        <is>
          <t>NR</t>
        </is>
      </c>
      <c r="K156" t="inlineStr">
        <is>
          <t>Exposure simulation</t>
        </is>
      </c>
    </row>
    <row r="157">
      <c r="A157" t="inlineStr">
        <is>
          <t>Naidoo (2019)33</t>
        </is>
      </c>
      <c r="B157" t="inlineStr">
        <is>
          <t>NONMEM 7.3 (FOCE-I)</t>
        </is>
      </c>
      <c r="C157" t="inlineStr">
        <is>
          <t>one-comp model with first-order elimination with two transit-comp absorption</t>
        </is>
      </c>
      <c r="D157" t="inlineStr">
        <is>
          <t>Ka</t>
        </is>
      </c>
      <c r="E157">
        <f>1.57</f>
        <v/>
      </c>
      <c r="F157" t="inlineStr">
        <is>
          <t>-</t>
        </is>
      </c>
      <c r="G157" t="inlineStr">
        <is>
          <t>-</t>
        </is>
      </c>
      <c r="H157" t="inlineStr">
        <is>
          <t>prop.err: 37.4 add.err: 0.008 FIX</t>
        </is>
      </c>
      <c r="I157" t="inlineStr">
        <is>
          <t>VPC</t>
        </is>
      </c>
      <c r="J157" t="inlineStr">
        <is>
          <t>NR</t>
        </is>
      </c>
      <c r="K157" t="inlineStr">
        <is>
          <t>Exposure simulation</t>
        </is>
      </c>
    </row>
    <row r="158">
      <c r="A158" t="inlineStr">
        <is>
          <t>Naidoo (2019)33</t>
        </is>
      </c>
      <c r="B158" t="inlineStr">
        <is>
          <t>NONMEM 7.3 (FOCE-I)</t>
        </is>
      </c>
      <c r="C158" t="inlineStr">
        <is>
          <t>one-comp model with first-order elimination with two transit-comp absorption</t>
        </is>
      </c>
      <c r="D158" t="inlineStr">
        <is>
          <t>CL</t>
        </is>
      </c>
      <c r="E158">
        <f>22.8*(FFM/47)^0.75</f>
        <v/>
      </c>
      <c r="F158" t="inlineStr">
        <is>
          <t>23.45</t>
        </is>
      </c>
      <c r="G158" t="inlineStr">
        <is>
          <t>46.15</t>
        </is>
      </c>
      <c r="H158" t="inlineStr">
        <is>
          <t>prop.err: 37.4 add.err: 0.008 FIX</t>
        </is>
      </c>
      <c r="I158" t="inlineStr">
        <is>
          <t>VPC</t>
        </is>
      </c>
      <c r="J158" t="inlineStr">
        <is>
          <t>NR</t>
        </is>
      </c>
      <c r="K158" t="inlineStr">
        <is>
          <t>Exposure simulation</t>
        </is>
      </c>
    </row>
    <row r="159">
      <c r="A159" t="inlineStr">
        <is>
          <t>Naidoo (2019)33</t>
        </is>
      </c>
      <c r="B159" t="inlineStr">
        <is>
          <t>NONMEM 7.3 (FOCE-I)</t>
        </is>
      </c>
      <c r="C159" t="inlineStr">
        <is>
          <t>one-comp model with first-order elimination with two transit-comp absorption</t>
        </is>
      </c>
      <c r="D159" t="inlineStr">
        <is>
          <t>Vd</t>
        </is>
      </c>
      <c r="E159">
        <f>77.4*(FFM/47)</f>
        <v/>
      </c>
      <c r="F159" t="inlineStr">
        <is>
          <t>-</t>
        </is>
      </c>
      <c r="G159" t="inlineStr">
        <is>
          <t>-</t>
        </is>
      </c>
      <c r="H159" t="inlineStr">
        <is>
          <t>prop.err: 37.4 add.err: 0.008 FIX</t>
        </is>
      </c>
      <c r="I159" t="inlineStr">
        <is>
          <t>VPC</t>
        </is>
      </c>
      <c r="J159" t="inlineStr">
        <is>
          <t>NR</t>
        </is>
      </c>
      <c r="K159" t="inlineStr">
        <is>
          <t>Exposure simulation</t>
        </is>
      </c>
    </row>
    <row r="160">
      <c r="A160" t="inlineStr">
        <is>
          <t>Hoa (2024)42</t>
        </is>
      </c>
      <c r="B160" t="inlineStr">
        <is>
          <t>NONMEM 7.4.1 (FOCE-I)</t>
        </is>
      </c>
      <c r="C160" t="inlineStr">
        <is>
          <t>one-comp model with first-order elimination</t>
        </is>
      </c>
      <c r="D160" t="inlineStr">
        <is>
          <t>CL</t>
        </is>
      </c>
      <c r="E160">
        <f>6.05*(1+SLCO*0.17)*(BW/60)^0.75</f>
        <v/>
      </c>
      <c r="F160" t="inlineStr">
        <is>
          <t>25.9</t>
        </is>
      </c>
      <c r="G160" t="inlineStr">
        <is>
          <t>-</t>
        </is>
      </c>
      <c r="H160" t="inlineStr">
        <is>
          <t>prop.err: 18 add.err: 1.77</t>
        </is>
      </c>
      <c r="I160" t="inlineStr">
        <is>
          <t>Bootstrap GOF VPC</t>
        </is>
      </c>
      <c r="J160" t="inlineStr">
        <is>
          <t>359</t>
        </is>
      </c>
      <c r="K160" t="inlineStr">
        <is>
          <t>Dose recommendations based on SLCO1B1 genotype Exposure comparison with different model</t>
        </is>
      </c>
    </row>
    <row r="161">
      <c r="A161" t="inlineStr">
        <is>
          <t>Hoa (2024)42</t>
        </is>
      </c>
      <c r="B161" t="inlineStr">
        <is>
          <t>NONMEM 7.4.1 (FOCE-I)</t>
        </is>
      </c>
      <c r="C161" t="inlineStr">
        <is>
          <t>one-comp model with first-order elimination</t>
        </is>
      </c>
      <c r="D161" t="inlineStr">
        <is>
          <t>Vd</t>
        </is>
      </c>
      <c r="E161">
        <f>36.5*(BW/60)</f>
        <v/>
      </c>
      <c r="F161" t="inlineStr">
        <is>
          <t>41.7</t>
        </is>
      </c>
      <c r="G161" t="inlineStr">
        <is>
          <t>-</t>
        </is>
      </c>
      <c r="H161" t="inlineStr">
        <is>
          <t>prop.err: 18 add.err: 1.77</t>
        </is>
      </c>
      <c r="I161" t="inlineStr">
        <is>
          <t>Bootstrap GOF VPC</t>
        </is>
      </c>
      <c r="J161" t="inlineStr">
        <is>
          <t>359</t>
        </is>
      </c>
      <c r="K161" t="inlineStr">
        <is>
          <t>Dose recommendations based on SLCO1B1 genotype Exposure comparison with different model</t>
        </is>
      </c>
    </row>
    <row r="162">
      <c r="A162" t="inlineStr">
        <is>
          <t>Hoa (2024)42</t>
        </is>
      </c>
      <c r="B162" t="inlineStr">
        <is>
          <t>NONMEM 7.4.1 (FOCE-I)</t>
        </is>
      </c>
      <c r="C162" t="inlineStr">
        <is>
          <t>one-comp model with first-order elimination</t>
        </is>
      </c>
      <c r="D162" t="inlineStr">
        <is>
          <t>Ka</t>
        </is>
      </c>
      <c r="E162">
        <f>1.52</f>
        <v/>
      </c>
      <c r="F162" t="inlineStr">
        <is>
          <t>118.7</t>
        </is>
      </c>
      <c r="G162" t="inlineStr">
        <is>
          <t>-</t>
        </is>
      </c>
      <c r="H162" t="inlineStr">
        <is>
          <t>prop.err: 18 add.err: 1.77</t>
        </is>
      </c>
      <c r="I162" t="inlineStr">
        <is>
          <t>Bootstrap GOF VPC</t>
        </is>
      </c>
      <c r="J162" t="inlineStr">
        <is>
          <t>359</t>
        </is>
      </c>
      <c r="K162" t="inlineStr">
        <is>
          <t>Dose recommendations based on SLCO1B1 genotype Exposure comparison with different model</t>
        </is>
      </c>
    </row>
    <row r="163">
      <c r="A163" t="inlineStr">
        <is>
          <t>Svensson (2018)41</t>
        </is>
      </c>
      <c r="B163" t="inlineStr">
        <is>
          <t>NONMEM 7.2 (FOCE-I)</t>
        </is>
      </c>
      <c r="C163" t="inlineStr">
        <is>
          <t>one-comp model with first-order elimination with transit-comp absorption</t>
        </is>
      </c>
      <c r="D163" t="inlineStr">
        <is>
          <t>MTT</t>
        </is>
      </c>
      <c r="E163">
        <f>0.513</f>
        <v/>
      </c>
      <c r="F163" t="inlineStr">
        <is>
          <t>61.81</t>
        </is>
      </c>
      <c r="G163" t="inlineStr">
        <is>
          <t>75.1</t>
        </is>
      </c>
      <c r="H163" t="inlineStr">
        <is>
          <t>add.err: 0.236</t>
        </is>
      </c>
      <c r="I163" t="inlineStr">
        <is>
          <t>VPC</t>
        </is>
      </c>
      <c r="J163" t="inlineStr">
        <is>
          <t>NR</t>
        </is>
      </c>
      <c r="K163" t="inlineStr">
        <is>
          <t>High dose exposure</t>
        </is>
      </c>
    </row>
    <row r="164">
      <c r="A164" t="inlineStr">
        <is>
          <t>Svensson (2018)41</t>
        </is>
      </c>
      <c r="B164" t="inlineStr">
        <is>
          <t>NONMEM 7.2 (FOCE-I)</t>
        </is>
      </c>
      <c r="C164" t="inlineStr">
        <is>
          <t>one-comp model with first-order elimination with transit-comp absorption</t>
        </is>
      </c>
      <c r="D164" t="inlineStr">
        <is>
          <t>NN</t>
        </is>
      </c>
      <c r="E164">
        <f>23.8</f>
        <v/>
      </c>
      <c r="F164" t="inlineStr">
        <is>
          <t>88.26</t>
        </is>
      </c>
      <c r="G164" t="inlineStr">
        <is>
          <t>-</t>
        </is>
      </c>
      <c r="H164" t="inlineStr">
        <is>
          <t>add.err: 0.236</t>
        </is>
      </c>
      <c r="I164" t="inlineStr">
        <is>
          <t>VPC</t>
        </is>
      </c>
      <c r="J164" t="inlineStr">
        <is>
          <t>NR</t>
        </is>
      </c>
      <c r="K164" t="inlineStr">
        <is>
          <t>High dose exposure</t>
        </is>
      </c>
    </row>
    <row r="165">
      <c r="A165" t="inlineStr">
        <is>
          <t>Svensson (2018)41</t>
        </is>
      </c>
      <c r="B165" t="inlineStr">
        <is>
          <t>NONMEM 7.2 (FOCE-I)</t>
        </is>
      </c>
      <c r="C165" t="inlineStr">
        <is>
          <t>one-comp model with first-order elimination with transit-comp absorption</t>
        </is>
      </c>
      <c r="D165" t="inlineStr">
        <is>
          <t>Vmax</t>
        </is>
      </c>
      <c r="E165">
        <f>525</f>
        <v/>
      </c>
      <c r="F165" t="inlineStr">
        <is>
          <t>54.77 Vmax_Km correlation: 0.389</t>
        </is>
      </c>
      <c r="G165" t="inlineStr">
        <is>
          <t>-</t>
        </is>
      </c>
      <c r="H165" t="inlineStr">
        <is>
          <t>add.err: 0.236</t>
        </is>
      </c>
      <c r="I165" t="inlineStr">
        <is>
          <t>VPC</t>
        </is>
      </c>
      <c r="J165" t="inlineStr">
        <is>
          <t>NR</t>
        </is>
      </c>
      <c r="K165" t="inlineStr">
        <is>
          <t>High dose exposure</t>
        </is>
      </c>
    </row>
    <row r="166">
      <c r="A166" t="inlineStr">
        <is>
          <t>Svensson (2018)41</t>
        </is>
      </c>
      <c r="B166" t="inlineStr">
        <is>
          <t>NONMEM 7.2 (FOCE-I)</t>
        </is>
      </c>
      <c r="C166" t="inlineStr">
        <is>
          <t>one-comp model with first-order elimination with transit-comp absorption</t>
        </is>
      </c>
      <c r="D166" t="inlineStr">
        <is>
          <t>Km</t>
        </is>
      </c>
      <c r="E166">
        <f>35.3</f>
        <v/>
      </c>
      <c r="F166" t="inlineStr">
        <is>
          <t>59.83</t>
        </is>
      </c>
      <c r="G166" t="inlineStr">
        <is>
          <t>43.47</t>
        </is>
      </c>
      <c r="H166" t="inlineStr">
        <is>
          <t>add.err: 0.236</t>
        </is>
      </c>
      <c r="I166" t="inlineStr">
        <is>
          <t>VPC</t>
        </is>
      </c>
      <c r="J166" t="inlineStr">
        <is>
          <t>NR</t>
        </is>
      </c>
      <c r="K166" t="inlineStr">
        <is>
          <t>High dose exposure</t>
        </is>
      </c>
    </row>
    <row r="167">
      <c r="A167" t="inlineStr">
        <is>
          <t>Svensson (2018)41</t>
        </is>
      </c>
      <c r="B167" t="inlineStr">
        <is>
          <t>NONMEM 7.2 (FOCE-I)</t>
        </is>
      </c>
      <c r="C167" t="inlineStr">
        <is>
          <t>one-comp model with first-order elimination with transit-comp absorption</t>
        </is>
      </c>
      <c r="D167" t="inlineStr">
        <is>
          <t>F</t>
        </is>
      </c>
      <c r="E167">
        <f>1*(1+0.504*(DOSE-450)/(67.0+(DOSE-450)))</f>
        <v/>
      </c>
      <c r="F167" t="inlineStr">
        <is>
          <t>-</t>
        </is>
      </c>
      <c r="G167" t="inlineStr">
        <is>
          <t>39.62</t>
        </is>
      </c>
      <c r="H167" t="inlineStr">
        <is>
          <t>add.err: 0.236</t>
        </is>
      </c>
      <c r="I167" t="inlineStr">
        <is>
          <t>VPC</t>
        </is>
      </c>
      <c r="J167" t="inlineStr">
        <is>
          <t>NR</t>
        </is>
      </c>
      <c r="K167" t="inlineStr">
        <is>
          <t>High dose exposure</t>
        </is>
      </c>
    </row>
    <row r="168">
      <c r="A168" t="inlineStr">
        <is>
          <t>Svensson (2018)41</t>
        </is>
      </c>
      <c r="B168" t="inlineStr">
        <is>
          <t>NONMEM 7.2 (FOCE-I)</t>
        </is>
      </c>
      <c r="C168" t="inlineStr">
        <is>
          <t>one-comp model with first-order elimination with transit-comp absorption</t>
        </is>
      </c>
      <c r="D168" t="inlineStr">
        <is>
          <t>Ka</t>
        </is>
      </c>
      <c r="E168">
        <f>1.77</f>
        <v/>
      </c>
      <c r="F168" t="inlineStr">
        <is>
          <t>58.14</t>
        </is>
      </c>
      <c r="G168" t="inlineStr">
        <is>
          <t>56.04</t>
        </is>
      </c>
      <c r="H168" t="inlineStr">
        <is>
          <t>add.err: 0.236</t>
        </is>
      </c>
      <c r="I168" t="inlineStr">
        <is>
          <t>VPC</t>
        </is>
      </c>
      <c r="J168" t="inlineStr">
        <is>
          <t>NR</t>
        </is>
      </c>
      <c r="K168" t="inlineStr">
        <is>
          <t>High dose exposure</t>
        </is>
      </c>
    </row>
    <row r="169">
      <c r="A169" t="inlineStr">
        <is>
          <t>Svensson (2018)41</t>
        </is>
      </c>
      <c r="B169" t="inlineStr">
        <is>
          <t>NONMEM 7.2 (FOCE-I)</t>
        </is>
      </c>
      <c r="C169" t="inlineStr">
        <is>
          <t>one-comp model with first-order elimination with transit-comp absorption</t>
        </is>
      </c>
      <c r="D169" t="inlineStr">
        <is>
          <t>CL</t>
        </is>
      </c>
      <c r="E169">
        <f>((VMAX/(KM+CP))*(BW/70)^0.75</f>
        <v/>
      </c>
      <c r="F169" t="inlineStr">
        <is>
          <t>-</t>
        </is>
      </c>
      <c r="G169" t="inlineStr">
        <is>
          <t>-</t>
        </is>
      </c>
      <c r="H169" t="inlineStr">
        <is>
          <t>add.err: 0.236</t>
        </is>
      </c>
      <c r="I169" t="inlineStr">
        <is>
          <t>VPC</t>
        </is>
      </c>
      <c r="J169" t="inlineStr">
        <is>
          <t>NR</t>
        </is>
      </c>
      <c r="K169" t="inlineStr">
        <is>
          <t>High dose exposure</t>
        </is>
      </c>
    </row>
    <row r="170">
      <c r="A170" t="inlineStr">
        <is>
          <t>Svensson (2018)41</t>
        </is>
      </c>
      <c r="B170" t="inlineStr">
        <is>
          <t>NONMEM 7.2 (FOCE-I)</t>
        </is>
      </c>
      <c r="C170" t="inlineStr">
        <is>
          <t>one-comp model with first-order elimination with transit-comp absorption</t>
        </is>
      </c>
      <c r="D170" t="inlineStr">
        <is>
          <t>Vd</t>
        </is>
      </c>
      <c r="E170">
        <f>30.9*(BW/70)</f>
        <v/>
      </c>
      <c r="F170" t="inlineStr">
        <is>
          <t>28.04</t>
        </is>
      </c>
      <c r="G170" t="inlineStr">
        <is>
          <t>-</t>
        </is>
      </c>
      <c r="H170" t="inlineStr">
        <is>
          <t>add.err: 0.236</t>
        </is>
      </c>
      <c r="I170" t="inlineStr">
        <is>
          <t>VPC</t>
        </is>
      </c>
      <c r="J170" t="inlineStr">
        <is>
          <t>NR</t>
        </is>
      </c>
      <c r="K170" t="inlineStr">
        <is>
          <t>High dose exposure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year)_Study (publication year)</t>
        </is>
      </c>
      <c r="B1" s="1" t="inlineStr">
        <is>
          <t>Tested covariates_Demographic</t>
        </is>
      </c>
      <c r="C1" s="1" t="inlineStr">
        <is>
          <t>Tested covariates_Laboratory tests</t>
        </is>
      </c>
      <c r="D1" s="1" t="inlineStr">
        <is>
          <t>Tested covariates_Others</t>
        </is>
      </c>
      <c r="E1" s="1" t="inlineStr">
        <is>
          <t>Covariate selection criteria_Forward inclusion</t>
        </is>
      </c>
      <c r="F1" s="1" t="inlineStr">
        <is>
          <t>Covariate selection criteria_Backward elimination</t>
        </is>
      </c>
      <c r="G1" s="1" t="inlineStr">
        <is>
          <t>Significant covariates_CL</t>
        </is>
      </c>
      <c r="H1" s="1" t="inlineStr">
        <is>
          <t>Significant covariates_Vc</t>
        </is>
      </c>
      <c r="I1" s="1" t="inlineStr">
        <is>
          <t>Significant covariates_Q</t>
        </is>
      </c>
      <c r="J1" s="1" t="inlineStr">
        <is>
          <t>Significant covariates_Vp</t>
        </is>
      </c>
    </row>
    <row r="2">
      <c r="A2" t="inlineStr">
        <is>
          <t>Abdelgawad (2022)19</t>
        </is>
      </c>
      <c r="B2" t="inlineStr">
        <is>
          <t>Age, Sex, BW, FFM, Height</t>
        </is>
      </c>
      <c r="C2" t="inlineStr">
        <is>
          <t>TBIL, BRC, Lactate, ALT, AST</t>
        </is>
      </c>
      <c r="D2" t="inlineStr">
        <is>
          <t>HIV status, Concomitant drugs</t>
        </is>
      </c>
      <c r="E2" t="inlineStr">
        <is>
          <t>NR</t>
        </is>
      </c>
      <c r="F2" t="inlineStr">
        <is>
          <t>P&lt;0.001</t>
        </is>
      </c>
      <c r="G2" t="inlineStr">
        <is>
          <t>FFM, BRC</t>
        </is>
      </c>
      <c r="H2" t="inlineStr">
        <is>
          <t>FFM</t>
        </is>
      </c>
      <c r="I2" t="inlineStr">
        <is>
          <t>/</t>
        </is>
      </c>
      <c r="J2" t="inlineStr">
        <is>
          <t>/</t>
        </is>
      </c>
    </row>
    <row r="3">
      <c r="A3" t="inlineStr">
        <is>
          <t>Aruldhas (2019)43</t>
        </is>
      </c>
      <c r="B3" t="inlineStr">
        <is>
          <t>Age, Sex, BW, BMI</t>
        </is>
      </c>
      <c r="C3" t="inlineStr">
        <is>
          <t>NR</t>
        </is>
      </c>
      <c r="D3" t="inlineStr">
        <is>
          <t>Concomitant drugs</t>
        </is>
      </c>
      <c r="E3" t="inlineStr">
        <is>
          <t>P&lt;0.05</t>
        </is>
      </c>
      <c r="F3" t="inlineStr">
        <is>
          <t>P&lt;0.01</t>
        </is>
      </c>
      <c r="G3" t="inlineStr">
        <is>
          <t>BW</t>
        </is>
      </c>
      <c r="H3" t="inlineStr">
        <is>
          <t>BW</t>
        </is>
      </c>
      <c r="I3" t="inlineStr">
        <is>
          <t>/</t>
        </is>
      </c>
      <c r="J3" t="inlineStr">
        <is>
          <t>/</t>
        </is>
      </c>
    </row>
    <row r="4">
      <c r="A4" t="inlineStr">
        <is>
          <t>Chang (2015)20</t>
        </is>
      </c>
      <c r="B4" t="inlineStr">
        <is>
          <t>Age, Sex, BW, BMI</t>
        </is>
      </c>
      <c r="C4" t="inlineStr">
        <is>
          <t>FBG, PP2, SCR, CrCL</t>
        </is>
      </c>
      <c r="D4" t="inlineStr">
        <is>
          <t>DM status</t>
        </is>
      </c>
      <c r="E4" t="inlineStr">
        <is>
          <t>P&lt;0.05</t>
        </is>
      </c>
      <c r="F4" t="inlineStr">
        <is>
          <t>P&lt;0.01</t>
        </is>
      </c>
      <c r="G4" t="inlineStr">
        <is>
          <t>BMI</t>
        </is>
      </c>
      <c r="H4" t="inlineStr">
        <is>
          <t>DM</t>
        </is>
      </c>
      <c r="I4" t="inlineStr">
        <is>
          <t>/</t>
        </is>
      </c>
      <c r="J4" t="inlineStr">
        <is>
          <t>/</t>
        </is>
      </c>
    </row>
    <row r="5">
      <c r="A5" t="inlineStr">
        <is>
          <t>Chirehwa (2016)21</t>
        </is>
      </c>
      <c r="B5" t="inlineStr">
        <is>
          <t>Age, Sex, BW, FFM, Height</t>
        </is>
      </c>
      <c r="C5" t="inlineStr">
        <is>
          <t>ALB, CRE</t>
        </is>
      </c>
      <c r="D5" t="inlineStr">
        <is>
          <t>Concomitant drugs</t>
        </is>
      </c>
      <c r="E5" t="inlineStr">
        <is>
          <t>NR</t>
        </is>
      </c>
      <c r="F5" t="inlineStr">
        <is>
          <t>NR</t>
        </is>
      </c>
      <c r="G5" t="inlineStr">
        <is>
          <t>FFM</t>
        </is>
      </c>
      <c r="H5" t="inlineStr">
        <is>
          <t>FFM</t>
        </is>
      </c>
      <c r="I5" t="inlineStr">
        <is>
          <t>/</t>
        </is>
      </c>
      <c r="J5" t="inlineStr">
        <is>
          <t>/</t>
        </is>
      </c>
    </row>
    <row r="6">
      <c r="A6" t="inlineStr">
        <is>
          <t>Denti (2016)22</t>
        </is>
      </c>
      <c r="B6" t="inlineStr">
        <is>
          <t>Age, BW</t>
        </is>
      </c>
      <c r="C6" t="inlineStr">
        <is>
          <t>NR</t>
        </is>
      </c>
      <c r="D6" t="inlineStr">
        <is>
          <t>Concomitant drugs, Pregnant status, HIV status</t>
        </is>
      </c>
      <c r="E6" t="inlineStr">
        <is>
          <t>P&lt;0.05</t>
        </is>
      </c>
      <c r="F6" t="inlineStr">
        <is>
          <t>NR</t>
        </is>
      </c>
      <c r="G6" t="inlineStr">
        <is>
          <t>BW, Pregnancy</t>
        </is>
      </c>
      <c r="H6" t="inlineStr">
        <is>
          <t>BW</t>
        </is>
      </c>
      <c r="I6" t="inlineStr">
        <is>
          <t>/</t>
        </is>
      </c>
      <c r="J6" t="inlineStr">
        <is>
          <t>/</t>
        </is>
      </c>
    </row>
    <row r="7">
      <c r="A7" t="inlineStr">
        <is>
          <t>Denti (2022)44</t>
        </is>
      </c>
      <c r="B7" t="inlineStr">
        <is>
          <t>PMA, Age, BW, Height, FFM, Sex</t>
        </is>
      </c>
      <c r="C7" t="inlineStr">
        <is>
          <t>SLCO1B1, AADAC</t>
        </is>
      </c>
      <c r="D7" t="inlineStr">
        <is>
          <t>HIV status, Concomitant drugs, Administration method</t>
        </is>
      </c>
      <c r="E7" t="inlineStr">
        <is>
          <t>NR</t>
        </is>
      </c>
      <c r="F7" t="inlineStr">
        <is>
          <t>P&lt;0.01</t>
        </is>
      </c>
      <c r="G7" t="inlineStr">
        <is>
          <t>FFM, PMA</t>
        </is>
      </c>
      <c r="H7" t="inlineStr">
        <is>
          <t>FFM</t>
        </is>
      </c>
      <c r="I7" t="inlineStr">
        <is>
          <t>/</t>
        </is>
      </c>
      <c r="J7" t="inlineStr">
        <is>
          <t>/</t>
        </is>
      </c>
    </row>
    <row r="8">
      <c r="A8" t="inlineStr">
        <is>
          <t>Gao (2021)23</t>
        </is>
      </c>
      <c r="B8" t="inlineStr">
        <is>
          <t>Age, BW, Height, BMI, Sex</t>
        </is>
      </c>
      <c r="C8" t="inlineStr">
        <is>
          <t>FBG, CRP, OGTT2h, BUN, UA, CRE, TBIL, ALT, AST, ALP, ALB</t>
        </is>
      </c>
      <c r="D8" t="inlineStr">
        <is>
          <t>DM status, Smoking status, Alcohol consumption, Formulation</t>
        </is>
      </c>
      <c r="E8" t="inlineStr">
        <is>
          <t>P&lt;0.05</t>
        </is>
      </c>
      <c r="F8" t="inlineStr">
        <is>
          <t>P&lt;0.01</t>
        </is>
      </c>
      <c r="G8" t="inlineStr">
        <is>
          <t>BW, Sex</t>
        </is>
      </c>
      <c r="H8" t="inlineStr">
        <is>
          <t>BW</t>
        </is>
      </c>
      <c r="I8" t="inlineStr">
        <is>
          <t>/</t>
        </is>
      </c>
      <c r="J8" t="inlineStr">
        <is>
          <t>/</t>
        </is>
      </c>
    </row>
    <row r="9">
      <c r="A9" t="inlineStr">
        <is>
          <t>Horita (2018)45</t>
        </is>
      </c>
      <c r="B9" t="inlineStr">
        <is>
          <t>Age, BW, Sex</t>
        </is>
      </c>
      <c r="C9" t="inlineStr">
        <is>
          <t>SCR, SLCO1B1, eGFR</t>
        </is>
      </c>
      <c r="D9" t="inlineStr">
        <is>
          <t>HIV status, Dose</t>
        </is>
      </c>
      <c r="E9" t="inlineStr">
        <is>
          <t>P&lt;0.1</t>
        </is>
      </c>
      <c r="F9" t="inlineStr">
        <is>
          <t>P&lt;0.05</t>
        </is>
      </c>
      <c r="G9" t="inlineStr">
        <is>
          <t>BW</t>
        </is>
      </c>
      <c r="H9" t="inlineStr">
        <is>
          <t>BW</t>
        </is>
      </c>
      <c r="I9" t="inlineStr">
        <is>
          <t>/</t>
        </is>
      </c>
      <c r="J9" t="inlineStr">
        <is>
          <t>/</t>
        </is>
      </c>
    </row>
    <row r="10">
      <c r="A10" t="inlineStr">
        <is>
          <t>Jeremiah (2014)24</t>
        </is>
      </c>
      <c r="B10" t="inlineStr">
        <is>
          <t>Age, BW, Sex, FFM</t>
        </is>
      </c>
      <c r="C10" t="inlineStr">
        <is>
          <t>SLCO1B1</t>
        </is>
      </c>
      <c r="D10" t="inlineStr">
        <is>
          <t>HIV status, Smoking status, Alcohol consumption, Dose</t>
        </is>
      </c>
      <c r="E10" t="inlineStr">
        <is>
          <t>NR</t>
        </is>
      </c>
      <c r="F10" t="inlineStr">
        <is>
          <t>NR</t>
        </is>
      </c>
      <c r="G10" t="inlineStr">
        <is>
          <t>FFM</t>
        </is>
      </c>
      <c r="H10" t="inlineStr">
        <is>
          <t>FFM</t>
        </is>
      </c>
      <c r="I10" t="inlineStr">
        <is>
          <t>/</t>
        </is>
      </c>
      <c r="J10" t="inlineStr">
        <is>
          <t>/</t>
        </is>
      </c>
    </row>
    <row r="11">
      <c r="A11" t="inlineStr">
        <is>
          <t>Jing (2016)25</t>
        </is>
      </c>
      <c r="B11" t="inlineStr">
        <is>
          <t>Age, Sex, BW</t>
        </is>
      </c>
      <c r="C11" t="inlineStr">
        <is>
          <t>ALT, AST, MAST, GGT, ALP, CRE, BUN, UA</t>
        </is>
      </c>
      <c r="D11" t="inlineStr">
        <is>
          <t>NR</t>
        </is>
      </c>
      <c r="E11" t="inlineStr">
        <is>
          <t>P&lt;0.1</t>
        </is>
      </c>
      <c r="F11" t="inlineStr">
        <is>
          <t>P&lt;0.05</t>
        </is>
      </c>
      <c r="G11" t="inlineStr">
        <is>
          <t>NR</t>
        </is>
      </c>
      <c r="H11" t="inlineStr">
        <is>
          <t>NR</t>
        </is>
      </c>
      <c r="I11" t="inlineStr">
        <is>
          <t>/</t>
        </is>
      </c>
      <c r="J11" t="inlineStr">
        <is>
          <t>/</t>
        </is>
      </c>
    </row>
    <row r="12">
      <c r="A12" t="inlineStr">
        <is>
          <t>Karballaei (2022)26</t>
        </is>
      </c>
      <c r="B12" t="inlineStr">
        <is>
          <t>Age, BMI</t>
        </is>
      </c>
      <c r="C12" t="inlineStr">
        <is>
          <t>eGFR</t>
        </is>
      </c>
      <c r="D12" t="inlineStr">
        <is>
          <t>Concomitant drugs</t>
        </is>
      </c>
      <c r="E12" t="inlineStr">
        <is>
          <t>NR</t>
        </is>
      </c>
      <c r="F12" t="inlineStr">
        <is>
          <t>NR</t>
        </is>
      </c>
      <c r="G12" t="inlineStr">
        <is>
          <t>NR</t>
        </is>
      </c>
      <c r="H12" t="inlineStr">
        <is>
          <t>NR</t>
        </is>
      </c>
      <c r="I12" t="inlineStr">
        <is>
          <t>/</t>
        </is>
      </c>
      <c r="J12" t="inlineStr">
        <is>
          <t>/</t>
        </is>
      </c>
    </row>
    <row r="13">
      <c r="A13" t="inlineStr">
        <is>
          <t>Kim (2021)27</t>
        </is>
      </c>
      <c r="B13" t="inlineStr">
        <is>
          <t>Age, Sex, BMI</t>
        </is>
      </c>
      <c r="C13" t="inlineStr">
        <is>
          <t>CBC, Hb, PLT, BUN, CRE, TP; ALB, AST, ALT, SLCO1B1, Radiology findings</t>
        </is>
      </c>
      <c r="D13" t="inlineStr">
        <is>
          <t>Concomitant drugs, DM status, Hypertension status, Chronic liver disease status, Smoking status</t>
        </is>
      </c>
      <c r="E13" t="inlineStr">
        <is>
          <t>P&lt;0.1</t>
        </is>
      </c>
      <c r="F13" t="inlineStr">
        <is>
          <t>NR</t>
        </is>
      </c>
      <c r="G13" t="inlineStr">
        <is>
          <t>BW</t>
        </is>
      </c>
      <c r="H13" t="inlineStr">
        <is>
          <t>NR</t>
        </is>
      </c>
      <c r="I13" t="inlineStr">
        <is>
          <t>NR</t>
        </is>
      </c>
      <c r="J13" t="inlineStr">
        <is>
          <t>NR</t>
        </is>
      </c>
    </row>
    <row r="14">
      <c r="A14" t="inlineStr">
        <is>
          <t>Kloprogge (2020)28</t>
        </is>
      </c>
      <c r="B14" t="inlineStr">
        <is>
          <t>Age, BW, Height, BMI, Sex</t>
        </is>
      </c>
      <c r="C14" t="inlineStr">
        <is>
          <t>Hb, CBC, PLT, Urea, CRE, BIL, ALT</t>
        </is>
      </c>
      <c r="D14" t="inlineStr">
        <is>
          <t>HIV status, Smoking status, Alcohol consumption, Dose, Adherence</t>
        </is>
      </c>
      <c r="E14" t="inlineStr">
        <is>
          <t>P&lt;0.05</t>
        </is>
      </c>
      <c r="F14" t="inlineStr">
        <is>
          <t>P&lt;0.01</t>
        </is>
      </c>
      <c r="G14" t="inlineStr">
        <is>
          <t>BW, Sex</t>
        </is>
      </c>
      <c r="H14" t="inlineStr">
        <is>
          <t>BW</t>
        </is>
      </c>
      <c r="I14" t="inlineStr">
        <is>
          <t>/</t>
        </is>
      </c>
      <c r="J14" t="inlineStr">
        <is>
          <t>/</t>
        </is>
      </c>
    </row>
    <row r="15">
      <c r="A15" t="inlineStr">
        <is>
          <t>Marsot (2017)29</t>
        </is>
      </c>
      <c r="B15" t="inlineStr">
        <is>
          <t>Age, Sex, BW, Height</t>
        </is>
      </c>
      <c r="C15" t="inlineStr">
        <is>
          <t>NR</t>
        </is>
      </c>
      <c r="D15" t="inlineStr">
        <is>
          <t>Concomitant drugs, Type of infection</t>
        </is>
      </c>
      <c r="E15" t="inlineStr">
        <is>
          <t>NR</t>
        </is>
      </c>
      <c r="F15" t="inlineStr">
        <is>
          <t>NR</t>
        </is>
      </c>
      <c r="G15" t="inlineStr">
        <is>
          <t>Fusidic acid</t>
        </is>
      </c>
      <c r="H15" t="inlineStr">
        <is>
          <t>Fusidic acid</t>
        </is>
      </c>
      <c r="I15" t="inlineStr">
        <is>
          <t>/</t>
        </is>
      </c>
      <c r="J15" t="inlineStr">
        <is>
          <t>/</t>
        </is>
      </c>
    </row>
    <row r="16">
      <c r="A16" t="inlineStr">
        <is>
          <t>Medellin (2020)30</t>
        </is>
      </c>
      <c r="B16" t="inlineStr">
        <is>
          <t>Age, Sex, BW, BMI, BSA</t>
        </is>
      </c>
      <c r="C16" t="inlineStr">
        <is>
          <t>MDR1, SLCO1B1</t>
        </is>
      </c>
      <c r="D16" t="inlineStr">
        <is>
          <t>Concomitant drugs, DM status</t>
        </is>
      </c>
      <c r="E16" t="inlineStr">
        <is>
          <t>P&lt;0.05</t>
        </is>
      </c>
      <c r="F16" t="inlineStr">
        <is>
          <t>P&lt;0.001</t>
        </is>
      </c>
      <c r="G16" t="inlineStr">
        <is>
          <t>NR</t>
        </is>
      </c>
      <c r="H16" t="inlineStr">
        <is>
          <t>BW</t>
        </is>
      </c>
      <c r="I16" t="inlineStr">
        <is>
          <t>/</t>
        </is>
      </c>
      <c r="J16" t="inlineStr">
        <is>
          <t>/</t>
        </is>
      </c>
    </row>
    <row r="17">
      <c r="A17" t="inlineStr">
        <is>
          <t>Milán (2013)31</t>
        </is>
      </c>
      <c r="B17" t="inlineStr">
        <is>
          <t>Age, Sex, BW, Height</t>
        </is>
      </c>
      <c r="C17" t="inlineStr">
        <is>
          <t>NR</t>
        </is>
      </c>
      <c r="D17" t="inlineStr">
        <is>
          <t>Concomitant disease, Concomitant drugs, Addictions, Dose, Formulation</t>
        </is>
      </c>
      <c r="E17" t="inlineStr">
        <is>
          <t>P&lt;0.05</t>
        </is>
      </c>
      <c r="F17" t="inlineStr">
        <is>
          <t>P&lt;0.001</t>
        </is>
      </c>
      <c r="G17" t="inlineStr">
        <is>
          <t>Sex</t>
        </is>
      </c>
      <c r="H17" t="inlineStr">
        <is>
          <t>Sex</t>
        </is>
      </c>
      <c r="I17" t="inlineStr">
        <is>
          <t>/</t>
        </is>
      </c>
      <c r="J17" t="inlineStr">
        <is>
          <t>/</t>
        </is>
      </c>
    </row>
    <row r="18">
      <c r="A18" t="inlineStr">
        <is>
          <t>Mukonzo (2020)32</t>
        </is>
      </c>
      <c r="B18" t="inlineStr">
        <is>
          <t>Age, BW, Sex</t>
        </is>
      </c>
      <c r="C18" t="inlineStr">
        <is>
          <t>SLCO1B1</t>
        </is>
      </c>
      <c r="D18" t="inlineStr">
        <is>
          <t>NR</t>
        </is>
      </c>
      <c r="E18" t="inlineStr">
        <is>
          <t>P&lt;0.05</t>
        </is>
      </c>
      <c r="F18" t="inlineStr">
        <is>
          <t>NR</t>
        </is>
      </c>
      <c r="G18" t="inlineStr">
        <is>
          <t>/</t>
        </is>
      </c>
      <c r="H18" t="inlineStr">
        <is>
          <t>/</t>
        </is>
      </c>
      <c r="I18" t="inlineStr">
        <is>
          <t>/</t>
        </is>
      </c>
      <c r="J18" t="inlineStr">
        <is>
          <t>/</t>
        </is>
      </c>
    </row>
    <row r="19">
      <c r="A19" t="inlineStr">
        <is>
          <t>Nishimura (2020)34</t>
        </is>
      </c>
      <c r="B19" t="inlineStr">
        <is>
          <t>Age, BW, Sex</t>
        </is>
      </c>
      <c r="C19" t="inlineStr">
        <is>
          <t>ALT, AST, BUN, γGTP, TBIL, eGFR</t>
        </is>
      </c>
      <c r="D19" t="inlineStr">
        <is>
          <t>NR</t>
        </is>
      </c>
      <c r="E19" t="inlineStr">
        <is>
          <t>P&lt;0.01</t>
        </is>
      </c>
      <c r="F19" t="inlineStr">
        <is>
          <t>P&lt;0.001</t>
        </is>
      </c>
      <c r="G19" t="inlineStr">
        <is>
          <t>BW</t>
        </is>
      </c>
      <c r="H19" t="inlineStr">
        <is>
          <t>/</t>
        </is>
      </c>
      <c r="I19" t="inlineStr">
        <is>
          <t>/</t>
        </is>
      </c>
      <c r="J19" t="inlineStr">
        <is>
          <t>/</t>
        </is>
      </c>
    </row>
    <row r="20">
      <c r="A20" t="inlineStr">
        <is>
          <t>Panjasawatwong (2020)46</t>
        </is>
      </c>
      <c r="B20" t="inlineStr">
        <is>
          <t>Age, PMA, Sex, BW</t>
        </is>
      </c>
      <c r="C20" t="inlineStr">
        <is>
          <t>Renal function, Liver function, Nutritional status, CNS inflammation markers</t>
        </is>
      </c>
      <c r="D20" t="inlineStr">
        <is>
          <t>Disease severity, HIV status</t>
        </is>
      </c>
      <c r="E20" t="inlineStr">
        <is>
          <t>P&lt;0.05</t>
        </is>
      </c>
      <c r="F20" t="inlineStr">
        <is>
          <t>P&lt;0.01</t>
        </is>
      </c>
      <c r="G20" t="inlineStr">
        <is>
          <t>BW, PMA</t>
        </is>
      </c>
      <c r="H20" t="inlineStr">
        <is>
          <t>BW</t>
        </is>
      </c>
      <c r="I20" t="inlineStr">
        <is>
          <t>/</t>
        </is>
      </c>
      <c r="J20" t="inlineStr">
        <is>
          <t>/</t>
        </is>
      </c>
    </row>
    <row r="21">
      <c r="A21" t="inlineStr">
        <is>
          <t>Perumal (2022)35</t>
        </is>
      </c>
      <c r="B21" t="inlineStr">
        <is>
          <t>Age, Sex, Race, BW, BMI, FFM</t>
        </is>
      </c>
      <c r="C21" t="inlineStr">
        <is>
          <t>SLCO1B1, PXR</t>
        </is>
      </c>
      <c r="D21" t="inlineStr">
        <is>
          <t>HIV status, Concomitant drugs</t>
        </is>
      </c>
      <c r="E21" t="inlineStr">
        <is>
          <t>P&lt;0.05</t>
        </is>
      </c>
      <c r="F21" t="inlineStr">
        <is>
          <t>NR</t>
        </is>
      </c>
      <c r="G21" t="inlineStr">
        <is>
          <t>FFM</t>
        </is>
      </c>
      <c r="H21" t="inlineStr">
        <is>
          <t>FFM</t>
        </is>
      </c>
      <c r="I21" t="inlineStr">
        <is>
          <t>/</t>
        </is>
      </c>
      <c r="J21" t="inlineStr">
        <is>
          <t>/</t>
        </is>
      </c>
    </row>
    <row r="22">
      <c r="A22" t="inlineStr">
        <is>
          <t>Savic (2015)48</t>
        </is>
      </c>
      <c r="B22" t="inlineStr">
        <is>
          <t>BW</t>
        </is>
      </c>
      <c r="C22" t="inlineStr">
        <is>
          <t>NR</t>
        </is>
      </c>
      <c r="D22" t="inlineStr">
        <is>
          <t>NR</t>
        </is>
      </c>
      <c r="E22" t="inlineStr">
        <is>
          <t>NR</t>
        </is>
      </c>
      <c r="F22" t="inlineStr">
        <is>
          <t>NR</t>
        </is>
      </c>
      <c r="G22" t="inlineStr">
        <is>
          <t>BW</t>
        </is>
      </c>
      <c r="H22" t="inlineStr">
        <is>
          <t>BW</t>
        </is>
      </c>
      <c r="I22" t="inlineStr">
        <is>
          <t>NR</t>
        </is>
      </c>
      <c r="J22" t="inlineStr">
        <is>
          <t>NR</t>
        </is>
      </c>
    </row>
    <row r="23">
      <c r="A23" t="inlineStr">
        <is>
          <t>Schipani (2016)36</t>
        </is>
      </c>
      <c r="B23" t="inlineStr">
        <is>
          <t>Age, BW</t>
        </is>
      </c>
      <c r="C23" t="inlineStr">
        <is>
          <t>NR</t>
        </is>
      </c>
      <c r="D23" t="inlineStr">
        <is>
          <t>HIV status</t>
        </is>
      </c>
      <c r="E23" t="inlineStr">
        <is>
          <t>P&lt;0.05</t>
        </is>
      </c>
      <c r="F23" t="inlineStr">
        <is>
          <t>P&lt;0.01</t>
        </is>
      </c>
      <c r="G23" t="inlineStr">
        <is>
          <t>BW, Age</t>
        </is>
      </c>
      <c r="H23" t="inlineStr">
        <is>
          <t>BW</t>
        </is>
      </c>
      <c r="I23" t="inlineStr">
        <is>
          <t>/</t>
        </is>
      </c>
      <c r="J23" t="inlineStr">
        <is>
          <t>/</t>
        </is>
      </c>
    </row>
    <row r="24">
      <c r="A24" t="inlineStr">
        <is>
          <t>Sekaggya (2019)5</t>
        </is>
      </c>
      <c r="B24" t="inlineStr">
        <is>
          <t>Age, BW, BMI, FFM</t>
        </is>
      </c>
      <c r="C24" t="inlineStr">
        <is>
          <t>SLCO1B1</t>
        </is>
      </c>
      <c r="D24" t="inlineStr">
        <is>
          <t>Formulation, Week</t>
        </is>
      </c>
      <c r="E24" t="inlineStr">
        <is>
          <t>NR</t>
        </is>
      </c>
      <c r="F24" t="inlineStr">
        <is>
          <t>NR</t>
        </is>
      </c>
      <c r="G24" t="inlineStr">
        <is>
          <t>FFM, Week</t>
        </is>
      </c>
      <c r="H24" t="inlineStr">
        <is>
          <t>FFM</t>
        </is>
      </c>
      <c r="I24" t="inlineStr">
        <is>
          <t>/</t>
        </is>
      </c>
      <c r="J24" t="inlineStr">
        <is>
          <t>/</t>
        </is>
      </c>
    </row>
    <row r="25">
      <c r="A25" t="inlineStr">
        <is>
          <t>Seng (2015)37</t>
        </is>
      </c>
      <c r="B25" t="inlineStr">
        <is>
          <t>Age, BW, Height, Sex, Race</t>
        </is>
      </c>
      <c r="C25" t="inlineStr">
        <is>
          <t>ABCB1, SLCO1B1, PXR, CYP3A4, CYP2B6, CAR</t>
        </is>
      </c>
      <c r="D25" t="inlineStr">
        <is>
          <t>NR</t>
        </is>
      </c>
      <c r="E25" t="inlineStr">
        <is>
          <t>P&lt;0.05</t>
        </is>
      </c>
      <c r="F25" t="inlineStr">
        <is>
          <t>P&lt;0.01</t>
        </is>
      </c>
      <c r="G25" t="inlineStr">
        <is>
          <t>BW</t>
        </is>
      </c>
      <c r="H25" t="inlineStr">
        <is>
          <t>BW</t>
        </is>
      </c>
      <c r="I25" t="inlineStr">
        <is>
          <t>/</t>
        </is>
      </c>
      <c r="J25" t="inlineStr">
        <is>
          <t>/</t>
        </is>
      </c>
    </row>
    <row r="26">
      <c r="A26" t="inlineStr">
        <is>
          <t>Sloan (2017)38</t>
        </is>
      </c>
      <c r="B26" t="inlineStr">
        <is>
          <t>Age, Sex, BW</t>
        </is>
      </c>
      <c r="C26" t="inlineStr">
        <is>
          <t>SLCO1B1, AADAC, CES1</t>
        </is>
      </c>
      <c r="D26" t="inlineStr">
        <is>
          <t>HIV status, Adherence, Dose</t>
        </is>
      </c>
      <c r="E26" t="inlineStr">
        <is>
          <t>P&lt;0.05</t>
        </is>
      </c>
      <c r="F26" t="inlineStr">
        <is>
          <t>P&lt;0.01</t>
        </is>
      </c>
      <c r="G26" t="inlineStr">
        <is>
          <t>Sex</t>
        </is>
      </c>
      <c r="H26" t="inlineStr">
        <is>
          <t>/</t>
        </is>
      </c>
      <c r="I26" t="inlineStr">
        <is>
          <t>/</t>
        </is>
      </c>
      <c r="J26" t="inlineStr">
        <is>
          <t>/</t>
        </is>
      </c>
    </row>
    <row r="27">
      <c r="A27" t="inlineStr">
        <is>
          <t>Soedarsono (2023)39</t>
        </is>
      </c>
      <c r="B27" t="inlineStr">
        <is>
          <t>Age, Sex, BW, Height, FFM</t>
        </is>
      </c>
      <c r="C27" t="inlineStr">
        <is>
          <t>SLCO1B1, ALB, AST, ALT, TBIL</t>
        </is>
      </c>
      <c r="D27" t="inlineStr">
        <is>
          <t>Feeding status, DM status, Liver impairment, Renal disease, Dose</t>
        </is>
      </c>
      <c r="E27" t="inlineStr">
        <is>
          <t>P&lt;0.05</t>
        </is>
      </c>
      <c r="F27" t="inlineStr">
        <is>
          <t>P&lt;0.01</t>
        </is>
      </c>
      <c r="G27" t="inlineStr">
        <is>
          <t>Age, SLCO1B1, FFM</t>
        </is>
      </c>
      <c r="H27" t="inlineStr">
        <is>
          <t>FFM</t>
        </is>
      </c>
      <c r="I27" t="inlineStr">
        <is>
          <t>/</t>
        </is>
      </c>
      <c r="J27" t="inlineStr">
        <is>
          <t>/</t>
        </is>
      </c>
    </row>
    <row r="28">
      <c r="A28" t="inlineStr">
        <is>
          <t>Wilkins (2008)40</t>
        </is>
      </c>
      <c r="B28" t="inlineStr">
        <is>
          <t>Age, BW, BMI, Height, Sex,</t>
        </is>
      </c>
      <c r="C28" t="inlineStr">
        <is>
          <t>NR</t>
        </is>
      </c>
      <c r="D28" t="inlineStr">
        <is>
          <t>Formulation, HIV status, Smoking status, Alcohol consumption, Concomitant drugs, Drugs of abuse, HIV status</t>
        </is>
      </c>
      <c r="E28" t="inlineStr">
        <is>
          <t>P&lt;0.05</t>
        </is>
      </c>
      <c r="F28" t="inlineStr">
        <is>
          <t>P&lt;0.01</t>
        </is>
      </c>
      <c r="G28" t="inlineStr">
        <is>
          <t>/</t>
        </is>
      </c>
      <c r="H28" t="inlineStr">
        <is>
          <t>/</t>
        </is>
      </c>
      <c r="I28" t="inlineStr">
        <is>
          <t>/</t>
        </is>
      </c>
      <c r="J28" t="inlineStr">
        <is>
          <t>/</t>
        </is>
      </c>
    </row>
    <row r="29">
      <c r="A29" t="inlineStr">
        <is>
          <t>Zvada (2014)47</t>
        </is>
      </c>
      <c r="B29" t="inlineStr">
        <is>
          <t>Age, Sex, BW, PMA</t>
        </is>
      </c>
      <c r="C29" t="inlineStr">
        <is>
          <t>NR</t>
        </is>
      </c>
      <c r="D29" t="inlineStr">
        <is>
          <t>HIV status</t>
        </is>
      </c>
      <c r="E29" t="inlineStr">
        <is>
          <t>P&lt;0.05</t>
        </is>
      </c>
      <c r="F29" t="inlineStr">
        <is>
          <t>P&lt;0.01</t>
        </is>
      </c>
      <c r="G29" t="inlineStr">
        <is>
          <t>BW, PMA</t>
        </is>
      </c>
      <c r="H29" t="inlineStr">
        <is>
          <t>BW</t>
        </is>
      </c>
      <c r="I29" t="inlineStr">
        <is>
          <t>/</t>
        </is>
      </c>
      <c r="J29" t="inlineStr">
        <is>
          <t>/</t>
        </is>
      </c>
    </row>
    <row r="30">
      <c r="A30" t="inlineStr">
        <is>
          <t>Naidoo (2019)33</t>
        </is>
      </c>
      <c r="B30" t="inlineStr">
        <is>
          <t>Age, Sex, Race, BW, BMI, FFM</t>
        </is>
      </c>
      <c r="C30" t="inlineStr">
        <is>
          <t>UGT1A, ABCB1, SLCO1B1</t>
        </is>
      </c>
      <c r="D30" t="inlineStr">
        <is>
          <t>HIV status, Concomitant drugs</t>
        </is>
      </c>
      <c r="E30" t="inlineStr">
        <is>
          <t>P&lt;0.05</t>
        </is>
      </c>
      <c r="F30" t="inlineStr">
        <is>
          <t>NR</t>
        </is>
      </c>
      <c r="G30" t="inlineStr">
        <is>
          <t>FFM</t>
        </is>
      </c>
      <c r="H30" t="inlineStr">
        <is>
          <t>FFM</t>
        </is>
      </c>
      <c r="I30" t="inlineStr">
        <is>
          <t>/</t>
        </is>
      </c>
      <c r="J30" t="inlineStr">
        <is>
          <t>/</t>
        </is>
      </c>
    </row>
    <row r="31">
      <c r="A31" t="inlineStr">
        <is>
          <t>Hoa (2024)42</t>
        </is>
      </c>
      <c r="B31" t="inlineStr">
        <is>
          <t>Age, Sex, BW, Height</t>
        </is>
      </c>
      <c r="C31" t="inlineStr">
        <is>
          <t>ALT, AST, TBIL, BUN, eGFR, SCR, TP, ALB, SLCO1B1</t>
        </is>
      </c>
      <c r="D31" t="inlineStr">
        <is>
          <t>Feeding status</t>
        </is>
      </c>
      <c r="E31" t="inlineStr">
        <is>
          <t>NR</t>
        </is>
      </c>
      <c r="F31" t="inlineStr">
        <is>
          <t>NR</t>
        </is>
      </c>
      <c r="G31" t="inlineStr">
        <is>
          <t>BW, SLCO1B1</t>
        </is>
      </c>
      <c r="H31" t="inlineStr">
        <is>
          <t>BW</t>
        </is>
      </c>
      <c r="I31" t="inlineStr">
        <is>
          <t>/</t>
        </is>
      </c>
      <c r="J31" t="inlineStr">
        <is>
          <t>/</t>
        </is>
      </c>
    </row>
    <row r="32">
      <c r="A32" t="inlineStr">
        <is>
          <t>Svensson (2018)41</t>
        </is>
      </c>
      <c r="B32" t="inlineStr">
        <is>
          <t>Age, Sex, BW, BMI, FFM, Race</t>
        </is>
      </c>
      <c r="D32" t="inlineStr">
        <is>
          <t>Dose</t>
        </is>
      </c>
      <c r="G32" t="inlineStr">
        <is>
          <t>BW</t>
        </is>
      </c>
      <c r="H32" t="inlineStr">
        <is>
          <t>BW</t>
        </is>
      </c>
      <c r="I32" t="inlineStr">
        <is>
          <t>/</t>
        </is>
      </c>
      <c r="J32" t="inlineStr">
        <is>
          <t>/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 </t>
        </is>
      </c>
      <c r="B2" t="inlineStr">
        <is>
          <t xml:space="preserve"> --- </t>
        </is>
      </c>
      <c r="C2" t="inlineStr">
        <is>
          <t xml:space="preserve"> ---  </t>
        </is>
      </c>
    </row>
    <row r="3">
      <c r="A3" t="inlineStr">
        <is>
          <t xml:space="preserve">Number of rifampicin popPK models in the repository </t>
        </is>
      </c>
      <c r="B3" t="inlineStr">
        <is>
          <t xml:space="preserve"> 31 </t>
        </is>
      </c>
      <c r="C3" t="inlineStr">
        <is>
          <t xml:space="preserve"> Relevant for establishing the scale of the repository, which underpins the comprehensive analysis of the models.  </t>
        </is>
      </c>
    </row>
    <row r="4">
      <c r="A4" t="inlineStr">
        <is>
          <t xml:space="preserve">Focus population types in the models </t>
        </is>
      </c>
      <c r="B4" t="inlineStr">
        <is>
          <t xml:space="preserve"> Adults (23), Pediatrics (6), Pregnant women (1), Both adults and pediatrics (1) </t>
        </is>
      </c>
      <c r="C4" t="inlineStr">
        <is>
          <t xml:space="preserve"> Important for determining which patient groups were analyzed and enabling targeted individualized therapy.  </t>
        </is>
      </c>
    </row>
    <row r="5">
      <c r="A5" t="inlineStr">
        <is>
          <t xml:space="preserve">Software used for modeling </t>
        </is>
      </c>
      <c r="B5" t="inlineStr">
        <is>
          <t xml:space="preserve"> NONMEM (27 studies), Monolix (3 studies), Phoenix NLME (1 study) </t>
        </is>
      </c>
      <c r="C5" t="inlineStr">
        <is>
          <t xml:space="preserve"> The software demonstrates the methodological diversity in creating the models and their computational tools.  </t>
        </is>
      </c>
    </row>
    <row r="6">
      <c r="A6" t="inlineStr">
        <is>
          <t xml:space="preserve">Validation techniques for the models </t>
        </is>
      </c>
      <c r="B6" t="inlineStr">
        <is>
          <t xml:space="preserve"> Internal validation (28 studies), External validation (4 studies) </t>
        </is>
      </c>
      <c r="C6" t="inlineStr">
        <is>
          <t xml:space="preserve"> Crucial for assessing the reliability and generalizability of the models for different populations.  </t>
        </is>
      </c>
    </row>
    <row r="7">
      <c r="A7" t="inlineStr">
        <is>
          <t xml:space="preserve">Significant covariates for clearance (CL) </t>
        </is>
      </c>
      <c r="B7" t="inlineStr">
        <is>
          <t xml:space="preserve"> Body weight, Fat-free mass, Postmenstrual age </t>
        </is>
      </c>
      <c r="C7" t="inlineStr">
        <is>
          <t xml:space="preserve"> These covariates are essential for understanding interindividual variability and optimizing dosing strategies.  </t>
        </is>
      </c>
    </row>
    <row r="8">
      <c r="A8" t="inlineStr">
        <is>
          <t xml:space="preserve">Percentage of studies using one-compartment models </t>
        </is>
      </c>
      <c r="B8" t="inlineStr">
        <is>
          <t xml:space="preserve"> 87% </t>
        </is>
      </c>
      <c r="C8" t="inlineStr">
        <is>
          <t xml:space="preserve"> Shows the dominance of simpler pharmacokinetic modeling approaches for rifampicin in the dataset.  </t>
        </is>
      </c>
    </row>
    <row r="9">
      <c r="A9" t="inlineStr">
        <is>
          <t xml:space="preserve">Impact of food on rifampicin exposure </t>
        </is>
      </c>
      <c r="B9" t="inlineStr">
        <is>
          <t xml:space="preserve"> Slight reduction in absorption </t>
        </is>
      </c>
      <c r="C9" t="inlineStr">
        <is>
          <t xml:space="preserve"> Relevant for contextualizing how dietary intake affects pharmacokinetic parameters and therapeutic efficacy.  </t>
        </is>
      </c>
    </row>
    <row r="10">
      <c r="A10" t="inlineStr">
        <is>
          <t xml:space="preserve">Effect of SLCO1B1 genotype on PK </t>
        </is>
      </c>
      <c r="B10" t="inlineStr">
        <is>
          <t xml:space="preserve"> Minimal clinical significance in most studies </t>
        </is>
      </c>
      <c r="C10" t="inlineStr">
        <is>
          <t xml:space="preserve"> Important for determining the role of genetics in dosing adjustments.  </t>
        </is>
      </c>
    </row>
    <row r="11">
      <c r="A11" t="inlineStr">
        <is>
          <t xml:space="preserve">Therapeutic range suggested for Cmax </t>
        </is>
      </c>
      <c r="B11" t="inlineStr">
        <is>
          <t xml:space="preserve"> 8–24 mg/L </t>
        </is>
      </c>
      <c r="C11" t="inlineStr">
        <is>
          <t xml:space="preserve"> Crucial for understanding the target concentration for effective rifampicin therapy.  </t>
        </is>
      </c>
    </row>
    <row r="12">
      <c r="A12" t="inlineStr">
        <is>
          <t xml:space="preserve">Allometric scaling utilization </t>
        </is>
      </c>
      <c r="B12" t="inlineStr">
        <is>
          <t xml:space="preserve"> 22 models, with FFM preferred in 8 studies </t>
        </is>
      </c>
      <c r="C12" t="inlineStr">
        <is>
          <t xml:space="preserve"> Significance lies in determining the superior covariate affecting rifampicin clearance for accurate dosing in different populations.  </t>
        </is>
      </c>
    </row>
    <row r="13">
      <c r="A13" t="inlineStr">
        <is>
          <t xml:space="preserve">Tool for individualized dosing </t>
        </is>
      </c>
      <c r="B13" t="inlineStr">
        <is>
          <t xml:space="preserve"> Shiny application </t>
        </is>
      </c>
      <c r="C13" t="inlineStr">
        <is>
          <t xml:space="preserve"> Adds practical utility for clinicians to explore population-based and personalized treatment strategies.  </t>
        </is>
      </c>
    </row>
    <row r="14">
      <c r="A14" t="inlineStr">
        <is>
          <t xml:space="preserve">Exposure outcomes for pediatric models </t>
        </is>
      </c>
      <c r="B14" t="inlineStr">
        <is>
          <t xml:space="preserve"> Strong impact of Postmenstrual Age </t>
        </is>
      </c>
      <c r="C14" t="inlineStr">
        <is>
          <t xml:space="preserve"> Highlights unique dosing considerations for vulnerable populations like children.  </t>
        </is>
      </c>
    </row>
    <row r="15">
      <c r="A15" t="inlineStr">
        <is>
          <t xml:space="preserve">Reason for excluding complex models </t>
        </is>
      </c>
      <c r="B15" t="inlineStr">
        <is>
          <t xml:space="preserve"> Difficulty standardizing parameters </t>
        </is>
      </c>
      <c r="C15" t="inlineStr">
        <is>
          <t xml:space="preserve"> Relevant as it explains limitations in including high-dose or complex auto-induction pharmacokinetics models, like Svensson's.  </t>
        </is>
      </c>
    </row>
    <row r="16">
      <c r="A16" t="inlineStr">
        <is>
          <t xml:space="preserve">Drug administration assumptions </t>
        </is>
      </c>
      <c r="B16" t="inlineStr">
        <is>
          <t xml:space="preserve"> Steady-state after 5–6 doses, QD dosing considered </t>
        </is>
      </c>
      <c r="C16" t="inlineStr">
        <is>
          <t xml:space="preserve"> Important for simulating longitudinal therapeutic outcomes in real-world settings.  </t>
        </is>
      </c>
    </row>
    <row r="17">
      <c r="A17" t="inlineStr">
        <is>
          <t xml:space="preserve">Main impact of comorbid conditions (DM &amp; HIV) </t>
        </is>
      </c>
      <c r="B17" t="inlineStr">
        <is>
          <t xml:space="preserve"> Minor influence on clearance or volume of distribution </t>
        </is>
      </c>
      <c r="C17" t="inlineStr">
        <is>
          <t xml:space="preserve"> Provides context on how prevalent conditions affect rifampicin’s pharmacokinetics and therapy precision.  </t>
        </is>
      </c>
    </row>
    <row r="18">
      <c r="A18" t="inlineStr">
        <is>
          <t xml:space="preserve">Clinical utility of FFM over BW </t>
        </is>
      </c>
      <c r="B18" t="inlineStr">
        <is>
          <t xml:space="preserve"> Better model fit in patients with muscle wasting </t>
        </is>
      </c>
      <c r="C18" t="inlineStr">
        <is>
          <t xml:space="preserve"> Direct relevance for populations where drug clearance estimation using BW might be deficient.</t>
        </is>
      </c>
    </row>
    <row r="19">
      <c r="A19" t="inlineStr">
        <is>
          <t xml:space="preserve">Patient population </t>
        </is>
      </c>
      <c r="B19" t="inlineStr">
        <is>
          <t xml:space="preserve"> Majority TB patients; includes adults, pediatrics, pregnant women, patients with HIV and diabetes </t>
        </is>
      </c>
      <c r="C19" t="inlineStr">
        <is>
          <t xml:space="preserve"> Relevant as it defines the diverse groups analyzed in PK modeling, revealing variability in drug exposure across these populations.</t>
        </is>
      </c>
    </row>
    <row r="20">
      <c r="A20" t="inlineStr">
        <is>
          <t xml:space="preserve">Patient sample size </t>
        </is>
      </c>
      <c r="B20" t="inlineStr">
        <is>
          <t xml:space="preserve"> 2278 studies initially identified; final analysis included 31 articles </t>
        </is>
      </c>
      <c r="C20" t="inlineStr">
        <is>
          <t xml:space="preserve"> Indicates the breadth of analysis and the comprehensive approach taken in the study design to collect diverse data points for PK modeling.</t>
        </is>
      </c>
    </row>
    <row r="21">
      <c r="A21" t="inlineStr">
        <is>
          <t xml:space="preserve">Sampling strategy </t>
        </is>
      </c>
      <c r="B21" t="inlineStr">
        <is>
          <t xml:space="preserve"> Plasma RIF concentrations determined using liquid chromatography or mass spectrometry </t>
        </is>
      </c>
      <c r="C21" t="inlineStr">
        <is>
          <t xml:space="preserve"> Highlights the methodological rigor in quantifying drug levels, which is essential for accurate PK modeling.</t>
        </is>
      </c>
    </row>
    <row r="22">
      <c r="A22" t="inlineStr">
        <is>
          <t xml:space="preserve">Sampling time points </t>
        </is>
      </c>
      <c r="B22" t="inlineStr">
        <is>
          <t xml:space="preserve"> Steady-state assumed after 5-6 doses, concentrations observed on the last dose of 7 consecutive doses </t>
        </is>
      </c>
      <c r="C22" t="inlineStr">
        <is>
          <t xml:space="preserve"> Explains the time frame used for consistent PK profiling, minimizing variability due to fluctuations in drug levels.</t>
        </is>
      </c>
    </row>
    <row r="23">
      <c r="A23" t="inlineStr">
        <is>
          <t xml:space="preserve">Lower limit of quantification </t>
        </is>
      </c>
      <c r="B23" t="inlineStr">
        <is>
          <t xml:space="preserve"> Range from 0.008 to 0.5 mg/L </t>
        </is>
      </c>
      <c r="C23" t="inlineStr">
        <is>
          <t xml:space="preserve"> Demonstrates the sensitivity of the bioanalytical methods used, ensuring reliable detection of drug concentrations.</t>
        </is>
      </c>
    </row>
    <row r="24">
      <c r="A24" t="inlineStr">
        <is>
          <t xml:space="preserve">Study focus groups </t>
        </is>
      </c>
      <c r="B24" t="inlineStr">
        <is>
          <t xml:space="preserve"> 24 studies focused on adults; 6 on pediatrics; 1 on pregnant women; 1 on adults and pediatrics </t>
        </is>
      </c>
      <c r="C24" t="inlineStr">
        <is>
          <t xml:space="preserve"> Relevant as it shows the stratification in PK modeling across key demographic groups, allowing for inter-population comparisons.</t>
        </is>
      </c>
    </row>
    <row r="25">
      <c r="A25" t="inlineStr">
        <is>
          <t xml:space="preserve">Sampling frequency </t>
        </is>
      </c>
      <c r="B25" t="inlineStr">
        <is>
          <t xml:space="preserve"> Defined as the sample counts divided by the number of subjects </t>
        </is>
      </c>
      <c r="C25" t="inlineStr">
        <is>
          <t xml:space="preserve"> Provides insight into the data density used for PK models, enabling evaluations of the adequacy of data points.</t>
        </is>
      </c>
    </row>
    <row r="26">
      <c r="A26" t="inlineStr">
        <is>
          <t xml:space="preserve">Simulated concentration-time profiles </t>
        </is>
      </c>
      <c r="B26" t="inlineStr">
        <is>
          <t xml:space="preserve"> 1,000 virtual patients simulated per model </t>
        </is>
      </c>
      <c r="C26" t="inlineStr">
        <is>
          <t xml:space="preserve"> Demonstrates the robustness of the study design in using virtual populations to validate and compare PK models.</t>
        </is>
      </c>
    </row>
    <row r="27">
      <c r="A27" t="inlineStr">
        <is>
          <t xml:space="preserve">Study models </t>
        </is>
      </c>
      <c r="B27" t="inlineStr">
        <is>
          <t xml:space="preserve"> 27 one-compartment models, 3 two-compartment models </t>
        </is>
      </c>
      <c r="C27" t="inlineStr">
        <is>
          <t xml:space="preserve"> This addresses the structural modeling approach used in rifampicin pharmacokinetics research and reveals the predominance of one-compartment models for absorption and elimination characterization.  </t>
        </is>
      </c>
    </row>
    <row r="28">
      <c r="A28" t="inlineStr">
        <is>
          <t xml:space="preserve">Absorption model </t>
        </is>
      </c>
      <c r="B28" t="inlineStr">
        <is>
          <t xml:space="preserve"> Transit compartments and lag time absorption models </t>
        </is>
      </c>
      <c r="C28" t="inlineStr">
        <is>
          <t xml:space="preserve"> Describes refinements in absorption modeling to improve fitting accuracy in drug pharmacokinetics simulations.  </t>
        </is>
      </c>
    </row>
    <row r="29">
      <c r="A29" t="inlineStr">
        <is>
          <t xml:space="preserve">Pediatric models </t>
        </is>
      </c>
      <c r="B29" t="inlineStr">
        <is>
          <t xml:space="preserve"> Allometric scaling model based on PMA or FFM </t>
        </is>
      </c>
      <c r="C29" t="inlineStr">
        <is>
          <t xml:space="preserve"> Examines structural modeling techniques specific to pediatric populations, emphasizing growth-based variability in drug clearance.  </t>
        </is>
      </c>
    </row>
    <row r="30">
      <c r="A30" t="inlineStr">
        <is>
          <t xml:space="preserve">High-dose studies </t>
        </is>
      </c>
      <c r="B30" t="inlineStr">
        <is>
          <t xml:space="preserve"> Complex saturation PK reported by Svensson </t>
        </is>
      </c>
      <c r="C30" t="inlineStr">
        <is>
          <t xml:space="preserve"> Highlights unique two-compartment modeling efforts under high-dose scenarios, showing variability compared to standard dosing.  </t>
        </is>
      </c>
    </row>
    <row r="31">
      <c r="A31" t="inlineStr">
        <is>
          <t xml:space="preserve">Monte Carlo simulations </t>
        </is>
      </c>
      <c r="B31" t="inlineStr">
        <is>
          <t xml:space="preserve"> VPD-based parameter validation (1000 virtual patients) </t>
        </is>
      </c>
      <c r="C31" t="inlineStr">
        <is>
          <t xml:space="preserve"> Validates model performance using visual predictive checks to assess concentration-time profiles across studies.</t>
        </is>
      </c>
    </row>
    <row r="32">
      <c r="A32" t="inlineStr">
        <is>
          <t xml:space="preserve">Baseline data, including demographic data and laboratory test data </t>
        </is>
      </c>
      <c r="B32" t="inlineStr">
        <is>
          <t xml:space="preserve"> Country, age, body weight, sex, etc. </t>
        </is>
      </c>
      <c r="C32" t="inlineStr">
        <is>
          <t xml:space="preserve"> Baseline data provides essential parameters for patient populations, aiding in the formulation of popPK models for rifampicin pharmacokinetics.  </t>
        </is>
      </c>
    </row>
    <row r="33">
      <c r="A33" t="inlineStr">
        <is>
          <t xml:space="preserve">Study characteristics delineating bioanalytical methods </t>
        </is>
      </c>
      <c r="B33" t="inlineStr">
        <is>
          <t xml:space="preserve"> Liquid chromatography with ultraviolet detection/mass spectrometry, lower limits of quantification: 0.008–0.5 mg/L </t>
        </is>
      </c>
      <c r="C33" t="inlineStr">
        <is>
          <t xml:space="preserve"> Determines the concentration range and methodology precision used in pharmacokinetic evaluations of rifampicin.  </t>
        </is>
      </c>
    </row>
    <row r="34">
      <c r="A34" t="inlineStr">
        <is>
          <t xml:space="preserve">Population pharmacokinetic parameters related to absorption and elimination </t>
        </is>
      </c>
      <c r="B34" t="inlineStr">
        <is>
          <t xml:space="preserve"> Absorption rate (Ka): varied; Apparent clearance (CL): in L/h; Apparent volume of distribution (V): in L </t>
        </is>
      </c>
      <c r="C34" t="inlineStr">
        <is>
          <t xml:space="preserve"> Structural model parameters integral in predicting rifampicin pharmacokinetics for standard vs individualized therapy.  </t>
        </is>
      </c>
    </row>
    <row r="35">
      <c r="A35" t="inlineStr">
        <is>
          <t xml:space="preserve">Residual unexplained variability (RUV) </t>
        </is>
      </c>
      <c r="B35" t="inlineStr">
        <is>
          <t xml:space="preserve"> Proportional models: 8 studies; Additive models: 6; Combined proportional-additive models: 16 studies </t>
        </is>
      </c>
      <c r="C35" t="inlineStr">
        <is>
          <t xml:space="preserve"> Variability evaluation adds accuracy and accounts for random deviations in rifampicin modeling outcomes.  </t>
        </is>
      </c>
    </row>
    <row r="36">
      <c r="A36" t="inlineStr">
        <is>
          <t xml:space="preserve">Covariates affecting drug clearance (CL) and distribution (Vd) </t>
        </is>
      </c>
      <c r="B36" t="inlineStr">
        <is>
          <t xml:space="preserve"> Body weight (BW), Fat-Free Mass (FFM), PMA, DM, combined medications </t>
        </is>
      </c>
      <c r="C36" t="inlineStr">
        <is>
          <t xml:space="preserve"> Helps improve interindividual predictive capability while addressing key factors in pharmacokinetics variability.  </t>
        </is>
      </c>
    </row>
    <row r="37">
      <c r="A37" t="inlineStr">
        <is>
          <t xml:space="preserve">Model algorithms used </t>
        </is>
      </c>
      <c r="B37" t="inlineStr">
        <is>
          <t xml:space="preserve"> NONMEM (27 popPK models), Monolix (3 models), Phoenix NLME (1 model) </t>
        </is>
      </c>
      <c r="C37" t="inlineStr">
        <is>
          <t xml:space="preserve"> Algorithms apply different kinetic standardizations to generate predictive pharmacokinetic parameters.  </t>
        </is>
      </c>
    </row>
    <row r="38">
      <c r="A38" t="inlineStr">
        <is>
          <t xml:space="preserve">Inter-individual variability (IIV) description </t>
        </is>
      </c>
      <c r="B38" t="inlineStr">
        <is>
          <t xml:space="preserve"> Exponential modeling employed across studies </t>
        </is>
      </c>
      <c r="C38" t="inlineStr">
        <is>
          <t xml:space="preserve"> Explains the inherent demographic or genetic variability in rifampicin pharmacokinetics estimation.  </t>
        </is>
      </c>
    </row>
    <row r="39">
      <c r="A39" t="inlineStr">
        <is>
          <t xml:space="preserve">Allometric scaling &amp; covariates estimation </t>
        </is>
      </c>
      <c r="B39" t="inlineStr">
        <is>
          <t xml:space="preserve"> PMA and FFM in children provided significant clearance impact; BW preferred in pediatric models </t>
        </is>
      </c>
      <c r="C39" t="inlineStr">
        <is>
          <t xml:space="preserve"> Demonstrates scaling adjustments critical for drug metabolism predictions in special populations.  </t>
        </is>
      </c>
    </row>
    <row r="40">
      <c r="A40" t="inlineStr">
        <is>
          <t xml:space="preserve">Food impact on bioavailability </t>
        </is>
      </c>
      <c r="B40" t="inlineStr">
        <is>
          <t xml:space="preserve"> Modest reduction in absorption with food intake </t>
        </is>
      </c>
      <c r="C40" t="inlineStr">
        <is>
          <t xml:space="preserve"> External factors on drug absorption figure into pharmacokinetic predictions globally.  </t>
        </is>
      </c>
    </row>
    <row r="41">
      <c r="A41" t="inlineStr">
        <is>
          <t xml:space="preserve">Clearance estimate changes via Monte Carlo simulations </t>
        </is>
      </c>
      <c r="B41" t="inlineStr">
        <is>
          <t xml:space="preserve"> Clearance metrics ranged 0.8–6.5 hours (steady-state) </t>
        </is>
      </c>
      <c r="C41" t="inlineStr">
        <is>
          <t xml:space="preserve"> Ensures simulation reproducibility and clinical efficacy alignment.</t>
        </is>
      </c>
    </row>
    <row r="42">
      <c r="A42" t="inlineStr">
        <is>
          <t xml:space="preserve">Body weight (BW) </t>
        </is>
      </c>
      <c r="B42" t="inlineStr">
        <is>
          <t xml:space="preserve"> Significant effect on rifampicin clearance (CL) </t>
        </is>
      </c>
      <c r="C42" t="inlineStr">
        <is>
          <t xml:space="preserve"> Relevant because BW is commonly included in allometric scaling models influencing individual PK profiles.</t>
        </is>
      </c>
    </row>
    <row r="43">
      <c r="A43" t="inlineStr">
        <is>
          <t xml:space="preserve">Fat-free mass (FFM) </t>
        </is>
      </c>
      <c r="B43" t="inlineStr">
        <is>
          <t xml:space="preserve"> Provides better model fit compared to BW in studies using allometric scaling </t>
        </is>
      </c>
      <c r="C43" t="inlineStr">
        <is>
          <t xml:space="preserve"> Relevant as the study suggests FFM may better optimize dosing than BW in some populations.</t>
        </is>
      </c>
    </row>
    <row r="44">
      <c r="A44" t="inlineStr">
        <is>
          <t xml:space="preserve">Postmenstrual age (PMA) </t>
        </is>
      </c>
      <c r="B44" t="inlineStr">
        <is>
          <t xml:space="preserve"> Significant effect on clearance in pediatric patients </t>
        </is>
      </c>
      <c r="C44" t="inlineStr">
        <is>
          <t xml:space="preserve"> Relevant for tailoring rifampicin therapy to infants and neonates due to their maturation status.</t>
        </is>
      </c>
    </row>
    <row r="45">
      <c r="A45" t="inlineStr">
        <is>
          <t xml:space="preserve">SLCO1B1 polymorphisms </t>
        </is>
      </c>
      <c r="B45" t="inlineStr">
        <is>
          <t xml:space="preserve"> Limited clinical significance in rifampicin PK </t>
        </is>
      </c>
      <c r="C45" t="inlineStr">
        <is>
          <t xml:space="preserve"> Relevant since genomic factors were tested but not strongly linked to PK variability.</t>
        </is>
      </c>
    </row>
    <row r="46">
      <c r="A46" t="inlineStr">
        <is>
          <t xml:space="preserve">Pregnancy </t>
        </is>
      </c>
      <c r="B46" t="inlineStr">
        <is>
          <t xml:space="preserve"> Reported as a significant covariate for clearance but clinically insignificant </t>
        </is>
      </c>
      <c r="C46" t="inlineStr">
        <is>
          <t xml:space="preserve"> Relevant for understanding PK differences in pregnant women compared to other populations.</t>
        </is>
      </c>
    </row>
    <row r="47">
      <c r="A47" t="inlineStr">
        <is>
          <t xml:space="preserve">Fusidic acid combination </t>
        </is>
      </c>
      <c r="B47" t="inlineStr">
        <is>
          <t xml:space="preserve"> Found to significantly affect rifampicin clearance </t>
        </is>
      </c>
      <c r="C47" t="inlineStr">
        <is>
          <t xml:space="preserve"> Relevant as concomitant medications can alter rifampicin ADME, influencing therapeutic outcomes.</t>
        </is>
      </c>
    </row>
    <row r="48">
      <c r="A48" t="inlineStr">
        <is>
          <t xml:space="preserve">Diabetes mellitus (DM) </t>
        </is>
      </c>
      <c r="B48" t="inlineStr">
        <is>
          <t xml:space="preserve"> Included in models but showed no significant effects on clearance </t>
        </is>
      </c>
      <c r="C48" t="inlineStr">
        <is>
          <t xml:space="preserve"> Relevant because DM is a common comorbidity in TB patients.</t>
        </is>
      </c>
    </row>
    <row r="49">
      <c r="A49" t="inlineStr">
        <is>
          <t xml:space="preserve">HIV status </t>
        </is>
      </c>
      <c r="B49" t="inlineStr">
        <is>
          <t xml:space="preserve"> No significant effect on rifampicin clearance in African populations </t>
        </is>
      </c>
      <c r="C49" t="inlineStr">
        <is>
          <t xml:space="preserve"> Relevant as HIV co-infection is prevalent in TB treatment populations.</t>
        </is>
      </c>
    </row>
    <row r="50">
      <c r="A50" t="inlineStr">
        <is>
          <t xml:space="preserve">Direct bilirubin levels (BRC) </t>
        </is>
      </c>
      <c r="B50" t="inlineStr">
        <is>
          <t xml:space="preserve"> No clinically significant effect on clearance </t>
        </is>
      </c>
      <c r="C50" t="inlineStr">
        <is>
          <t xml:space="preserve"> Relevant as liver function markers are explored but found negligible in affecting rifampicin PK.</t>
        </is>
      </c>
    </row>
    <row r="51">
      <c r="A51" t="inlineStr">
        <is>
          <t xml:space="preserve">Food intake </t>
        </is>
      </c>
      <c r="B51" t="inlineStr">
        <is>
          <t xml:space="preserve"> Modestly reduced rifampicin bioavailability </t>
        </is>
      </c>
      <c r="C51" t="inlineStr">
        <is>
          <t xml:space="preserve"> Relevant for informing administration guidelines to optimize absorption.</t>
        </is>
      </c>
    </row>
    <row r="52">
      <c r="A52" t="inlineStr">
        <is>
          <t xml:space="preserve">Duration of rifampicin administration </t>
        </is>
      </c>
      <c r="B52" t="inlineStr">
        <is>
          <t xml:space="preserve"> Auto-induction leading to approximately 20% reduction in drug exposure </t>
        </is>
      </c>
      <c r="C52" t="inlineStr">
        <is>
          <t xml:space="preserve"> Relevant because prolonged administration changes clearance rates due to metabolic auto-induction.</t>
        </is>
      </c>
    </row>
    <row r="53">
      <c r="A53" t="inlineStr">
        <is>
          <t xml:space="preserve">Sex </t>
        </is>
      </c>
      <c r="B53" t="inlineStr">
        <is>
          <t xml:space="preserve"> Minor exposure differences, with males generally showing lower exposure levels </t>
        </is>
      </c>
      <c r="C53" t="inlineStr">
        <is>
          <t xml:space="preserve"> Relevant for understanding gender-based pharmacokinetic differences.</t>
        </is>
      </c>
    </row>
    <row r="54">
      <c r="A54" t="inlineStr">
        <is>
          <t xml:space="preserve">Body Mass Index (BMI) </t>
        </is>
      </c>
      <c r="B54" t="inlineStr">
        <is>
          <t xml:space="preserve"> Potential influence on rifampin clearance but not clinically significant </t>
        </is>
      </c>
      <c r="C54" t="inlineStr">
        <is>
          <t xml:space="preserve"> Relevant for evaluating demographic covariates that may impact pharmacokinetics.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2025-07-17T16:09:45Z</dcterms:created>
  <dcterms:modified xmlns:dcterms="http://purl.org/dc/terms/" xmlns:xsi="http://www.w3.org/2001/XMLSchema-instance" xsi:type="dcterms:W3CDTF">2025-07-17T22:48:25Z</dcterms:modified>
</cp:coreProperties>
</file>