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htm.sharepoint.com/sites/MosDef_Group2/Shared Documents/General/MosDef_Book/"/>
    </mc:Choice>
  </mc:AlternateContent>
  <xr:revisionPtr revIDLastSave="490" documentId="8_{BD4D1AA8-9B59-4451-BEFC-B7BBFF903E33}" xr6:coauthVersionLast="47" xr6:coauthVersionMax="47" xr10:uidLastSave="{35661CCC-A462-4454-84AF-AE288B3B90CD}"/>
  <bookViews>
    <workbookView xWindow="-108" yWindow="-108" windowWidth="23256" windowHeight="12576" xr2:uid="{5913E2E7-C6D0-4B3C-A804-EF587549E657}"/>
  </bookViews>
  <sheets>
    <sheet name="Standards_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F26" i="1"/>
  <c r="E45" i="1"/>
  <c r="E68" i="1"/>
  <c r="E51" i="1"/>
  <c r="E46" i="1" l="1"/>
  <c r="E49" i="1"/>
  <c r="F13" i="1"/>
  <c r="E48" i="1" l="1"/>
  <c r="E50" i="1"/>
  <c r="E73" i="1"/>
  <c r="G17" i="1" l="1"/>
  <c r="G18" i="1"/>
  <c r="G19" i="1"/>
  <c r="G20" i="1"/>
  <c r="G21" i="1"/>
  <c r="G22" i="1"/>
  <c r="G16" i="1"/>
  <c r="F16" i="1"/>
  <c r="C18" i="1"/>
  <c r="F18" i="1" s="1"/>
  <c r="C19" i="1"/>
  <c r="F19" i="1" s="1"/>
  <c r="C20" i="1"/>
  <c r="F20" i="1" s="1"/>
  <c r="C21" i="1"/>
  <c r="F21" i="1" s="1"/>
  <c r="C22" i="1"/>
  <c r="F22" i="1" s="1"/>
  <c r="C17" i="1"/>
  <c r="F17" i="1" s="1"/>
  <c r="G13" i="1"/>
  <c r="G15" i="1" l="1"/>
  <c r="F15" i="1"/>
  <c r="G14" i="1"/>
  <c r="F14" i="1"/>
  <c r="E69" i="1"/>
  <c r="F69" i="1" s="1"/>
  <c r="E79" i="1"/>
  <c r="E72" i="1"/>
  <c r="F72" i="1" s="1"/>
  <c r="E76" i="1"/>
  <c r="F76" i="1" s="1"/>
  <c r="E75" i="1"/>
  <c r="F75" i="1" s="1"/>
  <c r="E70" i="1"/>
  <c r="E74" i="1"/>
  <c r="F74" i="1" s="1"/>
  <c r="F73" i="1"/>
  <c r="F68" i="1"/>
  <c r="E78" i="1"/>
  <c r="E77" i="1"/>
  <c r="F77" i="1" s="1"/>
  <c r="E71" i="1"/>
  <c r="F71" i="1" s="1"/>
  <c r="F25" i="1" l="1"/>
  <c r="F24" i="1"/>
  <c r="J60" i="1" s="1"/>
  <c r="L60" i="1" s="1"/>
  <c r="G68" i="1"/>
  <c r="H68" i="1" s="1"/>
  <c r="G69" i="1"/>
  <c r="H69" i="1" s="1"/>
  <c r="F70" i="1"/>
  <c r="G77" i="1"/>
  <c r="G73" i="1"/>
  <c r="G72" i="1"/>
  <c r="G75" i="1"/>
  <c r="F78" i="1"/>
  <c r="F79" i="1"/>
  <c r="G71" i="1"/>
  <c r="G74" i="1"/>
  <c r="G76" i="1"/>
  <c r="I43" i="1" l="1"/>
  <c r="N60" i="1"/>
  <c r="P60" i="1" s="1"/>
  <c r="R60" i="1" s="1"/>
  <c r="T60" i="1" s="1"/>
  <c r="I68" i="1"/>
  <c r="I69" i="1"/>
  <c r="J69" i="1" s="1"/>
  <c r="H75" i="1"/>
  <c r="H74" i="1"/>
  <c r="H71" i="1"/>
  <c r="G79" i="1"/>
  <c r="H76" i="1"/>
  <c r="G70" i="1"/>
  <c r="H72" i="1"/>
  <c r="H73" i="1"/>
  <c r="G78" i="1"/>
  <c r="H77" i="1"/>
  <c r="G49" i="1" l="1"/>
  <c r="M43" i="1"/>
  <c r="G51" i="1"/>
  <c r="G55" i="1"/>
  <c r="G58" i="1"/>
  <c r="K43" i="1"/>
  <c r="G57" i="1"/>
  <c r="G56" i="1"/>
  <c r="G47" i="1"/>
  <c r="G45" i="1"/>
  <c r="G59" i="1"/>
  <c r="G46" i="1"/>
  <c r="G50" i="1"/>
  <c r="G48" i="1"/>
  <c r="O43" i="1"/>
  <c r="S43" i="1"/>
  <c r="Q43" i="1"/>
  <c r="H78" i="1"/>
  <c r="I74" i="1"/>
  <c r="I73" i="1"/>
  <c r="H79" i="1"/>
  <c r="I75" i="1"/>
  <c r="I71" i="1"/>
  <c r="I77" i="1"/>
  <c r="I76" i="1"/>
  <c r="I72" i="1"/>
  <c r="H70" i="1"/>
  <c r="G61" i="1" l="1"/>
  <c r="H60" i="1" s="1"/>
  <c r="J68" i="1"/>
  <c r="I70" i="1"/>
  <c r="J77" i="1"/>
  <c r="J71" i="1"/>
  <c r="J73" i="1"/>
  <c r="J72" i="1"/>
  <c r="J75" i="1"/>
  <c r="J74" i="1"/>
  <c r="J76" i="1"/>
  <c r="I79" i="1"/>
  <c r="I78" i="1"/>
  <c r="J78" i="1" l="1"/>
  <c r="J79" i="1"/>
  <c r="J70" i="1"/>
</calcChain>
</file>

<file path=xl/sharedStrings.xml><?xml version="1.0" encoding="utf-8"?>
<sst xmlns="http://schemas.openxmlformats.org/spreadsheetml/2006/main" count="76" uniqueCount="65">
  <si>
    <t>Dilution factor</t>
  </si>
  <si>
    <t>↓</t>
  </si>
  <si>
    <t>Tick when</t>
  </si>
  <si>
    <t>Stock (ug/ml)</t>
  </si>
  <si>
    <t>done</t>
  </si>
  <si>
    <t>Tube 1</t>
  </si>
  <si>
    <t>Tube 2</t>
  </si>
  <si>
    <t>Tube 3</t>
  </si>
  <si>
    <t>Tube 4</t>
  </si>
  <si>
    <t>Tube 5</t>
  </si>
  <si>
    <t>Tube 6</t>
  </si>
  <si>
    <t>Tube 7</t>
  </si>
  <si>
    <t>sTREM1</t>
  </si>
  <si>
    <t>sTNFR1</t>
  </si>
  <si>
    <t>TRAIL</t>
  </si>
  <si>
    <t>Azu</t>
  </si>
  <si>
    <t>MxA</t>
  </si>
  <si>
    <t>ul</t>
  </si>
  <si>
    <t>1X concs</t>
  </si>
  <si>
    <t>TNFR1</t>
  </si>
  <si>
    <t>volume (ul)</t>
  </si>
  <si>
    <t>volume needed (ul)</t>
  </si>
  <si>
    <t>To test this many samples</t>
  </si>
  <si>
    <t>Will test this many samples</t>
  </si>
  <si>
    <t>Will run this many plates</t>
  </si>
  <si>
    <t>IL-10</t>
  </si>
  <si>
    <t>IP-10</t>
  </si>
  <si>
    <t>IL-8</t>
  </si>
  <si>
    <t>CH3L1</t>
  </si>
  <si>
    <t>(ng/ml)</t>
  </si>
  <si>
    <t>Ang-2</t>
  </si>
  <si>
    <t>Ang-1</t>
  </si>
  <si>
    <t>IL-6</t>
  </si>
  <si>
    <t>Aliquots of 1x 12-plex standards</t>
  </si>
  <si>
    <t>Number of aliquots made</t>
  </si>
  <si>
    <t>Working Stock (ug/ml)</t>
  </si>
  <si>
    <t>CHI3L1</t>
  </si>
  <si>
    <t>&lt;- get actual MxA concentration from manufacturer's data sheet and insert here.</t>
  </si>
  <si>
    <t>PBS-TBN to add to each tube (ul) -&gt;</t>
  </si>
  <si>
    <t>Aliquot calculator</t>
  </si>
  <si>
    <t>Multiplex standard preparation calculator</t>
  </si>
  <si>
    <t>Do an initial dilution into SEPARATE TUBES to get more accurate volumes to pipette</t>
  </si>
  <si>
    <r>
      <t xml:space="preserve">PBS-TBN </t>
    </r>
    <r>
      <rPr>
        <b/>
        <u/>
        <sz val="11"/>
        <color rgb="FFFF0000"/>
        <rFont val="Calibri"/>
        <family val="2"/>
        <scheme val="minor"/>
      </rPr>
      <t>per tube</t>
    </r>
    <r>
      <rPr>
        <b/>
        <sz val="11"/>
        <color rgb="FFFF0000"/>
        <rFont val="Calibri"/>
        <family val="2"/>
        <scheme val="minor"/>
      </rPr>
      <t xml:space="preserve"> of WS -&gt;</t>
    </r>
  </si>
  <si>
    <t>Volume of WS to transfer into Tube 1 (ul)</t>
  </si>
  <si>
    <t>Volume of each standard needed</t>
  </si>
  <si>
    <r>
      <t xml:space="preserve">Final concentrations for each antigen in the multiplex </t>
    </r>
    <r>
      <rPr>
        <b/>
        <u/>
        <sz val="18"/>
        <color rgb="FFFF0000"/>
        <rFont val="Calibri"/>
        <family val="2"/>
        <scheme val="minor"/>
      </rPr>
      <t>(do not edit- this is for calculator purposes only)</t>
    </r>
  </si>
  <si>
    <t>&lt;- Volume (ul) to transfer in serial dilution in all cases.</t>
  </si>
  <si>
    <t>for this many plates on the same day</t>
  </si>
  <si>
    <t>1. Edit the yellow cells for how many aliquots of each volume you wish to make, depending on how many plates or samples you wish to test.</t>
  </si>
  <si>
    <t>6. Continue with the Standards preparation below and return to make these aliquots afterwards.</t>
  </si>
  <si>
    <t>4. 7 tubes will be needed for each set of standard aliquots. i.e. if 12 x 70 ul aliquots are needed, this will be 12 x 7 individual tubes.</t>
  </si>
  <si>
    <t>2. Remember that each aliquot is single-use, i.e. a 10-plate aliquot will only be used in full if 10 plates are run in one day.</t>
  </si>
  <si>
    <t>5. A column to record the actual number of aliquots made at each volume is provided in order to print this out for use in the lab.</t>
  </si>
  <si>
    <t>These antigen stocks don't need a pre-dilution</t>
  </si>
  <si>
    <t>8. Aliquot Tubes 1-7 into aliquots for running different numbers of plates, keeping 1-7 separate- as per Aliquot Calculator above.</t>
  </si>
  <si>
    <t>Volume of stock to transfer into Working Stocks (ul)</t>
  </si>
  <si>
    <t>4. Make Working Stocks of the 7 analytes indicated, into 7 separate tubes.</t>
  </si>
  <si>
    <t>make this many aliquot sets</t>
  </si>
  <si>
    <t>3. The 'Volume of each standard needed' is automoatically incorporated into the Standards Calculator below to allow plenty of surplus.</t>
  </si>
  <si>
    <t>1. Get the MxA stock concentration from the manufacturer's data sheet and insert it in the corresponding cell below.</t>
  </si>
  <si>
    <t>2. Dispense PBS-TBN into tubes: 7 Working Stock (WS) tubes (red volume in cell F52), and 7 large tubes for the main dilutions (black volumes in row 60).</t>
  </si>
  <si>
    <t>3. If making very large volumes, for running more than about 165 plates, note that more working stock volume will be needed.</t>
  </si>
  <si>
    <t>5. Add the indicated volume of each respective Working Stock and each stock together to Tube 1.</t>
  </si>
  <si>
    <t>6. Do not re-use or store the Working Stocks.</t>
  </si>
  <si>
    <t>7. Serially transfer the volume indicated in blue (row 43) down to Tube 7, mixing between transfers.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</si>
</sst>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0.000"/>
    <numFmt numFmtId="167" formatCode="0.0000"/>
    <numFmt numFmtId="168" formatCode="_-* #,##0.0_-;\-* #,##0.0_-;_-* &quot;-&quot;??_-;_-@_-"/>
    <numFmt numFmtId="169" formatCode="#,##0_ ;\-#,##0\ 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9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</font>
    <font>
      <b/>
      <sz val="9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8"/>
      <color rgb="FFFF000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7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4" xfId="0" applyBorder="1"/>
    <xf numFmtId="0" fontId="8" fillId="0" borderId="0" xfId="0" applyFont="1" applyAlignment="1">
      <alignment horizontal="left"/>
    </xf>
    <xf numFmtId="0" fontId="9" fillId="0" borderId="0" xfId="0" applyFont="1"/>
    <xf numFmtId="0" fontId="0" fillId="0" borderId="1" xfId="0" applyBorder="1"/>
    <xf numFmtId="0" fontId="9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0" fontId="6" fillId="0" borderId="0" xfId="0" applyFont="1" applyAlignment="1">
      <alignment horizontal="center"/>
    </xf>
    <xf numFmtId="0" fontId="0" fillId="0" borderId="5" xfId="0" applyBorder="1"/>
    <xf numFmtId="0" fontId="0" fillId="0" borderId="3" xfId="0" applyBorder="1"/>
    <xf numFmtId="164" fontId="1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right"/>
    </xf>
    <xf numFmtId="0" fontId="6" fillId="3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164" fontId="13" fillId="3" borderId="7" xfId="0" applyNumberFormat="1" applyFont="1" applyFill="1" applyBorder="1" applyAlignment="1">
      <alignment horizontal="center" vertical="center" wrapText="1"/>
    </xf>
    <xf numFmtId="164" fontId="13" fillId="3" borderId="6" xfId="0" applyNumberFormat="1" applyFont="1" applyFill="1" applyBorder="1" applyAlignment="1">
      <alignment horizontal="center" vertical="center" wrapText="1"/>
    </xf>
    <xf numFmtId="164" fontId="13" fillId="3" borderId="8" xfId="0" applyNumberFormat="1" applyFont="1" applyFill="1" applyBorder="1" applyAlignment="1">
      <alignment horizontal="center" vertical="center" wrapText="1"/>
    </xf>
    <xf numFmtId="165" fontId="5" fillId="0" borderId="0" xfId="1" applyNumberFormat="1" applyFont="1" applyAlignment="1">
      <alignment horizontal="left"/>
    </xf>
    <xf numFmtId="165" fontId="5" fillId="0" borderId="0" xfId="1" applyNumberFormat="1" applyFont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0" fillId="0" borderId="9" xfId="0" applyBorder="1"/>
    <xf numFmtId="0" fontId="0" fillId="0" borderId="9" xfId="0" applyBorder="1" applyAlignment="1">
      <alignment vertical="center" wrapText="1"/>
    </xf>
    <xf numFmtId="0" fontId="14" fillId="0" borderId="9" xfId="0" applyFont="1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 vertical="center" wrapText="1"/>
    </xf>
    <xf numFmtId="0" fontId="11" fillId="0" borderId="10" xfId="0" applyFont="1" applyBorder="1" applyAlignment="1">
      <alignment horizontal="right"/>
    </xf>
    <xf numFmtId="0" fontId="0" fillId="0" borderId="11" xfId="0" applyBorder="1"/>
    <xf numFmtId="0" fontId="11" fillId="0" borderId="1" xfId="0" applyFont="1" applyBorder="1" applyAlignment="1">
      <alignment vertical="center" wrapText="1"/>
    </xf>
    <xf numFmtId="0" fontId="10" fillId="0" borderId="0" xfId="0" applyFont="1" applyAlignment="1">
      <alignment horizontal="left"/>
    </xf>
    <xf numFmtId="1" fontId="7" fillId="3" borderId="2" xfId="0" applyNumberFormat="1" applyFont="1" applyFill="1" applyBorder="1" applyAlignment="1">
      <alignment horizontal="center" vertical="center" readingOrder="1"/>
    </xf>
    <xf numFmtId="164" fontId="17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1" fontId="7" fillId="3" borderId="3" xfId="0" applyNumberFormat="1" applyFont="1" applyFill="1" applyBorder="1" applyAlignment="1">
      <alignment horizontal="center" vertical="center" readingOrder="1"/>
    </xf>
    <xf numFmtId="2" fontId="7" fillId="3" borderId="2" xfId="0" applyNumberFormat="1" applyFont="1" applyFill="1" applyBorder="1" applyAlignment="1">
      <alignment horizontal="center" vertical="center" readingOrder="1"/>
    </xf>
    <xf numFmtId="2" fontId="7" fillId="3" borderId="3" xfId="0" applyNumberFormat="1" applyFont="1" applyFill="1" applyBorder="1" applyAlignment="1">
      <alignment horizontal="center" vertical="center" readingOrder="1"/>
    </xf>
    <xf numFmtId="164" fontId="18" fillId="0" borderId="0" xfId="0" applyNumberFormat="1" applyFont="1" applyAlignment="1">
      <alignment wrapText="1"/>
    </xf>
    <xf numFmtId="164" fontId="18" fillId="3" borderId="2" xfId="0" applyNumberFormat="1" applyFont="1" applyFill="1" applyBorder="1" applyAlignment="1">
      <alignment wrapText="1"/>
    </xf>
    <xf numFmtId="0" fontId="21" fillId="3" borderId="2" xfId="0" applyFont="1" applyFill="1" applyBorder="1" applyAlignment="1">
      <alignment horizontal="center"/>
    </xf>
    <xf numFmtId="0" fontId="22" fillId="3" borderId="2" xfId="0" applyFont="1" applyFill="1" applyBorder="1" applyAlignment="1">
      <alignment horizontal="center"/>
    </xf>
    <xf numFmtId="165" fontId="23" fillId="3" borderId="2" xfId="1" applyNumberFormat="1" applyFont="1" applyFill="1" applyBorder="1" applyAlignment="1">
      <alignment horizontal="center" vertical="center" readingOrder="1"/>
    </xf>
    <xf numFmtId="1" fontId="23" fillId="3" borderId="2" xfId="0" applyNumberFormat="1" applyFont="1" applyFill="1" applyBorder="1" applyAlignment="1">
      <alignment horizontal="center" vertical="center" readingOrder="1"/>
    </xf>
    <xf numFmtId="0" fontId="23" fillId="0" borderId="0" xfId="0" applyFont="1" applyAlignment="1">
      <alignment horizontal="left"/>
    </xf>
    <xf numFmtId="2" fontId="23" fillId="3" borderId="2" xfId="0" applyNumberFormat="1" applyFont="1" applyFill="1" applyBorder="1" applyAlignment="1">
      <alignment horizontal="center" vertical="center" readingOrder="1"/>
    </xf>
    <xf numFmtId="166" fontId="19" fillId="0" borderId="0" xfId="0" applyNumberFormat="1" applyFont="1"/>
    <xf numFmtId="167" fontId="19" fillId="0" borderId="0" xfId="0" applyNumberFormat="1" applyFont="1"/>
    <xf numFmtId="165" fontId="20" fillId="3" borderId="2" xfId="1" applyNumberFormat="1" applyFont="1" applyFill="1" applyBorder="1" applyAlignment="1">
      <alignment horizontal="center" vertical="center" readingOrder="1"/>
    </xf>
    <xf numFmtId="0" fontId="14" fillId="0" borderId="0" xfId="0" applyFont="1" applyAlignment="1">
      <alignment horizontal="center"/>
    </xf>
    <xf numFmtId="165" fontId="20" fillId="3" borderId="3" xfId="1" applyNumberFormat="1" applyFont="1" applyFill="1" applyBorder="1" applyAlignment="1">
      <alignment horizontal="center" vertical="center" readingOrder="1"/>
    </xf>
    <xf numFmtId="168" fontId="20" fillId="3" borderId="2" xfId="1" applyNumberFormat="1" applyFont="1" applyFill="1" applyBorder="1" applyAlignment="1">
      <alignment horizontal="left" vertical="center" readingOrder="1"/>
    </xf>
    <xf numFmtId="43" fontId="24" fillId="0" borderId="0" xfId="1" applyFont="1" applyFill="1" applyBorder="1" applyAlignment="1">
      <alignment horizontal="center" vertical="center" readingOrder="1"/>
    </xf>
    <xf numFmtId="0" fontId="24" fillId="0" borderId="0" xfId="0" applyFont="1" applyAlignment="1">
      <alignment horizontal="left" vertical="center" readingOrder="1"/>
    </xf>
    <xf numFmtId="0" fontId="29" fillId="0" borderId="0" xfId="0" applyFont="1" applyAlignment="1">
      <alignment horizontal="center"/>
    </xf>
    <xf numFmtId="169" fontId="0" fillId="0" borderId="9" xfId="1" applyNumberFormat="1" applyFont="1" applyBorder="1" applyAlignment="1">
      <alignment horizontal="right"/>
    </xf>
    <xf numFmtId="0" fontId="2" fillId="3" borderId="6" xfId="0" applyFont="1" applyFill="1" applyBorder="1" applyAlignment="1">
      <alignment horizontal="center"/>
    </xf>
    <xf numFmtId="0" fontId="0" fillId="2" borderId="9" xfId="0" applyFill="1" applyBorder="1"/>
    <xf numFmtId="0" fontId="26" fillId="0" borderId="0" xfId="0" applyFont="1"/>
    <xf numFmtId="0" fontId="27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2" fontId="28" fillId="0" borderId="0" xfId="0" applyNumberFormat="1" applyFont="1"/>
    <xf numFmtId="0" fontId="28" fillId="0" borderId="0" xfId="0" applyFont="1"/>
    <xf numFmtId="165" fontId="26" fillId="0" borderId="0" xfId="1" applyNumberFormat="1" applyFont="1" applyFill="1"/>
    <xf numFmtId="165" fontId="0" fillId="0" borderId="0" xfId="0" applyNumberFormat="1"/>
    <xf numFmtId="0" fontId="11" fillId="0" borderId="0" xfId="0" applyFont="1"/>
    <xf numFmtId="0" fontId="11" fillId="0" borderId="0" xfId="0" applyFont="1" applyAlignment="1">
      <alignment horizontal="right"/>
    </xf>
    <xf numFmtId="0" fontId="25" fillId="0" borderId="0" xfId="0" applyFont="1"/>
    <xf numFmtId="165" fontId="26" fillId="0" borderId="0" xfId="1" applyNumberFormat="1" applyFont="1" applyFill="1" applyAlignmen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31" fillId="0" borderId="0" xfId="0" applyFont="1" applyAlignment="1">
      <alignment horizontal="right"/>
    </xf>
    <xf numFmtId="168" fontId="32" fillId="0" borderId="0" xfId="0" applyNumberFormat="1" applyFont="1"/>
    <xf numFmtId="0" fontId="33" fillId="0" borderId="0" xfId="0" applyFont="1" applyAlignment="1">
      <alignment horizontal="left" vertical="center" readingOrder="1"/>
    </xf>
    <xf numFmtId="1" fontId="5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0" fontId="34" fillId="0" borderId="0" xfId="0" applyFont="1"/>
    <xf numFmtId="0" fontId="35" fillId="0" borderId="0" xfId="0" applyFont="1"/>
    <xf numFmtId="0" fontId="3" fillId="0" borderId="0" xfId="0" applyFont="1" applyAlignment="1">
      <alignment horizontal="center"/>
    </xf>
    <xf numFmtId="164" fontId="9" fillId="0" borderId="0" xfId="0" applyNumberFormat="1" applyFont="1" applyAlignment="1">
      <alignment horizontal="right"/>
    </xf>
    <xf numFmtId="168" fontId="22" fillId="0" borderId="0" xfId="0" applyNumberFormat="1" applyFont="1"/>
    <xf numFmtId="0" fontId="37" fillId="0" borderId="0" xfId="0" applyFont="1" applyAlignment="1">
      <alignment horizontal="left" vertical="center" readingOrder="1"/>
    </xf>
    <xf numFmtId="0" fontId="3" fillId="0" borderId="0" xfId="0" applyFont="1" applyAlignment="1">
      <alignment horizontal="left"/>
    </xf>
    <xf numFmtId="0" fontId="6" fillId="0" borderId="0" xfId="0" applyFont="1"/>
    <xf numFmtId="0" fontId="3" fillId="0" borderId="9" xfId="0" applyFont="1" applyBorder="1"/>
    <xf numFmtId="0" fontId="6" fillId="0" borderId="0" xfId="0" applyFont="1" applyAlignment="1">
      <alignment horizontal="left" vertical="center" readingOrder="1"/>
    </xf>
    <xf numFmtId="0" fontId="38" fillId="0" borderId="0" xfId="0" applyFont="1"/>
    <xf numFmtId="0" fontId="6" fillId="0" borderId="0" xfId="0" applyFont="1" applyAlignment="1">
      <alignment horizontal="right"/>
    </xf>
    <xf numFmtId="168" fontId="6" fillId="0" borderId="0" xfId="0" applyNumberFormat="1" applyFont="1"/>
    <xf numFmtId="0" fontId="6" fillId="0" borderId="0" xfId="0" applyFont="1" applyAlignment="1">
      <alignment horizontal="left"/>
    </xf>
    <xf numFmtId="0" fontId="3" fillId="0" borderId="10" xfId="0" applyFont="1" applyBorder="1" applyAlignment="1">
      <alignment horizontal="center"/>
    </xf>
    <xf numFmtId="164" fontId="0" fillId="0" borderId="12" xfId="0" applyNumberFormat="1" applyBorder="1"/>
    <xf numFmtId="2" fontId="0" fillId="0" borderId="12" xfId="0" applyNumberFormat="1" applyBorder="1"/>
    <xf numFmtId="166" fontId="0" fillId="0" borderId="12" xfId="0" applyNumberFormat="1" applyBorder="1"/>
    <xf numFmtId="167" fontId="0" fillId="0" borderId="12" xfId="0" applyNumberFormat="1" applyBorder="1"/>
    <xf numFmtId="167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8" fontId="24" fillId="0" borderId="0" xfId="1" applyNumberFormat="1" applyFont="1" applyFill="1" applyBorder="1" applyAlignment="1">
      <alignment horizontal="left" readingOrder="1"/>
    </xf>
    <xf numFmtId="164" fontId="12" fillId="0" borderId="4" xfId="0" applyNumberFormat="1" applyFont="1" applyBorder="1" applyAlignment="1">
      <alignment horizontal="left" vertical="top" wrapText="1"/>
    </xf>
    <xf numFmtId="164" fontId="12" fillId="0" borderId="0" xfId="0" applyNumberFormat="1" applyFont="1" applyAlignment="1">
      <alignment horizontal="left" vertical="top" wrapText="1"/>
    </xf>
    <xf numFmtId="0" fontId="15" fillId="0" borderId="0" xfId="0" applyFont="1" applyAlignment="1">
      <alignment horizontal="center" vertical="top" wrapText="1"/>
    </xf>
    <xf numFmtId="164" fontId="17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/>
    </xf>
    <xf numFmtId="0" fontId="0" fillId="0" borderId="0" xfId="0" applyBorder="1"/>
    <xf numFmtId="2" fontId="4" fillId="0" borderId="0" xfId="0" applyNumberFormat="1" applyFont="1" applyAlignment="1">
      <alignment horizontal="center"/>
    </xf>
    <xf numFmtId="165" fontId="5" fillId="0" borderId="0" xfId="1" applyNumberFormat="1" applyFont="1" applyFill="1" applyAlignment="1">
      <alignment horizontal="center"/>
    </xf>
    <xf numFmtId="0" fontId="0" fillId="0" borderId="9" xfId="0" applyFont="1" applyBorder="1" applyAlignment="1">
      <alignment horizontal="right"/>
    </xf>
    <xf numFmtId="165" fontId="1" fillId="0" borderId="9" xfId="1" applyNumberFormat="1" applyFont="1" applyFill="1" applyBorder="1"/>
    <xf numFmtId="0" fontId="0" fillId="0" borderId="9" xfId="0" applyFont="1" applyBorder="1"/>
    <xf numFmtId="168" fontId="40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vertical="center" wrapText="1"/>
    </xf>
    <xf numFmtId="0" fontId="4" fillId="3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FFFF"/>
      <color rgb="FFFF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507998</xdr:colOff>
      <xdr:row>43</xdr:row>
      <xdr:rowOff>13536</xdr:rowOff>
    </xdr:from>
    <xdr:to>
      <xdr:col>9</xdr:col>
      <xdr:colOff>382156</xdr:colOff>
      <xdr:row>44</xdr:row>
      <xdr:rowOff>131307</xdr:rowOff>
    </xdr:to>
    <xdr:sp macro="" textlink="">
      <xdr:nvSpPr>
        <xdr:cNvPr id="2" name="Curved Down Arrow 103">
          <a:extLst>
            <a:ext uri="{FF2B5EF4-FFF2-40B4-BE49-F238E27FC236}">
              <a16:creationId xmlns:a16="http://schemas.microsoft.com/office/drawing/2014/main" id="{4DD286D3-4572-4F25-82FA-9BC131853ADA}"/>
            </a:ext>
          </a:extLst>
        </xdr:cNvPr>
        <xdr:cNvSpPr/>
      </xdr:nvSpPr>
      <xdr:spPr>
        <a:xfrm>
          <a:off x="5841998" y="9776661"/>
          <a:ext cx="1226708" cy="355896"/>
        </a:xfrm>
        <a:prstGeom prst="curvedDownArrow">
          <a:avLst/>
        </a:prstGeom>
        <a:solidFill>
          <a:schemeClr val="bg1">
            <a:lumMod val="8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485216</xdr:colOff>
      <xdr:row>43</xdr:row>
      <xdr:rowOff>2777</xdr:rowOff>
    </xdr:from>
    <xdr:to>
      <xdr:col>11</xdr:col>
      <xdr:colOff>170984</xdr:colOff>
      <xdr:row>44</xdr:row>
      <xdr:rowOff>155201</xdr:rowOff>
    </xdr:to>
    <xdr:sp macro="" textlink="">
      <xdr:nvSpPr>
        <xdr:cNvPr id="3" name="Curved Down Arrow 104">
          <a:extLst>
            <a:ext uri="{FF2B5EF4-FFF2-40B4-BE49-F238E27FC236}">
              <a16:creationId xmlns:a16="http://schemas.microsoft.com/office/drawing/2014/main" id="{D17DEA8A-E580-44D8-95E4-E9A3D1E6871F}"/>
            </a:ext>
          </a:extLst>
        </xdr:cNvPr>
        <xdr:cNvSpPr/>
      </xdr:nvSpPr>
      <xdr:spPr>
        <a:xfrm>
          <a:off x="7171766" y="9765902"/>
          <a:ext cx="1047843" cy="390549"/>
        </a:xfrm>
        <a:prstGeom prst="curvedDownArrow">
          <a:avLst/>
        </a:prstGeom>
        <a:solidFill>
          <a:schemeClr val="bg1">
            <a:lumMod val="8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518832</xdr:colOff>
      <xdr:row>43</xdr:row>
      <xdr:rowOff>2790</xdr:rowOff>
    </xdr:from>
    <xdr:to>
      <xdr:col>13</xdr:col>
      <xdr:colOff>193860</xdr:colOff>
      <xdr:row>44</xdr:row>
      <xdr:rowOff>143994</xdr:rowOff>
    </xdr:to>
    <xdr:sp macro="" textlink="">
      <xdr:nvSpPr>
        <xdr:cNvPr id="4" name="Curved Down Arrow 105">
          <a:extLst>
            <a:ext uri="{FF2B5EF4-FFF2-40B4-BE49-F238E27FC236}">
              <a16:creationId xmlns:a16="http://schemas.microsoft.com/office/drawing/2014/main" id="{43F88061-9E66-49C1-9489-9C80F0974E8C}"/>
            </a:ext>
          </a:extLst>
        </xdr:cNvPr>
        <xdr:cNvSpPr/>
      </xdr:nvSpPr>
      <xdr:spPr>
        <a:xfrm>
          <a:off x="8567457" y="9765915"/>
          <a:ext cx="1160928" cy="379329"/>
        </a:xfrm>
        <a:prstGeom prst="curvedDownArrow">
          <a:avLst>
            <a:gd name="adj1" fmla="val 25000"/>
            <a:gd name="adj2" fmla="val 50000"/>
            <a:gd name="adj3" fmla="val 25000"/>
          </a:avLst>
        </a:prstGeom>
        <a:solidFill>
          <a:schemeClr val="bg1">
            <a:lumMod val="8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474008</xdr:colOff>
      <xdr:row>43</xdr:row>
      <xdr:rowOff>1949</xdr:rowOff>
    </xdr:from>
    <xdr:to>
      <xdr:col>15</xdr:col>
      <xdr:colOff>216274</xdr:colOff>
      <xdr:row>44</xdr:row>
      <xdr:rowOff>171450</xdr:rowOff>
    </xdr:to>
    <xdr:sp macro="" textlink="">
      <xdr:nvSpPr>
        <xdr:cNvPr id="5" name="Curved Down Arrow 106">
          <a:extLst>
            <a:ext uri="{FF2B5EF4-FFF2-40B4-BE49-F238E27FC236}">
              <a16:creationId xmlns:a16="http://schemas.microsoft.com/office/drawing/2014/main" id="{8E52C47E-7F70-4D8A-9D79-5FE098E405F0}"/>
            </a:ext>
          </a:extLst>
        </xdr:cNvPr>
        <xdr:cNvSpPr/>
      </xdr:nvSpPr>
      <xdr:spPr>
        <a:xfrm>
          <a:off x="10008533" y="9765074"/>
          <a:ext cx="1266266" cy="407626"/>
        </a:xfrm>
        <a:prstGeom prst="curvedDownArrow">
          <a:avLst/>
        </a:prstGeom>
        <a:solidFill>
          <a:schemeClr val="bg1">
            <a:lumMod val="8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485215</xdr:colOff>
      <xdr:row>42</xdr:row>
      <xdr:rowOff>300832</xdr:rowOff>
    </xdr:from>
    <xdr:to>
      <xdr:col>17</xdr:col>
      <xdr:colOff>261098</xdr:colOff>
      <xdr:row>44</xdr:row>
      <xdr:rowOff>190500</xdr:rowOff>
    </xdr:to>
    <xdr:sp macro="" textlink="">
      <xdr:nvSpPr>
        <xdr:cNvPr id="6" name="Curved Down Arrow 107">
          <a:extLst>
            <a:ext uri="{FF2B5EF4-FFF2-40B4-BE49-F238E27FC236}">
              <a16:creationId xmlns:a16="http://schemas.microsoft.com/office/drawing/2014/main" id="{2E162017-EA28-4B53-8326-53CC650ACB04}"/>
            </a:ext>
          </a:extLst>
        </xdr:cNvPr>
        <xdr:cNvSpPr/>
      </xdr:nvSpPr>
      <xdr:spPr>
        <a:xfrm>
          <a:off x="11543740" y="9759157"/>
          <a:ext cx="1337983" cy="432593"/>
        </a:xfrm>
        <a:prstGeom prst="curvedDownArrow">
          <a:avLst/>
        </a:prstGeom>
        <a:solidFill>
          <a:schemeClr val="bg1">
            <a:lumMod val="8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428625</xdr:colOff>
      <xdr:row>42</xdr:row>
      <xdr:rowOff>301742</xdr:rowOff>
    </xdr:from>
    <xdr:to>
      <xdr:col>19</xdr:col>
      <xdr:colOff>193861</xdr:colOff>
      <xdr:row>44</xdr:row>
      <xdr:rowOff>180975</xdr:rowOff>
    </xdr:to>
    <xdr:sp macro="" textlink="">
      <xdr:nvSpPr>
        <xdr:cNvPr id="7" name="Curved Down Arrow 108">
          <a:extLst>
            <a:ext uri="{FF2B5EF4-FFF2-40B4-BE49-F238E27FC236}">
              <a16:creationId xmlns:a16="http://schemas.microsoft.com/office/drawing/2014/main" id="{37A10FF8-1653-43CF-B9C7-57D6A0B80DE1}"/>
            </a:ext>
          </a:extLst>
        </xdr:cNvPr>
        <xdr:cNvSpPr/>
      </xdr:nvSpPr>
      <xdr:spPr>
        <a:xfrm>
          <a:off x="13049250" y="9760067"/>
          <a:ext cx="1117786" cy="422158"/>
        </a:xfrm>
        <a:prstGeom prst="curvedDownArrow">
          <a:avLst/>
        </a:prstGeom>
        <a:solidFill>
          <a:schemeClr val="bg1">
            <a:lumMod val="8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483357</xdr:colOff>
      <xdr:row>43</xdr:row>
      <xdr:rowOff>35858</xdr:rowOff>
    </xdr:from>
    <xdr:to>
      <xdr:col>7</xdr:col>
      <xdr:colOff>145652</xdr:colOff>
      <xdr:row>44</xdr:row>
      <xdr:rowOff>152400</xdr:rowOff>
    </xdr:to>
    <xdr:sp macro="" textlink="">
      <xdr:nvSpPr>
        <xdr:cNvPr id="8" name="Curved Down Arrow 103">
          <a:extLst>
            <a:ext uri="{FF2B5EF4-FFF2-40B4-BE49-F238E27FC236}">
              <a16:creationId xmlns:a16="http://schemas.microsoft.com/office/drawing/2014/main" id="{6C8BC202-7E7A-415A-A342-3807F256F59E}"/>
            </a:ext>
          </a:extLst>
        </xdr:cNvPr>
        <xdr:cNvSpPr/>
      </xdr:nvSpPr>
      <xdr:spPr>
        <a:xfrm>
          <a:off x="3943733" y="2805952"/>
          <a:ext cx="1338695" cy="349624"/>
        </a:xfrm>
        <a:prstGeom prst="curvedDownArrow">
          <a:avLst/>
        </a:prstGeom>
        <a:solidFill>
          <a:srgbClr val="FF0000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497416</xdr:colOff>
      <xdr:row>43</xdr:row>
      <xdr:rowOff>7620</xdr:rowOff>
    </xdr:from>
    <xdr:to>
      <xdr:col>5</xdr:col>
      <xdr:colOff>127000</xdr:colOff>
      <xdr:row>44</xdr:row>
      <xdr:rowOff>74543</xdr:rowOff>
    </xdr:to>
    <xdr:sp macro="" textlink="">
      <xdr:nvSpPr>
        <xdr:cNvPr id="9" name="Curved Down Arrow 103">
          <a:extLst>
            <a:ext uri="{FF2B5EF4-FFF2-40B4-BE49-F238E27FC236}">
              <a16:creationId xmlns:a16="http://schemas.microsoft.com/office/drawing/2014/main" id="{A17E20D4-C088-4417-979A-28C4453B37A9}"/>
            </a:ext>
          </a:extLst>
        </xdr:cNvPr>
        <xdr:cNvSpPr/>
      </xdr:nvSpPr>
      <xdr:spPr>
        <a:xfrm>
          <a:off x="2295736" y="9791700"/>
          <a:ext cx="1488864" cy="303143"/>
        </a:xfrm>
        <a:prstGeom prst="curvedDownArrow">
          <a:avLst/>
        </a:prstGeom>
        <a:solidFill>
          <a:srgbClr val="FF0000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442625</xdr:colOff>
      <xdr:row>52</xdr:row>
      <xdr:rowOff>99391</xdr:rowOff>
    </xdr:from>
    <xdr:to>
      <xdr:col>7</xdr:col>
      <xdr:colOff>207066</xdr:colOff>
      <xdr:row>53</xdr:row>
      <xdr:rowOff>231913</xdr:rowOff>
    </xdr:to>
    <xdr:sp macro="" textlink="">
      <xdr:nvSpPr>
        <xdr:cNvPr id="10" name="Curved Down Arrow 103">
          <a:extLst>
            <a:ext uri="{FF2B5EF4-FFF2-40B4-BE49-F238E27FC236}">
              <a16:creationId xmlns:a16="http://schemas.microsoft.com/office/drawing/2014/main" id="{4DE9CD2E-36FA-4831-B131-18794A1EE3D4}"/>
            </a:ext>
          </a:extLst>
        </xdr:cNvPr>
        <xdr:cNvSpPr/>
      </xdr:nvSpPr>
      <xdr:spPr>
        <a:xfrm>
          <a:off x="2215103" y="3652630"/>
          <a:ext cx="2199528" cy="372718"/>
        </a:xfrm>
        <a:prstGeom prst="curvedDownArrow">
          <a:avLst/>
        </a:prstGeom>
        <a:solidFill>
          <a:schemeClr val="bg1">
            <a:lumMod val="8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B10F-5A82-4ED1-A909-51BBE56351D9}">
  <dimension ref="A2:X102"/>
  <sheetViews>
    <sheetView tabSelected="1" topLeftCell="A24" zoomScaleNormal="100" workbookViewId="0">
      <selection activeCell="C38" sqref="C38"/>
    </sheetView>
  </sheetViews>
  <sheetFormatPr defaultRowHeight="14.4" x14ac:dyDescent="0.3"/>
  <cols>
    <col min="2" max="2" width="6.33203125" customWidth="1"/>
    <col min="3" max="3" width="11" customWidth="1"/>
    <col min="4" max="4" width="11.6640625" customWidth="1"/>
    <col min="5" max="5" width="15.44140625" customWidth="1"/>
    <col min="6" max="6" width="8.33203125" customWidth="1"/>
    <col min="7" max="7" width="16.109375" customWidth="1"/>
    <col min="8" max="8" width="11.109375" customWidth="1"/>
    <col min="9" max="9" width="8.5546875" customWidth="1"/>
    <col min="10" max="10" width="10.33203125" customWidth="1"/>
    <col min="11" max="11" width="9" customWidth="1"/>
    <col min="12" max="12" width="10.33203125" customWidth="1"/>
    <col min="13" max="13" width="8.109375" customWidth="1"/>
    <col min="14" max="14" width="10.33203125" customWidth="1"/>
    <col min="15" max="15" width="9.44140625" customWidth="1"/>
    <col min="16" max="16" width="11" customWidth="1"/>
    <col min="17" max="17" width="9.77734375" customWidth="1"/>
    <col min="18" max="18" width="10.33203125" customWidth="1"/>
    <col min="19" max="19" width="8.33203125" customWidth="1"/>
    <col min="20" max="20" width="10.33203125" customWidth="1"/>
    <col min="21" max="21" width="11.6640625" customWidth="1"/>
  </cols>
  <sheetData>
    <row r="2" spans="2:21" ht="23.4" x14ac:dyDescent="0.45">
      <c r="B2" s="85" t="s">
        <v>39</v>
      </c>
      <c r="C2" s="11"/>
      <c r="D2" s="11"/>
      <c r="E2" s="11"/>
      <c r="F2" s="79"/>
      <c r="G2" s="80"/>
      <c r="I2" s="58"/>
      <c r="J2" s="83"/>
      <c r="K2" s="5"/>
      <c r="M2" s="5"/>
      <c r="O2" s="5"/>
      <c r="Q2" s="5"/>
      <c r="S2" s="5"/>
      <c r="U2" s="5"/>
    </row>
    <row r="3" spans="2:21" x14ac:dyDescent="0.3">
      <c r="B3" s="86"/>
      <c r="C3" s="11"/>
      <c r="D3" s="11"/>
      <c r="E3" s="11"/>
      <c r="F3" s="79"/>
      <c r="G3" s="89"/>
      <c r="I3" s="90"/>
      <c r="J3" s="91"/>
      <c r="K3" s="75"/>
      <c r="M3" s="75"/>
      <c r="O3" s="75"/>
      <c r="Q3" s="75"/>
      <c r="S3" s="75"/>
      <c r="U3" s="75"/>
    </row>
    <row r="4" spans="2:21" x14ac:dyDescent="0.3">
      <c r="B4" s="86"/>
      <c r="C4" s="92" t="s">
        <v>48</v>
      </c>
      <c r="D4" s="11"/>
      <c r="E4" s="11"/>
      <c r="F4" s="79"/>
      <c r="G4" s="89"/>
      <c r="I4" s="90"/>
      <c r="J4" s="91"/>
      <c r="K4" s="75"/>
      <c r="M4" s="75"/>
      <c r="O4" s="75"/>
      <c r="Q4" s="75"/>
      <c r="S4" s="75"/>
      <c r="U4" s="75"/>
    </row>
    <row r="5" spans="2:21" x14ac:dyDescent="0.3">
      <c r="B5" s="86"/>
      <c r="C5" s="92" t="s">
        <v>51</v>
      </c>
      <c r="D5" s="11"/>
      <c r="E5" s="11"/>
      <c r="F5" s="79"/>
      <c r="G5" s="89"/>
      <c r="I5" s="90"/>
      <c r="J5" s="91"/>
      <c r="K5" s="75"/>
      <c r="M5" s="75"/>
      <c r="O5" s="75"/>
      <c r="Q5" s="75"/>
      <c r="S5" s="75"/>
      <c r="U5" s="75"/>
    </row>
    <row r="6" spans="2:21" x14ac:dyDescent="0.3">
      <c r="B6" s="86"/>
      <c r="C6" s="92" t="s">
        <v>58</v>
      </c>
      <c r="D6" s="11"/>
      <c r="E6" s="11"/>
      <c r="F6" s="79"/>
      <c r="G6" s="89"/>
      <c r="I6" s="90"/>
      <c r="J6" s="91"/>
      <c r="K6" s="75"/>
      <c r="M6" s="75"/>
      <c r="O6" s="75"/>
      <c r="Q6" s="75"/>
      <c r="S6" s="75"/>
      <c r="U6" s="75"/>
    </row>
    <row r="7" spans="2:21" s="92" customFormat="1" x14ac:dyDescent="0.3">
      <c r="B7" s="95"/>
      <c r="C7" s="92" t="s">
        <v>50</v>
      </c>
      <c r="F7" s="96"/>
      <c r="G7" s="97"/>
      <c r="I7" s="94"/>
      <c r="J7" s="98"/>
      <c r="K7" s="98"/>
      <c r="M7" s="98"/>
      <c r="O7" s="98"/>
      <c r="Q7" s="98"/>
      <c r="S7" s="98"/>
      <c r="U7" s="98"/>
    </row>
    <row r="8" spans="2:21" s="92" customFormat="1" x14ac:dyDescent="0.3">
      <c r="B8" s="95"/>
      <c r="C8" s="92" t="s">
        <v>52</v>
      </c>
      <c r="F8" s="96"/>
      <c r="G8" s="97"/>
      <c r="I8" s="94"/>
      <c r="J8" s="98"/>
      <c r="K8" s="98"/>
      <c r="M8" s="98"/>
      <c r="O8" s="98"/>
      <c r="Q8" s="98"/>
      <c r="S8" s="98"/>
      <c r="U8" s="98"/>
    </row>
    <row r="9" spans="2:21" s="92" customFormat="1" x14ac:dyDescent="0.3">
      <c r="B9" s="95"/>
      <c r="C9" s="92" t="s">
        <v>49</v>
      </c>
      <c r="F9" s="96"/>
      <c r="G9" s="97"/>
      <c r="I9" s="94"/>
      <c r="J9" s="98"/>
      <c r="K9" s="98"/>
      <c r="M9" s="98"/>
      <c r="O9" s="98"/>
      <c r="Q9" s="98"/>
      <c r="S9" s="98"/>
      <c r="U9" s="98"/>
    </row>
    <row r="10" spans="2:21" s="92" customFormat="1" x14ac:dyDescent="0.3">
      <c r="F10" s="96"/>
      <c r="G10" s="97"/>
      <c r="I10" s="94"/>
      <c r="J10" s="98"/>
      <c r="K10" s="98"/>
      <c r="M10" s="98"/>
      <c r="O10" s="98"/>
      <c r="Q10" s="98"/>
      <c r="S10" s="98"/>
      <c r="U10" s="98"/>
    </row>
    <row r="11" spans="2:21" ht="18.600000000000001" thickBot="1" x14ac:dyDescent="0.4">
      <c r="C11" s="27" t="s">
        <v>33</v>
      </c>
      <c r="D11" s="28"/>
      <c r="E11" s="105"/>
      <c r="F11" s="106"/>
      <c r="G11" s="106"/>
      <c r="H11" s="107"/>
      <c r="I11" s="58"/>
      <c r="J11" s="83"/>
      <c r="K11" s="5"/>
      <c r="M11" s="5"/>
      <c r="O11" s="5"/>
      <c r="Q11" s="5"/>
      <c r="S11" s="5"/>
      <c r="U11" s="5"/>
    </row>
    <row r="12" spans="2:21" ht="58.2" customHeight="1" thickBot="1" x14ac:dyDescent="0.4">
      <c r="C12" s="29" t="s">
        <v>20</v>
      </c>
      <c r="D12" s="29" t="s">
        <v>47</v>
      </c>
      <c r="E12" s="29" t="s">
        <v>57</v>
      </c>
      <c r="F12" s="29" t="s">
        <v>21</v>
      </c>
      <c r="G12" s="32" t="s">
        <v>22</v>
      </c>
      <c r="H12" s="35" t="s">
        <v>34</v>
      </c>
      <c r="I12" s="58"/>
      <c r="J12" s="83"/>
      <c r="K12" s="5"/>
      <c r="M12" s="5"/>
      <c r="O12" s="5"/>
      <c r="Q12" s="5"/>
      <c r="S12" s="5"/>
      <c r="U12" s="5"/>
    </row>
    <row r="13" spans="2:21" ht="18.600000000000001" thickBot="1" x14ac:dyDescent="0.4">
      <c r="C13" s="28">
        <v>70</v>
      </c>
      <c r="D13" s="28">
        <v>1</v>
      </c>
      <c r="E13" s="62">
        <v>20</v>
      </c>
      <c r="F13" s="28">
        <f t="shared" ref="F13:F22" si="0">E13*C13</f>
        <v>1400</v>
      </c>
      <c r="G13" s="33">
        <f t="shared" ref="G13:G22" si="1">80*E13*D13</f>
        <v>1600</v>
      </c>
      <c r="H13" s="10"/>
      <c r="I13" s="58"/>
      <c r="J13" s="83"/>
      <c r="K13" s="5"/>
      <c r="M13" s="5"/>
      <c r="O13" s="5"/>
      <c r="Q13" s="5"/>
      <c r="S13" s="5"/>
      <c r="U13" s="5"/>
    </row>
    <row r="14" spans="2:21" ht="18.600000000000001" thickBot="1" x14ac:dyDescent="0.4">
      <c r="C14" s="28">
        <v>140</v>
      </c>
      <c r="D14" s="28">
        <v>2</v>
      </c>
      <c r="E14" s="62">
        <v>5</v>
      </c>
      <c r="F14" s="28">
        <f t="shared" si="0"/>
        <v>700</v>
      </c>
      <c r="G14" s="33">
        <f t="shared" si="1"/>
        <v>800</v>
      </c>
      <c r="H14" s="10"/>
      <c r="I14" s="58"/>
      <c r="J14" s="83"/>
      <c r="K14" s="5"/>
      <c r="M14" s="5"/>
      <c r="O14" s="5"/>
      <c r="Q14" s="5"/>
      <c r="S14" s="5"/>
      <c r="U14" s="5"/>
    </row>
    <row r="15" spans="2:21" ht="18.600000000000001" thickBot="1" x14ac:dyDescent="0.4">
      <c r="C15" s="28">
        <v>200</v>
      </c>
      <c r="D15" s="28">
        <v>3</v>
      </c>
      <c r="E15" s="62">
        <v>5</v>
      </c>
      <c r="F15" s="28">
        <f t="shared" si="0"/>
        <v>1000</v>
      </c>
      <c r="G15" s="33">
        <f t="shared" si="1"/>
        <v>1200</v>
      </c>
      <c r="H15" s="10"/>
      <c r="I15" s="58"/>
      <c r="J15" s="83"/>
      <c r="K15" s="5"/>
      <c r="M15" s="5"/>
      <c r="O15" s="5"/>
      <c r="Q15" s="5"/>
      <c r="S15" s="5"/>
      <c r="U15" s="5"/>
    </row>
    <row r="16" spans="2:21" ht="18.600000000000001" thickBot="1" x14ac:dyDescent="0.4">
      <c r="C16" s="28">
        <v>260</v>
      </c>
      <c r="D16" s="28">
        <v>4</v>
      </c>
      <c r="E16" s="62">
        <v>5</v>
      </c>
      <c r="F16" s="28">
        <f t="shared" si="0"/>
        <v>1300</v>
      </c>
      <c r="G16" s="33">
        <f t="shared" si="1"/>
        <v>1600</v>
      </c>
      <c r="H16" s="10"/>
      <c r="I16" s="58"/>
      <c r="J16" s="83"/>
      <c r="K16" s="5"/>
      <c r="M16" s="5"/>
      <c r="O16" s="5"/>
      <c r="Q16" s="5"/>
      <c r="S16" s="5"/>
      <c r="U16" s="5"/>
    </row>
    <row r="17" spans="2:21" ht="18.600000000000001" thickBot="1" x14ac:dyDescent="0.4">
      <c r="C17" s="28">
        <f t="shared" ref="C17:C22" si="2">$C$13*D17</f>
        <v>350</v>
      </c>
      <c r="D17" s="28">
        <v>5</v>
      </c>
      <c r="E17" s="62">
        <v>1</v>
      </c>
      <c r="F17" s="28">
        <f t="shared" si="0"/>
        <v>350</v>
      </c>
      <c r="G17" s="33">
        <f t="shared" si="1"/>
        <v>400</v>
      </c>
      <c r="H17" s="10"/>
      <c r="I17" s="58"/>
      <c r="J17" s="83"/>
      <c r="K17" s="5"/>
      <c r="M17" s="5"/>
      <c r="O17" s="5"/>
      <c r="Q17" s="5"/>
      <c r="S17" s="5"/>
      <c r="U17" s="5"/>
    </row>
    <row r="18" spans="2:21" ht="18.600000000000001" thickBot="1" x14ac:dyDescent="0.4">
      <c r="C18" s="28">
        <f t="shared" si="2"/>
        <v>420</v>
      </c>
      <c r="D18" s="28">
        <v>6</v>
      </c>
      <c r="E18" s="62">
        <v>0</v>
      </c>
      <c r="F18" s="28">
        <f t="shared" si="0"/>
        <v>0</v>
      </c>
      <c r="G18" s="33">
        <f t="shared" si="1"/>
        <v>0</v>
      </c>
      <c r="H18" s="10"/>
      <c r="I18" s="58"/>
      <c r="J18" s="83"/>
      <c r="K18" s="5"/>
      <c r="M18" s="5"/>
      <c r="O18" s="5"/>
      <c r="Q18" s="5"/>
      <c r="S18" s="5"/>
      <c r="U18" s="5"/>
    </row>
    <row r="19" spans="2:21" ht="18.600000000000001" thickBot="1" x14ac:dyDescent="0.4">
      <c r="C19" s="28">
        <f t="shared" si="2"/>
        <v>490</v>
      </c>
      <c r="D19" s="28">
        <v>7</v>
      </c>
      <c r="E19" s="62">
        <v>0</v>
      </c>
      <c r="F19" s="28">
        <f t="shared" si="0"/>
        <v>0</v>
      </c>
      <c r="G19" s="33">
        <f t="shared" si="1"/>
        <v>0</v>
      </c>
      <c r="H19" s="10"/>
      <c r="I19" s="58"/>
      <c r="J19" s="83"/>
      <c r="K19" s="5"/>
      <c r="M19" s="5"/>
      <c r="O19" s="5"/>
      <c r="Q19" s="5"/>
      <c r="S19" s="5"/>
      <c r="U19" s="5"/>
    </row>
    <row r="20" spans="2:21" ht="18.600000000000001" thickBot="1" x14ac:dyDescent="0.4">
      <c r="C20" s="28">
        <f t="shared" si="2"/>
        <v>560</v>
      </c>
      <c r="D20" s="28">
        <v>8</v>
      </c>
      <c r="E20" s="62">
        <v>0</v>
      </c>
      <c r="F20" s="28">
        <f t="shared" si="0"/>
        <v>0</v>
      </c>
      <c r="G20" s="33">
        <f t="shared" si="1"/>
        <v>0</v>
      </c>
      <c r="H20" s="10"/>
      <c r="I20" s="58"/>
      <c r="J20" s="83"/>
      <c r="K20" s="5"/>
      <c r="M20" s="5"/>
      <c r="O20" s="5"/>
      <c r="Q20" s="5"/>
      <c r="S20" s="5"/>
      <c r="U20" s="5"/>
    </row>
    <row r="21" spans="2:21" ht="18.600000000000001" thickBot="1" x14ac:dyDescent="0.4">
      <c r="C21" s="28">
        <f t="shared" si="2"/>
        <v>630</v>
      </c>
      <c r="D21" s="28">
        <v>9</v>
      </c>
      <c r="E21" s="62">
        <v>0</v>
      </c>
      <c r="F21" s="28">
        <f t="shared" si="0"/>
        <v>0</v>
      </c>
      <c r="G21" s="33">
        <f t="shared" si="1"/>
        <v>0</v>
      </c>
      <c r="H21" s="10"/>
      <c r="I21" s="58"/>
      <c r="J21" s="83"/>
      <c r="K21" s="5"/>
      <c r="M21" s="5"/>
      <c r="O21" s="5"/>
      <c r="Q21" s="5"/>
      <c r="S21" s="5"/>
      <c r="U21" s="5"/>
    </row>
    <row r="22" spans="2:21" ht="18.600000000000001" thickBot="1" x14ac:dyDescent="0.4">
      <c r="C22" s="28">
        <f t="shared" si="2"/>
        <v>700</v>
      </c>
      <c r="D22" s="28">
        <v>10</v>
      </c>
      <c r="E22" s="62">
        <v>1</v>
      </c>
      <c r="F22" s="28">
        <f t="shared" si="0"/>
        <v>700</v>
      </c>
      <c r="G22" s="33">
        <f t="shared" si="1"/>
        <v>800</v>
      </c>
      <c r="H22" s="10"/>
      <c r="I22" s="58"/>
      <c r="J22" s="83"/>
      <c r="K22" s="5"/>
      <c r="M22" s="5"/>
      <c r="O22" s="5"/>
      <c r="Q22" s="5"/>
      <c r="S22" s="5"/>
      <c r="U22" s="5"/>
    </row>
    <row r="23" spans="2:21" ht="18" x14ac:dyDescent="0.35">
      <c r="C23" s="28"/>
      <c r="D23" s="28"/>
      <c r="E23" s="28"/>
      <c r="F23" s="28"/>
      <c r="G23" s="28"/>
      <c r="H23" s="34"/>
      <c r="I23" s="58"/>
      <c r="J23" s="83"/>
      <c r="K23" s="5"/>
      <c r="M23" s="5"/>
      <c r="O23" s="5"/>
      <c r="Q23" s="5"/>
      <c r="S23" s="5"/>
      <c r="U23" s="5"/>
    </row>
    <row r="24" spans="2:21" ht="18" x14ac:dyDescent="0.35">
      <c r="C24" s="28"/>
      <c r="D24" s="93"/>
      <c r="E24" s="121" t="s">
        <v>44</v>
      </c>
      <c r="F24" s="122">
        <f>SUM(F13:F22)</f>
        <v>5450</v>
      </c>
      <c r="G24" s="123" t="s">
        <v>17</v>
      </c>
      <c r="H24" s="28"/>
      <c r="I24" s="58"/>
      <c r="J24" s="83"/>
      <c r="K24" s="5"/>
      <c r="M24" s="5"/>
      <c r="O24" s="5"/>
      <c r="Q24" s="5"/>
      <c r="S24" s="5"/>
      <c r="U24" s="5"/>
    </row>
    <row r="25" spans="2:21" ht="18" x14ac:dyDescent="0.35">
      <c r="C25" s="28"/>
      <c r="D25" s="28"/>
      <c r="E25" s="31" t="s">
        <v>23</v>
      </c>
      <c r="F25" s="60">
        <f>SUM(G13:G22)</f>
        <v>6400</v>
      </c>
      <c r="G25" s="30"/>
      <c r="H25" s="28"/>
      <c r="I25" s="58"/>
      <c r="J25" s="83"/>
      <c r="K25" s="5"/>
      <c r="M25" s="5"/>
      <c r="O25" s="5"/>
      <c r="Q25" s="5"/>
      <c r="S25" s="5"/>
      <c r="U25" s="5"/>
    </row>
    <row r="26" spans="2:21" ht="18" x14ac:dyDescent="0.35">
      <c r="C26" s="28"/>
      <c r="D26" s="28"/>
      <c r="E26" s="31" t="s">
        <v>24</v>
      </c>
      <c r="F26" s="28">
        <f>E13+(E14*D14)+(D15*E15)+(D16*E16)+(D17*E17)+(D18*E18)+(D19*E19)+(D20*E20)+(D21*E21)+(D22*E22)</f>
        <v>80</v>
      </c>
      <c r="G26" s="28"/>
      <c r="H26" s="28"/>
      <c r="I26" s="58"/>
      <c r="J26" s="83"/>
      <c r="K26" s="5"/>
      <c r="M26" s="5"/>
      <c r="O26" s="5"/>
      <c r="Q26" s="5"/>
      <c r="S26" s="5"/>
      <c r="U26" s="5"/>
    </row>
    <row r="27" spans="2:21" ht="18" x14ac:dyDescent="0.35">
      <c r="C27" s="11"/>
      <c r="D27" s="11"/>
      <c r="E27" s="11"/>
      <c r="F27" s="79"/>
      <c r="G27" s="80"/>
      <c r="I27" s="58"/>
      <c r="J27" s="83"/>
      <c r="K27" s="5"/>
      <c r="M27" s="5"/>
      <c r="O27" s="5"/>
      <c r="Q27" s="5"/>
      <c r="S27" s="5"/>
      <c r="U27" s="5"/>
    </row>
    <row r="29" spans="2:21" ht="23.4" x14ac:dyDescent="0.45">
      <c r="B29" s="85" t="s">
        <v>40</v>
      </c>
      <c r="F29" s="1"/>
      <c r="G29" s="1"/>
      <c r="H29" s="1"/>
    </row>
    <row r="30" spans="2:21" x14ac:dyDescent="0.3">
      <c r="B30" s="86"/>
      <c r="F30" s="87"/>
      <c r="G30" s="87"/>
      <c r="H30" s="87"/>
    </row>
    <row r="31" spans="2:21" x14ac:dyDescent="0.3">
      <c r="B31" s="86"/>
      <c r="C31" t="s">
        <v>59</v>
      </c>
      <c r="F31" s="87"/>
      <c r="G31" s="87"/>
      <c r="H31" s="87"/>
    </row>
    <row r="32" spans="2:21" x14ac:dyDescent="0.3">
      <c r="B32" s="86"/>
      <c r="C32" t="s">
        <v>60</v>
      </c>
      <c r="F32" s="87"/>
      <c r="G32" s="87"/>
      <c r="H32" s="87"/>
    </row>
    <row r="33" spans="2:21" x14ac:dyDescent="0.3">
      <c r="B33" s="86"/>
      <c r="C33" t="s">
        <v>61</v>
      </c>
      <c r="F33" s="87"/>
      <c r="G33" s="87"/>
      <c r="H33" s="87"/>
    </row>
    <row r="34" spans="2:21" x14ac:dyDescent="0.3">
      <c r="B34" s="86"/>
      <c r="C34" t="s">
        <v>56</v>
      </c>
      <c r="F34" s="87"/>
      <c r="G34" s="87"/>
      <c r="H34" s="87"/>
    </row>
    <row r="35" spans="2:21" x14ac:dyDescent="0.3">
      <c r="B35" s="86"/>
      <c r="C35" t="s">
        <v>62</v>
      </c>
      <c r="F35" s="87"/>
      <c r="G35" s="87"/>
      <c r="H35" s="87"/>
    </row>
    <row r="36" spans="2:21" x14ac:dyDescent="0.3">
      <c r="B36" s="86"/>
      <c r="C36" t="s">
        <v>63</v>
      </c>
      <c r="F36" s="87"/>
      <c r="G36" s="87"/>
      <c r="H36" s="87"/>
    </row>
    <row r="37" spans="2:21" x14ac:dyDescent="0.3">
      <c r="B37" s="86"/>
      <c r="C37" t="s">
        <v>64</v>
      </c>
      <c r="F37" s="87"/>
      <c r="G37" s="87"/>
      <c r="H37" s="87"/>
    </row>
    <row r="38" spans="2:21" x14ac:dyDescent="0.3">
      <c r="B38" s="86"/>
      <c r="C38" t="s">
        <v>54</v>
      </c>
      <c r="F38" s="87"/>
      <c r="G38" s="87"/>
      <c r="H38" s="87"/>
    </row>
    <row r="39" spans="2:21" x14ac:dyDescent="0.3">
      <c r="B39" s="86"/>
      <c r="F39" s="87"/>
      <c r="G39" s="87"/>
      <c r="H39" s="87"/>
    </row>
    <row r="40" spans="2:21" x14ac:dyDescent="0.3">
      <c r="D40" s="87"/>
      <c r="E40" s="87"/>
    </row>
    <row r="41" spans="2:21" x14ac:dyDescent="0.3">
      <c r="E41" s="111" t="s">
        <v>55</v>
      </c>
      <c r="F41" s="9" t="s">
        <v>41</v>
      </c>
      <c r="N41" s="3"/>
      <c r="O41" s="3"/>
    </row>
    <row r="42" spans="2:21" ht="15.6" customHeight="1" x14ac:dyDescent="0.3">
      <c r="E42" s="111"/>
      <c r="F42" s="59" t="s">
        <v>1</v>
      </c>
      <c r="G42" s="113" t="s">
        <v>43</v>
      </c>
      <c r="I42" s="2"/>
      <c r="J42" s="2"/>
      <c r="T42" s="112" t="s">
        <v>46</v>
      </c>
      <c r="U42" s="112"/>
    </row>
    <row r="43" spans="2:21" ht="24" customHeight="1" x14ac:dyDescent="0.3">
      <c r="B43" t="s">
        <v>2</v>
      </c>
      <c r="D43" s="114" t="s">
        <v>3</v>
      </c>
      <c r="E43" s="111"/>
      <c r="F43" s="115" t="s">
        <v>35</v>
      </c>
      <c r="G43" s="113"/>
      <c r="H43" s="54"/>
      <c r="I43" s="26">
        <f>$J$60/($C$67-1)</f>
        <v>2361.6666666666665</v>
      </c>
      <c r="K43" s="26">
        <f>I43</f>
        <v>2361.6666666666665</v>
      </c>
      <c r="L43" s="26"/>
      <c r="M43" s="26">
        <f>I43</f>
        <v>2361.6666666666665</v>
      </c>
      <c r="N43" s="26"/>
      <c r="O43" s="26">
        <f>I43</f>
        <v>2361.6666666666665</v>
      </c>
      <c r="P43" s="26"/>
      <c r="Q43" s="26">
        <f>I43</f>
        <v>2361.6666666666665</v>
      </c>
      <c r="R43" s="26"/>
      <c r="S43" s="26">
        <f>I43</f>
        <v>2361.6666666666665</v>
      </c>
      <c r="T43" s="112"/>
      <c r="U43" s="112"/>
    </row>
    <row r="44" spans="2:21" ht="18.600000000000001" thickBot="1" x14ac:dyDescent="0.4">
      <c r="B44" t="s">
        <v>4</v>
      </c>
      <c r="D44" s="114"/>
      <c r="E44" s="3"/>
      <c r="F44" s="115"/>
      <c r="G44" s="3"/>
      <c r="H44" s="1"/>
      <c r="T44" s="112"/>
      <c r="U44" s="112"/>
    </row>
    <row r="45" spans="2:21" ht="18.600000000000001" thickBot="1" x14ac:dyDescent="0.4">
      <c r="B45" s="10"/>
      <c r="C45" s="1" t="s">
        <v>13</v>
      </c>
      <c r="D45" s="18">
        <v>100</v>
      </c>
      <c r="E45" s="117">
        <f>F45/D45*$F$52</f>
        <v>2</v>
      </c>
      <c r="F45" s="21">
        <v>1</v>
      </c>
      <c r="G45" s="119">
        <f>D68/(F45*1000)*($I$43+$J$60)</f>
        <v>23.616666666666667</v>
      </c>
      <c r="H45" s="56"/>
      <c r="I45" s="8"/>
      <c r="J45" s="37"/>
      <c r="K45" s="8"/>
      <c r="L45" s="37"/>
      <c r="M45" s="8"/>
      <c r="N45" s="37"/>
      <c r="O45" s="8"/>
      <c r="P45" s="37"/>
      <c r="Q45" s="8"/>
      <c r="R45" s="37"/>
      <c r="S45" s="8"/>
      <c r="T45" s="37"/>
      <c r="U45" s="125"/>
    </row>
    <row r="46" spans="2:21" ht="18.600000000000001" thickBot="1" x14ac:dyDescent="0.4">
      <c r="B46" s="10"/>
      <c r="C46" s="1" t="s">
        <v>27</v>
      </c>
      <c r="D46" s="19">
        <v>100</v>
      </c>
      <c r="E46" s="117">
        <f>F46/D46*$F$52</f>
        <v>2</v>
      </c>
      <c r="F46" s="22">
        <v>1</v>
      </c>
      <c r="G46" s="119">
        <f>D69/(F46*1000)*($I$43+$J$60)</f>
        <v>23.616666666666667</v>
      </c>
      <c r="H46" s="56"/>
      <c r="I46" s="8"/>
      <c r="J46" s="37"/>
      <c r="K46" s="8"/>
      <c r="L46" s="37"/>
      <c r="M46" s="8"/>
      <c r="N46" s="37"/>
      <c r="O46" s="8"/>
      <c r="P46" s="37"/>
      <c r="Q46" s="8"/>
      <c r="R46" s="37"/>
      <c r="S46" s="8"/>
      <c r="T46" s="37"/>
      <c r="U46" s="125"/>
    </row>
    <row r="47" spans="2:21" ht="19.5" customHeight="1" thickBot="1" x14ac:dyDescent="0.4">
      <c r="B47" s="10"/>
      <c r="C47" s="1" t="s">
        <v>25</v>
      </c>
      <c r="D47" s="19">
        <v>100</v>
      </c>
      <c r="E47" s="117">
        <f>F47/D47*$F$52</f>
        <v>2</v>
      </c>
      <c r="F47" s="22">
        <v>1</v>
      </c>
      <c r="G47" s="119">
        <f>D70/(F47*1000)*($I$43+$J$60)</f>
        <v>37.786666666666662</v>
      </c>
      <c r="H47" s="56"/>
      <c r="I47" s="8"/>
      <c r="J47" s="38"/>
      <c r="L47" s="38"/>
      <c r="N47" s="38"/>
      <c r="P47" s="38"/>
      <c r="R47" s="38"/>
      <c r="T47" s="38"/>
      <c r="U47" s="125"/>
    </row>
    <row r="48" spans="2:21" ht="19.5" customHeight="1" thickBot="1" x14ac:dyDescent="0.4">
      <c r="B48" s="10"/>
      <c r="C48" s="1" t="s">
        <v>12</v>
      </c>
      <c r="D48" s="19">
        <v>100</v>
      </c>
      <c r="E48" s="117">
        <f>F48/D48*$F$52</f>
        <v>2</v>
      </c>
      <c r="F48" s="22">
        <v>1</v>
      </c>
      <c r="G48" s="119">
        <f>D71/(F48*1000)*($I$43+$J$60)</f>
        <v>94.466666666666669</v>
      </c>
      <c r="H48" s="56"/>
      <c r="I48" s="8"/>
      <c r="J48" s="126"/>
      <c r="L48" s="126"/>
      <c r="N48" s="126"/>
      <c r="P48" s="126"/>
      <c r="R48" s="126"/>
      <c r="T48" s="126"/>
      <c r="U48" s="125"/>
    </row>
    <row r="49" spans="2:21" ht="18.600000000000001" thickBot="1" x14ac:dyDescent="0.4">
      <c r="B49" s="10"/>
      <c r="C49" s="1" t="s">
        <v>26</v>
      </c>
      <c r="D49" s="19">
        <v>100</v>
      </c>
      <c r="E49" s="117">
        <f>F49/D49*$F$52</f>
        <v>2</v>
      </c>
      <c r="F49" s="22">
        <v>1</v>
      </c>
      <c r="G49" s="119">
        <f>D72/(F49*1000)*($I$43+$J$60)</f>
        <v>94.466666666666669</v>
      </c>
      <c r="H49" s="56"/>
      <c r="I49" s="8"/>
      <c r="J49" s="37"/>
      <c r="K49" s="8"/>
      <c r="L49" s="41"/>
      <c r="M49" s="8"/>
      <c r="N49" s="41"/>
      <c r="O49" s="8"/>
      <c r="P49" s="41"/>
      <c r="Q49" s="8"/>
      <c r="R49" s="41"/>
      <c r="S49" s="8"/>
      <c r="T49" s="41"/>
      <c r="U49" s="8"/>
    </row>
    <row r="50" spans="2:21" ht="18.600000000000001" thickBot="1" x14ac:dyDescent="0.4">
      <c r="B50" s="14"/>
      <c r="C50" s="1" t="s">
        <v>32</v>
      </c>
      <c r="D50" s="19">
        <v>100</v>
      </c>
      <c r="E50" s="117">
        <f>F50/D50*$F$52</f>
        <v>2</v>
      </c>
      <c r="F50" s="22">
        <v>1</v>
      </c>
      <c r="G50" s="119">
        <f>D73/(F50*1000)*($I$43+$J$60)</f>
        <v>94.466666666666669</v>
      </c>
      <c r="H50" s="56"/>
      <c r="I50" s="8"/>
      <c r="J50" s="37"/>
      <c r="K50" s="8"/>
      <c r="L50" s="41"/>
      <c r="M50" s="8"/>
      <c r="N50" s="41"/>
      <c r="O50" s="8"/>
      <c r="P50" s="41"/>
      <c r="Q50" s="8"/>
      <c r="R50" s="41"/>
      <c r="S50" s="8"/>
      <c r="T50" s="41"/>
      <c r="U50" s="8"/>
    </row>
    <row r="51" spans="2:21" ht="18.600000000000001" thickBot="1" x14ac:dyDescent="0.4">
      <c r="B51" s="10"/>
      <c r="C51" s="1" t="s">
        <v>14</v>
      </c>
      <c r="D51" s="20">
        <v>100</v>
      </c>
      <c r="E51" s="117">
        <f>F51/D51*$F$52</f>
        <v>2</v>
      </c>
      <c r="F51" s="23">
        <v>1</v>
      </c>
      <c r="G51" s="119">
        <f>D74/(F51*1000)*($I$43+$J$60)</f>
        <v>94.466666666666669</v>
      </c>
      <c r="H51" s="56"/>
      <c r="I51" s="8"/>
      <c r="J51" s="37"/>
      <c r="K51" s="8"/>
      <c r="L51" s="41"/>
      <c r="M51" s="8"/>
      <c r="N51" s="41"/>
      <c r="O51" s="8"/>
      <c r="P51" s="41"/>
      <c r="Q51" s="8"/>
      <c r="R51" s="41"/>
      <c r="S51" s="8"/>
      <c r="T51" s="41"/>
      <c r="U51" s="8"/>
    </row>
    <row r="52" spans="2:21" ht="18" x14ac:dyDescent="0.35">
      <c r="C52" s="1"/>
      <c r="D52" s="13"/>
      <c r="E52" s="88" t="s">
        <v>42</v>
      </c>
      <c r="F52" s="116">
        <v>200</v>
      </c>
      <c r="G52" s="11" t="s">
        <v>17</v>
      </c>
      <c r="H52" s="47" t="s">
        <v>5</v>
      </c>
      <c r="I52" s="8"/>
      <c r="J52" s="48" t="s">
        <v>6</v>
      </c>
      <c r="K52" s="49"/>
      <c r="L52" s="50" t="s">
        <v>7</v>
      </c>
      <c r="M52" s="49"/>
      <c r="N52" s="50" t="s">
        <v>8</v>
      </c>
      <c r="O52" s="49"/>
      <c r="P52" s="50" t="s">
        <v>9</v>
      </c>
      <c r="Q52" s="49"/>
      <c r="R52" s="50" t="s">
        <v>10</v>
      </c>
      <c r="S52" s="49"/>
      <c r="T52" s="50" t="s">
        <v>11</v>
      </c>
      <c r="U52" s="8"/>
    </row>
    <row r="53" spans="2:21" ht="24" customHeight="1" x14ac:dyDescent="0.35">
      <c r="B53" s="114" t="s">
        <v>53</v>
      </c>
      <c r="C53" s="114"/>
      <c r="D53" s="114"/>
      <c r="E53" s="17"/>
      <c r="F53" s="12"/>
      <c r="G53" s="11"/>
      <c r="H53" s="45"/>
      <c r="I53" s="26"/>
      <c r="J53" s="38"/>
      <c r="K53" s="26"/>
      <c r="L53" s="38"/>
      <c r="M53" s="26"/>
      <c r="N53" s="38"/>
      <c r="O53" s="26"/>
      <c r="P53" s="38"/>
      <c r="Q53" s="26"/>
      <c r="R53" s="38"/>
      <c r="S53" s="26"/>
      <c r="T53" s="44"/>
      <c r="U53" s="43"/>
    </row>
    <row r="54" spans="2:21" ht="18.600000000000001" thickBot="1" x14ac:dyDescent="0.4">
      <c r="B54" s="114"/>
      <c r="C54" s="114"/>
      <c r="D54" s="114"/>
      <c r="E54" s="17"/>
      <c r="F54" s="16"/>
      <c r="G54" s="17"/>
      <c r="H54" s="46"/>
      <c r="J54" s="39"/>
      <c r="L54" s="39"/>
      <c r="N54" s="39"/>
      <c r="P54" s="39"/>
      <c r="R54" s="39"/>
      <c r="T54" s="39"/>
    </row>
    <row r="55" spans="2:21" ht="18.600000000000001" thickBot="1" x14ac:dyDescent="0.4">
      <c r="B55" s="10"/>
      <c r="C55" s="1" t="s">
        <v>15</v>
      </c>
      <c r="D55" s="18">
        <v>200</v>
      </c>
      <c r="E55" s="17"/>
      <c r="F55" s="16"/>
      <c r="G55" s="119">
        <f>D75/(D55*1000)*($I$43+$J$60)</f>
        <v>9.4466666666666654</v>
      </c>
      <c r="H55" s="53"/>
      <c r="I55" s="36"/>
      <c r="J55" s="37"/>
      <c r="K55" s="36"/>
      <c r="L55" s="41"/>
      <c r="M55" s="36"/>
      <c r="N55" s="41"/>
      <c r="O55" s="36"/>
      <c r="P55" s="41"/>
      <c r="Q55" s="36"/>
      <c r="R55" s="41"/>
      <c r="S55" s="36"/>
      <c r="T55" s="41"/>
      <c r="U55" s="36"/>
    </row>
    <row r="56" spans="2:21" ht="18.600000000000001" customHeight="1" thickBot="1" x14ac:dyDescent="0.4">
      <c r="B56" s="15"/>
      <c r="C56" s="1" t="s">
        <v>16</v>
      </c>
      <c r="D56" s="61">
        <v>300</v>
      </c>
      <c r="E56" s="109" t="s">
        <v>37</v>
      </c>
      <c r="F56" s="110"/>
      <c r="G56" s="119">
        <f>D76/(D56*1000)*($I$43+$J$60)</f>
        <v>9.4466666666666654</v>
      </c>
      <c r="H56" s="53"/>
      <c r="I56" s="36"/>
      <c r="J56" s="37"/>
      <c r="K56" s="36"/>
      <c r="L56" s="41"/>
      <c r="M56" s="36"/>
      <c r="N56" s="41"/>
      <c r="O56" s="36"/>
      <c r="P56" s="41"/>
      <c r="Q56" s="36"/>
      <c r="R56" s="41"/>
      <c r="S56" s="36"/>
      <c r="T56" s="41"/>
      <c r="U56" s="36"/>
    </row>
    <row r="57" spans="2:21" ht="18.600000000000001" thickBot="1" x14ac:dyDescent="0.4">
      <c r="B57" s="10"/>
      <c r="C57" s="1" t="s">
        <v>30</v>
      </c>
      <c r="D57" s="19">
        <v>100</v>
      </c>
      <c r="E57" s="109"/>
      <c r="F57" s="110"/>
      <c r="G57" s="119">
        <f>D77/(D57*1000)*($I$43+$J$60)</f>
        <v>9.4466666666666654</v>
      </c>
      <c r="H57" s="53"/>
      <c r="I57" s="36"/>
      <c r="J57" s="37"/>
      <c r="K57" s="36"/>
      <c r="L57" s="41"/>
      <c r="M57" s="36"/>
      <c r="N57" s="41"/>
      <c r="O57" s="36"/>
      <c r="P57" s="41"/>
      <c r="Q57" s="36"/>
      <c r="R57" s="41"/>
      <c r="S57" s="36"/>
      <c r="T57" s="41"/>
      <c r="U57" s="36"/>
    </row>
    <row r="58" spans="2:21" ht="18.600000000000001" thickBot="1" x14ac:dyDescent="0.4">
      <c r="B58" s="10"/>
      <c r="C58" s="1" t="s">
        <v>31</v>
      </c>
      <c r="D58" s="19">
        <v>100</v>
      </c>
      <c r="E58" s="109"/>
      <c r="F58" s="110"/>
      <c r="G58" s="119">
        <f>D78/(D58*1000)*($I$43+$J$60)</f>
        <v>4.7233333333333327</v>
      </c>
      <c r="H58" s="53"/>
      <c r="I58" s="36"/>
      <c r="J58" s="37"/>
      <c r="K58" s="36"/>
      <c r="L58" s="41"/>
      <c r="M58" s="36"/>
      <c r="N58" s="41"/>
      <c r="O58" s="36"/>
      <c r="P58" s="41"/>
      <c r="Q58" s="36"/>
      <c r="R58" s="41"/>
      <c r="S58" s="36"/>
      <c r="T58" s="41"/>
      <c r="U58" s="36"/>
    </row>
    <row r="59" spans="2:21" ht="18.600000000000001" thickBot="1" x14ac:dyDescent="0.4">
      <c r="B59" s="10"/>
      <c r="C59" s="1" t="s">
        <v>28</v>
      </c>
      <c r="D59" s="20">
        <v>200</v>
      </c>
      <c r="E59" s="17"/>
      <c r="F59" s="16"/>
      <c r="G59" s="119">
        <f>D79/(D59*1000)*($I$43+$J$60)</f>
        <v>4.7233333333333327</v>
      </c>
      <c r="H59" s="55"/>
      <c r="I59" s="36"/>
      <c r="J59" s="40"/>
      <c r="K59" s="36"/>
      <c r="L59" s="42"/>
      <c r="M59" s="36"/>
      <c r="N59" s="42"/>
      <c r="O59" s="36"/>
      <c r="P59" s="42"/>
      <c r="Q59" s="36"/>
      <c r="R59" s="42"/>
      <c r="S59" s="36"/>
      <c r="T59" s="42"/>
      <c r="U59" s="36"/>
    </row>
    <row r="60" spans="2:21" ht="15.6" x14ac:dyDescent="0.3">
      <c r="C60" s="11"/>
      <c r="D60" s="11"/>
      <c r="E60" s="11"/>
      <c r="F60" s="11"/>
      <c r="G60" s="82" t="s">
        <v>38</v>
      </c>
      <c r="H60" s="108">
        <f>J60+I43-G61</f>
        <v>8945.993333333332</v>
      </c>
      <c r="I60" s="81"/>
      <c r="J60" s="120">
        <f>F24*1.3</f>
        <v>7085</v>
      </c>
      <c r="K60" s="24"/>
      <c r="L60" s="25">
        <f>J60</f>
        <v>7085</v>
      </c>
      <c r="M60" s="24"/>
      <c r="N60" s="25">
        <f>L60</f>
        <v>7085</v>
      </c>
      <c r="O60" s="24"/>
      <c r="P60" s="25">
        <f>N60</f>
        <v>7085</v>
      </c>
      <c r="Q60" s="24"/>
      <c r="R60" s="25">
        <f>P60</f>
        <v>7085</v>
      </c>
      <c r="S60" s="24"/>
      <c r="T60" s="25">
        <f>R60</f>
        <v>7085</v>
      </c>
      <c r="U60" s="4"/>
    </row>
    <row r="61" spans="2:21" ht="18" x14ac:dyDescent="0.35">
      <c r="C61" s="11"/>
      <c r="D61" s="11"/>
      <c r="E61" s="11"/>
      <c r="F61" s="79"/>
      <c r="G61" s="124">
        <f>SUM(G45:G51,G55:G59)</f>
        <v>500.67333333333346</v>
      </c>
      <c r="I61" s="58"/>
      <c r="J61" s="83"/>
      <c r="K61" s="5"/>
      <c r="M61" s="5"/>
      <c r="O61" s="5"/>
      <c r="Q61" s="5"/>
      <c r="S61" s="5"/>
      <c r="U61" s="5"/>
    </row>
    <row r="62" spans="2:21" ht="18" x14ac:dyDescent="0.35">
      <c r="C62" s="11"/>
      <c r="D62" s="11"/>
      <c r="E62" s="11"/>
      <c r="F62" s="79"/>
      <c r="G62" s="80"/>
      <c r="I62" s="58"/>
      <c r="J62" s="83"/>
      <c r="K62" s="5"/>
      <c r="M62" s="5"/>
      <c r="O62" s="5"/>
      <c r="Q62" s="5"/>
      <c r="S62" s="5"/>
      <c r="U62" s="5"/>
    </row>
    <row r="63" spans="2:21" ht="18" x14ac:dyDescent="0.35">
      <c r="C63" s="11"/>
      <c r="D63" s="11"/>
      <c r="E63" s="11"/>
      <c r="F63" s="79"/>
      <c r="G63" s="80"/>
      <c r="I63" s="58"/>
      <c r="J63" s="83"/>
      <c r="K63" s="5"/>
      <c r="M63" s="5"/>
      <c r="O63" s="5"/>
      <c r="Q63" s="5"/>
      <c r="S63" s="5"/>
      <c r="U63" s="5"/>
    </row>
    <row r="64" spans="2:21" ht="18" x14ac:dyDescent="0.35">
      <c r="C64" s="11"/>
      <c r="D64" s="11"/>
      <c r="E64" s="11"/>
      <c r="F64" s="79"/>
      <c r="G64" s="80"/>
      <c r="I64" s="58"/>
      <c r="J64" s="83"/>
      <c r="K64" s="5"/>
      <c r="M64" s="5"/>
      <c r="O64" s="5"/>
      <c r="Q64" s="5"/>
      <c r="S64" s="5"/>
      <c r="U64" s="5"/>
    </row>
    <row r="65" spans="2:24" ht="18" x14ac:dyDescent="0.35">
      <c r="C65" s="11"/>
      <c r="D65" s="11"/>
      <c r="E65" s="11"/>
      <c r="F65" s="79"/>
      <c r="G65" s="80"/>
      <c r="I65" s="58"/>
      <c r="J65" s="83"/>
      <c r="K65" s="5"/>
      <c r="M65" s="5"/>
      <c r="O65" s="5"/>
      <c r="Q65" s="5"/>
      <c r="S65" s="5"/>
      <c r="U65" s="5"/>
    </row>
    <row r="66" spans="2:24" ht="23.4" x14ac:dyDescent="0.45">
      <c r="B66" s="85" t="s">
        <v>45</v>
      </c>
      <c r="D66" s="11"/>
      <c r="E66" s="11"/>
      <c r="F66" s="79"/>
      <c r="G66" s="80"/>
      <c r="I66" s="58"/>
      <c r="J66" s="83"/>
      <c r="K66" s="5"/>
      <c r="M66" s="5"/>
      <c r="O66" s="5"/>
      <c r="Q66" s="5"/>
      <c r="S66" s="5"/>
      <c r="U66" s="5"/>
    </row>
    <row r="67" spans="2:24" ht="15.6" x14ac:dyDescent="0.3">
      <c r="B67" s="84" t="s">
        <v>0</v>
      </c>
      <c r="C67" s="75">
        <v>4</v>
      </c>
      <c r="D67" s="11"/>
      <c r="E67" s="11"/>
      <c r="H67" s="57"/>
      <c r="I67" s="58"/>
      <c r="K67" s="5"/>
      <c r="M67" s="5"/>
      <c r="O67" s="5"/>
      <c r="Q67" s="5"/>
      <c r="S67" s="5"/>
      <c r="U67" s="5"/>
    </row>
    <row r="68" spans="2:24" x14ac:dyDescent="0.3">
      <c r="B68" s="84" t="s">
        <v>18</v>
      </c>
      <c r="C68" s="99" t="s">
        <v>19</v>
      </c>
      <c r="D68" s="100">
        <v>2.5</v>
      </c>
      <c r="E68" s="101">
        <f>D68/$C$67</f>
        <v>0.625</v>
      </c>
      <c r="F68" s="101">
        <f t="shared" ref="E68:J79" si="3">E68/$C$67</f>
        <v>0.15625</v>
      </c>
      <c r="G68" s="102">
        <f t="shared" si="3"/>
        <v>3.90625E-2</v>
      </c>
      <c r="H68" s="102">
        <f t="shared" si="3"/>
        <v>9.765625E-3</v>
      </c>
      <c r="I68" s="103">
        <f t="shared" si="3"/>
        <v>2.44140625E-3</v>
      </c>
      <c r="J68" s="104">
        <f t="shared" si="3"/>
        <v>6.103515625E-4</v>
      </c>
      <c r="O68" s="5"/>
      <c r="Q68" s="5"/>
      <c r="S68" s="5"/>
      <c r="U68" s="5"/>
    </row>
    <row r="69" spans="2:24" x14ac:dyDescent="0.3">
      <c r="B69" s="84" t="s">
        <v>29</v>
      </c>
      <c r="C69" s="99" t="s">
        <v>27</v>
      </c>
      <c r="D69" s="100">
        <v>2.5</v>
      </c>
      <c r="E69" s="101">
        <f t="shared" si="3"/>
        <v>0.625</v>
      </c>
      <c r="F69" s="101">
        <f t="shared" si="3"/>
        <v>0.15625</v>
      </c>
      <c r="G69" s="102">
        <f t="shared" si="3"/>
        <v>3.90625E-2</v>
      </c>
      <c r="H69" s="102">
        <f t="shared" si="3"/>
        <v>9.765625E-3</v>
      </c>
      <c r="I69" s="103">
        <f t="shared" si="3"/>
        <v>2.44140625E-3</v>
      </c>
      <c r="J69" s="104">
        <f t="shared" si="3"/>
        <v>6.103515625E-4</v>
      </c>
      <c r="M69" s="5"/>
      <c r="O69" s="5"/>
      <c r="Q69" s="5"/>
      <c r="S69" s="5"/>
      <c r="U69" s="5"/>
    </row>
    <row r="70" spans="2:24" x14ac:dyDescent="0.3">
      <c r="C70" s="99" t="s">
        <v>25</v>
      </c>
      <c r="D70" s="100">
        <v>4</v>
      </c>
      <c r="E70" s="101">
        <f t="shared" si="3"/>
        <v>1</v>
      </c>
      <c r="F70" s="101">
        <f t="shared" si="3"/>
        <v>0.25</v>
      </c>
      <c r="G70" s="102">
        <f t="shared" si="3"/>
        <v>6.25E-2</v>
      </c>
      <c r="H70" s="102">
        <f t="shared" si="3"/>
        <v>1.5625E-2</v>
      </c>
      <c r="I70" s="103">
        <f t="shared" si="3"/>
        <v>3.90625E-3</v>
      </c>
      <c r="J70" s="104">
        <f t="shared" si="3"/>
        <v>9.765625E-4</v>
      </c>
      <c r="M70" s="5"/>
      <c r="O70" s="5"/>
      <c r="P70" s="5"/>
      <c r="R70" s="5"/>
      <c r="T70" s="5"/>
      <c r="V70" s="5"/>
    </row>
    <row r="71" spans="2:24" x14ac:dyDescent="0.3">
      <c r="C71" s="99" t="s">
        <v>12</v>
      </c>
      <c r="D71" s="100">
        <v>10</v>
      </c>
      <c r="E71" s="101">
        <f t="shared" si="3"/>
        <v>2.5</v>
      </c>
      <c r="F71" s="101">
        <f t="shared" si="3"/>
        <v>0.625</v>
      </c>
      <c r="G71" s="102">
        <f t="shared" si="3"/>
        <v>0.15625</v>
      </c>
      <c r="H71" s="102">
        <f t="shared" si="3"/>
        <v>3.90625E-2</v>
      </c>
      <c r="I71" s="103">
        <f t="shared" si="3"/>
        <v>9.765625E-3</v>
      </c>
      <c r="J71" s="104">
        <f t="shared" si="3"/>
        <v>2.44140625E-3</v>
      </c>
      <c r="M71" s="5"/>
      <c r="O71" s="5"/>
      <c r="P71" s="5"/>
      <c r="R71" s="5"/>
      <c r="T71" s="5"/>
      <c r="V71" s="5"/>
    </row>
    <row r="72" spans="2:24" x14ac:dyDescent="0.3">
      <c r="C72" s="99" t="s">
        <v>26</v>
      </c>
      <c r="D72" s="100">
        <v>10</v>
      </c>
      <c r="E72" s="101">
        <f t="shared" si="3"/>
        <v>2.5</v>
      </c>
      <c r="F72" s="101">
        <f t="shared" si="3"/>
        <v>0.625</v>
      </c>
      <c r="G72" s="102">
        <f t="shared" si="3"/>
        <v>0.15625</v>
      </c>
      <c r="H72" s="102">
        <f t="shared" si="3"/>
        <v>3.90625E-2</v>
      </c>
      <c r="I72" s="103">
        <f t="shared" si="3"/>
        <v>9.765625E-3</v>
      </c>
      <c r="J72" s="104">
        <f t="shared" si="3"/>
        <v>2.44140625E-3</v>
      </c>
      <c r="M72" s="5"/>
      <c r="O72" s="5"/>
      <c r="P72" s="5"/>
      <c r="R72" s="5"/>
      <c r="T72" s="5"/>
      <c r="V72" s="5"/>
    </row>
    <row r="73" spans="2:24" x14ac:dyDescent="0.3">
      <c r="C73" s="99" t="s">
        <v>32</v>
      </c>
      <c r="D73" s="100">
        <v>10</v>
      </c>
      <c r="E73" s="101">
        <f t="shared" si="3"/>
        <v>2.5</v>
      </c>
      <c r="F73" s="101">
        <f t="shared" si="3"/>
        <v>0.625</v>
      </c>
      <c r="G73" s="102">
        <f t="shared" si="3"/>
        <v>0.15625</v>
      </c>
      <c r="H73" s="102">
        <f t="shared" si="3"/>
        <v>3.90625E-2</v>
      </c>
      <c r="I73" s="103">
        <f t="shared" si="3"/>
        <v>9.765625E-3</v>
      </c>
      <c r="J73" s="104">
        <f t="shared" si="3"/>
        <v>2.44140625E-3</v>
      </c>
      <c r="M73" s="63"/>
      <c r="N73" s="64"/>
      <c r="O73" s="65"/>
    </row>
    <row r="74" spans="2:24" x14ac:dyDescent="0.3">
      <c r="C74" s="99" t="s">
        <v>14</v>
      </c>
      <c r="D74" s="100">
        <v>10</v>
      </c>
      <c r="E74" s="101">
        <f t="shared" si="3"/>
        <v>2.5</v>
      </c>
      <c r="F74" s="101">
        <f t="shared" si="3"/>
        <v>0.625</v>
      </c>
      <c r="G74" s="102">
        <f t="shared" si="3"/>
        <v>0.15625</v>
      </c>
      <c r="H74" s="102">
        <f t="shared" si="3"/>
        <v>3.90625E-2</v>
      </c>
      <c r="I74" s="103">
        <f t="shared" si="3"/>
        <v>9.765625E-3</v>
      </c>
      <c r="J74" s="104">
        <f t="shared" si="3"/>
        <v>2.44140625E-3</v>
      </c>
      <c r="M74" s="66"/>
      <c r="N74" s="67"/>
      <c r="O74" s="68"/>
    </row>
    <row r="75" spans="2:24" x14ac:dyDescent="0.3">
      <c r="C75" s="99" t="s">
        <v>15</v>
      </c>
      <c r="D75" s="100">
        <v>200</v>
      </c>
      <c r="E75" s="101">
        <f t="shared" si="3"/>
        <v>50</v>
      </c>
      <c r="F75" s="101">
        <f t="shared" si="3"/>
        <v>12.5</v>
      </c>
      <c r="G75" s="102">
        <f t="shared" si="3"/>
        <v>3.125</v>
      </c>
      <c r="H75" s="102">
        <f t="shared" si="3"/>
        <v>0.78125</v>
      </c>
      <c r="I75" s="103">
        <f t="shared" si="3"/>
        <v>0.1953125</v>
      </c>
      <c r="J75" s="104">
        <f t="shared" si="3"/>
        <v>4.8828125E-2</v>
      </c>
      <c r="M75" s="66"/>
      <c r="N75" s="67"/>
      <c r="O75" s="68"/>
      <c r="Q75" s="69"/>
    </row>
    <row r="76" spans="2:24" x14ac:dyDescent="0.3">
      <c r="C76" s="99" t="s">
        <v>16</v>
      </c>
      <c r="D76" s="100">
        <v>300</v>
      </c>
      <c r="E76" s="101">
        <f t="shared" si="3"/>
        <v>75</v>
      </c>
      <c r="F76" s="101">
        <f t="shared" si="3"/>
        <v>18.75</v>
      </c>
      <c r="G76" s="102">
        <f t="shared" si="3"/>
        <v>4.6875</v>
      </c>
      <c r="H76" s="102">
        <f t="shared" si="3"/>
        <v>1.171875</v>
      </c>
      <c r="I76" s="103">
        <f t="shared" si="3"/>
        <v>0.29296875</v>
      </c>
      <c r="J76" s="104">
        <f t="shared" si="3"/>
        <v>7.32421875E-2</v>
      </c>
      <c r="M76" s="66"/>
      <c r="N76" s="67"/>
      <c r="O76" s="68"/>
      <c r="Q76" s="70"/>
      <c r="R76" s="70"/>
      <c r="S76" s="70"/>
      <c r="T76" s="71"/>
      <c r="U76" s="70"/>
      <c r="V76" s="72"/>
      <c r="X76" s="3"/>
    </row>
    <row r="77" spans="2:24" x14ac:dyDescent="0.3">
      <c r="C77" s="99" t="s">
        <v>30</v>
      </c>
      <c r="D77" s="100">
        <v>100</v>
      </c>
      <c r="E77" s="101">
        <f t="shared" si="3"/>
        <v>25</v>
      </c>
      <c r="F77" s="101">
        <f t="shared" si="3"/>
        <v>6.25</v>
      </c>
      <c r="G77" s="102">
        <f t="shared" si="3"/>
        <v>1.5625</v>
      </c>
      <c r="H77" s="102">
        <f t="shared" si="3"/>
        <v>0.390625</v>
      </c>
      <c r="I77" s="103">
        <f t="shared" si="3"/>
        <v>9.765625E-2</v>
      </c>
      <c r="J77" s="104">
        <f t="shared" si="3"/>
        <v>2.44140625E-2</v>
      </c>
      <c r="M77" s="66"/>
      <c r="N77" s="67"/>
      <c r="O77" s="73"/>
      <c r="Q77" s="74"/>
      <c r="V77" s="69"/>
      <c r="X77" s="3"/>
    </row>
    <row r="78" spans="2:24" x14ac:dyDescent="0.3">
      <c r="C78" s="99" t="s">
        <v>31</v>
      </c>
      <c r="D78" s="100">
        <v>50</v>
      </c>
      <c r="E78" s="101">
        <f t="shared" si="3"/>
        <v>12.5</v>
      </c>
      <c r="F78" s="101">
        <f t="shared" si="3"/>
        <v>3.125</v>
      </c>
      <c r="G78" s="102">
        <f t="shared" si="3"/>
        <v>0.78125</v>
      </c>
      <c r="H78" s="102">
        <f t="shared" si="3"/>
        <v>0.1953125</v>
      </c>
      <c r="I78" s="103">
        <f t="shared" si="3"/>
        <v>4.8828125E-2</v>
      </c>
      <c r="J78" s="104">
        <f t="shared" si="3"/>
        <v>1.220703125E-2</v>
      </c>
      <c r="M78" s="66"/>
      <c r="N78" s="67"/>
      <c r="O78" s="68"/>
      <c r="Q78" s="74"/>
      <c r="V78" s="69"/>
      <c r="X78" s="3"/>
    </row>
    <row r="79" spans="2:24" x14ac:dyDescent="0.3">
      <c r="C79" s="99" t="s">
        <v>36</v>
      </c>
      <c r="D79" s="100">
        <v>100</v>
      </c>
      <c r="E79" s="101">
        <f t="shared" si="3"/>
        <v>25</v>
      </c>
      <c r="F79" s="101">
        <f t="shared" si="3"/>
        <v>6.25</v>
      </c>
      <c r="G79" s="102">
        <f t="shared" si="3"/>
        <v>1.5625</v>
      </c>
      <c r="H79" s="102">
        <f t="shared" si="3"/>
        <v>0.390625</v>
      </c>
      <c r="I79" s="103">
        <f t="shared" si="3"/>
        <v>9.765625E-2</v>
      </c>
      <c r="J79" s="104">
        <f t="shared" si="3"/>
        <v>2.44140625E-2</v>
      </c>
      <c r="M79" s="66"/>
      <c r="N79" s="67"/>
      <c r="O79" s="68"/>
      <c r="Q79" s="74"/>
      <c r="V79" s="69"/>
      <c r="X79" s="3"/>
    </row>
    <row r="80" spans="2:24" x14ac:dyDescent="0.3">
      <c r="M80" s="66"/>
      <c r="N80" s="67"/>
      <c r="O80" s="68"/>
      <c r="Q80" s="74"/>
      <c r="V80" s="69"/>
      <c r="X80" s="3"/>
    </row>
    <row r="81" spans="1:24" x14ac:dyDescent="0.3">
      <c r="M81" s="66"/>
      <c r="N81" s="67"/>
      <c r="O81" s="68"/>
      <c r="Q81" s="74"/>
      <c r="V81" s="69"/>
      <c r="X81" s="3"/>
    </row>
    <row r="82" spans="1:24" x14ac:dyDescent="0.3">
      <c r="M82" s="66"/>
      <c r="N82" s="67"/>
      <c r="O82" s="68"/>
      <c r="Q82" s="74"/>
      <c r="V82" s="69"/>
      <c r="X82" s="3"/>
    </row>
    <row r="83" spans="1:24" x14ac:dyDescent="0.3">
      <c r="M83" s="66"/>
      <c r="N83" s="67"/>
      <c r="O83" s="68"/>
      <c r="Q83" s="74"/>
      <c r="V83" s="69"/>
      <c r="X83" s="3"/>
    </row>
    <row r="84" spans="1:24" x14ac:dyDescent="0.3">
      <c r="M84" s="66"/>
      <c r="N84" s="67"/>
      <c r="O84" s="68"/>
      <c r="Q84" s="74"/>
      <c r="V84" s="69"/>
      <c r="X84" s="3"/>
    </row>
    <row r="85" spans="1:24" x14ac:dyDescent="0.3">
      <c r="M85" s="66"/>
      <c r="N85" s="67"/>
      <c r="O85" s="68"/>
      <c r="Q85" s="74"/>
      <c r="V85" s="69"/>
      <c r="X85" s="3"/>
    </row>
    <row r="86" spans="1:24" x14ac:dyDescent="0.3">
      <c r="M86" s="75"/>
      <c r="Q86" s="74"/>
      <c r="V86" s="69"/>
      <c r="X86" s="3"/>
    </row>
    <row r="87" spans="1:24" x14ac:dyDescent="0.3">
      <c r="M87" s="75"/>
      <c r="Q87" s="74"/>
      <c r="V87" s="69"/>
      <c r="X87" s="3"/>
    </row>
    <row r="88" spans="1:24" ht="15.6" x14ac:dyDescent="0.3">
      <c r="I88" s="51"/>
      <c r="J88" s="51"/>
      <c r="K88" s="52"/>
      <c r="L88" s="52"/>
      <c r="M88" s="75"/>
      <c r="Q88" s="74"/>
      <c r="V88" s="69"/>
      <c r="X88" s="3"/>
    </row>
    <row r="89" spans="1:24" ht="15.6" x14ac:dyDescent="0.3">
      <c r="B89" s="118"/>
      <c r="C89" s="118"/>
      <c r="I89" s="51"/>
      <c r="J89" s="51"/>
      <c r="K89" s="52"/>
      <c r="L89" s="52"/>
    </row>
    <row r="90" spans="1:24" s="6" customFormat="1" ht="15.6" x14ac:dyDescent="0.3">
      <c r="I90" s="51"/>
      <c r="J90" s="51"/>
      <c r="K90" s="52"/>
      <c r="L90" s="52"/>
      <c r="M90"/>
      <c r="N90"/>
      <c r="O90"/>
    </row>
    <row r="91" spans="1:24" x14ac:dyDescent="0.3">
      <c r="A91" s="7"/>
      <c r="J91" s="5"/>
      <c r="L91" s="5"/>
      <c r="M91" s="76"/>
      <c r="N91" s="6"/>
    </row>
    <row r="92" spans="1:24" x14ac:dyDescent="0.3">
      <c r="A92" s="7"/>
      <c r="L92" s="5"/>
    </row>
    <row r="93" spans="1:24" x14ac:dyDescent="0.3">
      <c r="A93" s="7"/>
      <c r="L93" s="6"/>
      <c r="P93" s="77"/>
      <c r="Q93" s="77"/>
    </row>
    <row r="94" spans="1:24" x14ac:dyDescent="0.3">
      <c r="A94" s="7"/>
    </row>
    <row r="95" spans="1:24" x14ac:dyDescent="0.3">
      <c r="A95" s="7"/>
    </row>
    <row r="96" spans="1:24" x14ac:dyDescent="0.3">
      <c r="A96" s="7"/>
    </row>
    <row r="97" spans="1:18" x14ac:dyDescent="0.3">
      <c r="A97" s="7"/>
      <c r="R97" s="78"/>
    </row>
    <row r="98" spans="1:18" x14ac:dyDescent="0.3">
      <c r="A98" s="7"/>
    </row>
    <row r="99" spans="1:18" x14ac:dyDescent="0.3">
      <c r="A99" s="7"/>
      <c r="P99" s="74"/>
    </row>
    <row r="100" spans="1:18" x14ac:dyDescent="0.3">
      <c r="A100" s="7"/>
    </row>
    <row r="101" spans="1:18" x14ac:dyDescent="0.3">
      <c r="A101" s="7"/>
    </row>
    <row r="102" spans="1:18" x14ac:dyDescent="0.3">
      <c r="A102" s="7"/>
    </row>
  </sheetData>
  <mergeCells count="7">
    <mergeCell ref="T42:U44"/>
    <mergeCell ref="E56:F58"/>
    <mergeCell ref="E41:E43"/>
    <mergeCell ref="G42:G43"/>
    <mergeCell ref="D43:D44"/>
    <mergeCell ref="F43:F44"/>
    <mergeCell ref="B53:D5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isibility xmlns="6a164dda-3779-4169-b957-e287451f6523">Internal</Visibility>
    <lcf76f155ced4ddcb4097134ff3c332f xmlns="23a1412a-abd1-4d74-8aba-fb2ada6fcf8d">
      <Terms xmlns="http://schemas.microsoft.com/office/infopath/2007/PartnerControls"/>
    </lcf76f155ced4ddcb4097134ff3c332f>
    <TaxCatchAll xmlns="c1059104-5a0e-4fc8-8805-d38c386f7cb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8207403b-203c-4ed3-95cd-88a852189123" ContentTypeId="0x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6AE15D853E9E4EB587FE3BD96B67F0" ma:contentTypeVersion="16" ma:contentTypeDescription="Create a new document." ma:contentTypeScope="" ma:versionID="5c106a869d3e7084bc443fbffc11a7dc">
  <xsd:schema xmlns:xsd="http://www.w3.org/2001/XMLSchema" xmlns:xs="http://www.w3.org/2001/XMLSchema" xmlns:p="http://schemas.microsoft.com/office/2006/metadata/properties" xmlns:ns2="6a164dda-3779-4169-b957-e287451f6523" xmlns:ns3="23a1412a-abd1-4d74-8aba-fb2ada6fcf8d" xmlns:ns4="c1059104-5a0e-4fc8-8805-d38c386f7cb6" targetNamespace="http://schemas.microsoft.com/office/2006/metadata/properties" ma:root="true" ma:fieldsID="f679cfc7a90f6eb6210d086873944c24" ns2:_="" ns3:_="" ns4:_="">
    <xsd:import namespace="6a164dda-3779-4169-b957-e287451f6523"/>
    <xsd:import namespace="23a1412a-abd1-4d74-8aba-fb2ada6fcf8d"/>
    <xsd:import namespace="c1059104-5a0e-4fc8-8805-d38c386f7cb6"/>
    <xsd:element name="properties">
      <xsd:complexType>
        <xsd:sequence>
          <xsd:element name="documentManagement">
            <xsd:complexType>
              <xsd:all>
                <xsd:element ref="ns2:Visibility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4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LengthInSeconds" minOccurs="0"/>
                <xsd:element ref="ns3:MediaServiceDateTaken" minOccurs="0"/>
                <xsd:element ref="ns4:SharedWithUsers" minOccurs="0"/>
                <xsd:element ref="ns4:SharedWithDetail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164dda-3779-4169-b957-e287451f6523" elementFormDefault="qualified">
    <xsd:import namespace="http://schemas.microsoft.com/office/2006/documentManagement/types"/>
    <xsd:import namespace="http://schemas.microsoft.com/office/infopath/2007/PartnerControls"/>
    <xsd:element name="Visibility" ma:index="2" nillable="true" ma:displayName="Visibility" ma:default="Internal" ma:description="Items that should be available externally should be marked &lt;strong&gt;External&lt;/strong&gt;" ma:format="RadioButtons" ma:internalName="Visibility">
      <xsd:simpleType>
        <xsd:restriction base="dms:Choice">
          <xsd:enumeration value="Internal"/>
          <xsd:enumeration value="External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a1412a-abd1-4d74-8aba-fb2ada6fcf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8207403b-203c-4ed3-95cd-88a8521891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059104-5a0e-4fc8-8805-d38c386f7cb6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2ff32b7-2e39-4690-98a6-5fbf07e28174}" ma:internalName="TaxCatchAll" ma:showField="CatchAllData" ma:web="c1059104-5a0e-4fc8-8805-d38c386f7c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97AD83-31CF-417C-A975-A0C6A8A668CD}">
  <ds:schemaRefs>
    <ds:schemaRef ds:uri="http://www.w3.org/XML/1998/namespace"/>
    <ds:schemaRef ds:uri="http://purl.org/dc/elements/1.1/"/>
    <ds:schemaRef ds:uri="c1059104-5a0e-4fc8-8805-d38c386f7cb6"/>
    <ds:schemaRef ds:uri="6a164dda-3779-4169-b957-e287451f6523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23a1412a-abd1-4d74-8aba-fb2ada6fcf8d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04990EB-9114-48B6-BA26-83DA82F0C5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8455B8-1C47-415A-A9D9-ECB38F84FD63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033E28E8-F35C-49F7-9205-919414D5F3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164dda-3779-4169-b957-e287451f6523"/>
    <ds:schemaRef ds:uri="23a1412a-abd1-4d74-8aba-fb2ada6fcf8d"/>
    <ds:schemaRef ds:uri="c1059104-5a0e-4fc8-8805-d38c386f7c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Standards_calculator</vt:lpstr>
    </vt:vector>
  </TitlesOfParts>
  <Company>London School of Hygiene and Tropical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Tegwen Marlais</dc:creator>
  <cp:lastModifiedBy>Tegwen Marlais</cp:lastModifiedBy>
  <dcterms:created xsi:type="dcterms:W3CDTF">2021-08-13T16:37:22Z</dcterms:created>
  <dcterms:modified xsi:type="dcterms:W3CDTF">2024-09-22T10:55:51Z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0x0101003C6AE15D853E9E4EB587FE3BD96B67F0</vt:lpwstr>
  </property>
  <property fmtid="{D5CDD505-2E9C-101B-9397-08002B2CF9AE}" pid="3" name="MediaServiceImageTags">
    <vt:lpwstr/>
  </property>
</Properties>
</file>