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rissy Newbold\Desktop\Analysis Projects\Crowdfunding Analysis\"/>
    </mc:Choice>
  </mc:AlternateContent>
  <xr:revisionPtr revIDLastSave="0" documentId="13_ncr:1_{E6157AB6-A71F-462E-B320-7B9E17B1DBC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Descriptive Statistics" sheetId="10" r:id="rId2"/>
    <sheet name="Successful US Kickstarters" sheetId="8" r:id="rId3"/>
    <sheet name="Failed US Kickstarters" sheetId="9" r:id="rId4"/>
    <sheet name="Category Statistics" sheetId="2" r:id="rId5"/>
    <sheet name="Subcategory Statistics" sheetId="4" r:id="rId6"/>
    <sheet name="Outcomes based on Launch Date" sheetId="5" r:id="rId7"/>
    <sheet name="Edinburgh Research" sheetId="6" r:id="rId8"/>
    <sheet name="GB goal-pledged box plot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B7" i="10"/>
  <c r="C6" i="10"/>
  <c r="B6" i="10"/>
  <c r="C5" i="10"/>
  <c r="B5" i="10"/>
  <c r="C4" i="10"/>
  <c r="B4" i="10"/>
  <c r="D36" i="10"/>
  <c r="D37" i="10" s="1"/>
  <c r="D35" i="10"/>
  <c r="D34" i="10"/>
  <c r="D33" i="10"/>
  <c r="D32" i="10"/>
  <c r="D31" i="10"/>
  <c r="C35" i="10"/>
  <c r="C34" i="10"/>
  <c r="C33" i="10"/>
  <c r="C32" i="10"/>
  <c r="C31" i="10"/>
  <c r="B31" i="10"/>
  <c r="C20" i="10"/>
  <c r="B20" i="10"/>
  <c r="C19" i="10"/>
  <c r="B19" i="10"/>
  <c r="C17" i="10"/>
  <c r="B17" i="10"/>
  <c r="C16" i="10"/>
  <c r="B16" i="10"/>
  <c r="C10" i="10"/>
  <c r="C9" i="10"/>
  <c r="B10" i="10"/>
  <c r="B9" i="10"/>
  <c r="C3" i="10"/>
  <c r="B3" i="10"/>
  <c r="C2" i="10"/>
  <c r="B2" i="10"/>
  <c r="O3389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<sst xmlns="http://schemas.openxmlformats.org/spreadsheetml/2006/main" count="38347" uniqueCount="8407">
  <si>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</si>
  <si>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</si>
  <si>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</si>
  <si>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</si>
  <si>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</si>
  <si>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</si>
  <si>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</si>
  <si>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</si>
  <si>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</si>
  <si>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</si>
  <si>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</si>
  <si>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</si>
  <si>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</si>
  <si>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</si>
  <si>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</si>
  <si>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</si>
  <si>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</si>
  <si>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</si>
  <si>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</si>
  <si>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</si>
  <si>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</si>
  <si>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</si>
  <si>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</si>
  <si>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</si>
  <si>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</si>
  <si>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</si>
  <si>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</si>
  <si>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</si>
  <si>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</si>
  <si>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</si>
  <si>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</si>
  <si>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</si>
  <si>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</si>
  <si>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</si>
  <si>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</si>
  <si>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</si>
  <si>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</si>
  <si>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</si>
  <si>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</si>
  <si>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</si>
  <si>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</si>
  <si>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</si>
  <si>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</si>
  <si>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</si>
  <si>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</si>
  <si>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</si>
  <si>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</si>
  <si>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</si>
  <si>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</si>
  <si>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</si>
  <si>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</si>
  <si>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</si>
  <si>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</si>
  <si>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</si>
  <si>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</si>
  <si>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</si>
  <si>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</si>
  <si>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</si>
  <si>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</si>
  <si>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</si>
  <si>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</si>
  <si>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</si>
  <si>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</si>
  <si>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</si>
  <si>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</si>
  <si>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</si>
  <si>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</si>
  <si>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</si>
  <si>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</si>
  <si>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</si>
  <si>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</si>
  <si>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</si>
  <si>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</si>
  <si>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</si>
  <si>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</si>
  <si>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</si>
  <si>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</si>
  <si>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</si>
  <si>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</si>
  <si>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</si>
  <si>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</si>
  <si>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</si>
  <si>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</si>
  <si>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</si>
  <si>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</si>
  <si>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</si>
  <si>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</si>
  <si>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</si>
  <si>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</si>
  <si>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</si>
  <si>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</si>
  <si>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</si>
  <si>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</si>
  <si>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</si>
  <si>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</si>
  <si>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</si>
  <si>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</si>
  <si>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</si>
  <si>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</si>
  <si>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</si>
  <si>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</si>
  <si>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</si>
  <si>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</si>
  <si>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</si>
  <si>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</si>
  <si>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</si>
  <si>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</si>
  <si>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</si>
  <si>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</si>
  <si>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</si>
  <si>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</si>
  <si>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</si>
  <si>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</si>
  <si>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</si>
  <si>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</si>
  <si>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</si>
  <si>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</si>
  <si>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</si>
  <si>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</si>
  <si>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</si>
  <si>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</si>
  <si>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</si>
  <si>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</si>
  <si>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</si>
  <si>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</si>
  <si>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</si>
  <si>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</si>
  <si>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</si>
  <si>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</si>
  <si>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</si>
  <si>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</si>
  <si>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</si>
  <si>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</si>
  <si>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</si>
  <si>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</si>
  <si>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</si>
  <si>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</si>
  <si>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</si>
  <si>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</si>
  <si>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</si>
  <si>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</si>
  <si>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</si>
  <si>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</si>
  <si>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</si>
  <si>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</si>
  <si>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</si>
  <si>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</si>
  <si>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</si>
  <si>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</si>
  <si>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</si>
  <si>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</si>
  <si>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</si>
  <si>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</si>
  <si>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</si>
  <si>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</si>
  <si>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</si>
  <si>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</si>
  <si>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</si>
  <si>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</si>
  <si>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</si>
  <si>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</si>
  <si>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</si>
  <si>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</si>
  <si>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</si>
  <si>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</si>
  <si>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</si>
  <si>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</si>
  <si>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</si>
  <si>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</si>
  <si>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</si>
  <si>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</si>
  <si>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</si>
  <si>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</si>
  <si>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</si>
  <si>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</si>
  <si>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</si>
  <si>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</si>
  <si>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</si>
  <si>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</si>
  <si>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</si>
  <si>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</si>
  <si>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</si>
  <si>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</si>
  <si>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</si>
  <si>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</si>
  <si>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</si>
  <si>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</si>
  <si>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</si>
  <si>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</si>
  <si>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</si>
  <si>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</si>
  <si>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</si>
  <si>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</si>
  <si>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</si>
  <si>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</si>
  <si>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</si>
  <si>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</si>
  <si>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</si>
  <si>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</si>
  <si>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</si>
  <si>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</si>
  <si>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</si>
  <si>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</si>
  <si>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</si>
  <si>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</si>
  <si>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</si>
  <si>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</si>
  <si>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</si>
  <si>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</si>
  <si>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</si>
  <si>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</si>
  <si>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</si>
  <si>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</si>
  <si>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</si>
  <si>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</si>
  <si>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</si>
  <si>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</si>
  <si>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</si>
  <si>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</si>
  <si>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</si>
  <si>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</si>
  <si>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</si>
  <si>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</si>
  <si>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</si>
  <si>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</si>
  <si>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</si>
  <si>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</si>
  <si>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</si>
  <si>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</si>
  <si>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</si>
  <si>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</si>
  <si>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</si>
  <si>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</si>
  <si>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</si>
  <si>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</si>
  <si>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</si>
  <si>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</si>
  <si>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</si>
  <si>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</si>
  <si>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</si>
  <si>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</si>
  <si>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</si>
  <si>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</si>
  <si>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</si>
  <si>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</si>
  <si>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</si>
  <si>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</si>
  <si>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</si>
  <si>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</si>
  <si>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</si>
  <si>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</si>
  <si>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</si>
  <si>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</si>
  <si>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</si>
  <si>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</si>
  <si>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</si>
  <si>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</si>
  <si>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</si>
  <si>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</si>
  <si>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</si>
  <si>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</si>
  <si>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</si>
  <si>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</si>
  <si>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</si>
  <si>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</si>
  <si>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</si>
  <si>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</si>
  <si>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</si>
  <si>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</si>
  <si>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</si>
  <si>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</si>
  <si>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</si>
  <si>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</si>
  <si>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</si>
  <si>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</si>
  <si>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</si>
  <si>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</si>
  <si>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</si>
  <si>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</si>
  <si>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</si>
  <si>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</si>
  <si>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</si>
  <si>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</si>
  <si>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</si>
  <si>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</si>
  <si>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</si>
  <si>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</si>
  <si>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</si>
  <si>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</si>
  <si>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</si>
  <si>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</si>
  <si>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</si>
  <si>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</si>
  <si>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</si>
  <si>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</si>
  <si>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</si>
  <si>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</si>
  <si>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</si>
  <si>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</si>
  <si>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</si>
  <si>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</si>
  <si>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</si>
  <si>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</si>
  <si>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</si>
  <si>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</si>
  <si>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</si>
  <si>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</si>
  <si>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</si>
  <si>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</si>
  <si>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</si>
  <si>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</si>
  <si>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</si>
  <si>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</si>
  <si>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</si>
  <si>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</si>
  <si>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</si>
  <si>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</si>
  <si>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</si>
  <si>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</si>
  <si>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</si>
  <si>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</si>
  <si>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</si>
  <si>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</si>
  <si>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</si>
  <si>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</si>
  <si>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</si>
  <si>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</si>
  <si>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</si>
  <si>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</si>
  <si>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</si>
  <si>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</si>
  <si>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</si>
  <si>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</si>
  <si>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</si>
  <si>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</si>
  <si>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</si>
  <si>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</si>
  <si>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</si>
  <si>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</si>
  <si>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</si>
  <si>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</si>
  <si>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</si>
  <si>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</si>
  <si>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</si>
  <si>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</si>
  <si>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</si>
  <si>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</si>
  <si>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</si>
  <si>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</si>
  <si>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</si>
  <si>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</si>
  <si>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</si>
  <si>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</si>
  <si>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</si>
  <si>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</si>
  <si>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</si>
  <si>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</si>
  <si>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</si>
  <si>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</si>
  <si>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</si>
  <si>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</si>
  <si>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</si>
  <si>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</si>
  <si>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</si>
  <si>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</si>
  <si>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</si>
  <si>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</si>
  <si>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</si>
  <si>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</si>
  <si>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</si>
  <si>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</si>
  <si>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</si>
  <si>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</si>
  <si>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</si>
  <si>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</si>
  <si>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</si>
  <si>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</si>
  <si>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</si>
  <si>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</si>
  <si>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</si>
  <si>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</si>
  <si>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</si>
  <si>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</si>
  <si>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</si>
  <si>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</si>
  <si>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</si>
  <si>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</si>
  <si>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</si>
  <si>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</si>
  <si>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</si>
  <si>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</si>
  <si>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</si>
  <si>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</si>
  <si>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</si>
  <si>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</si>
  <si>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</si>
  <si>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</si>
  <si>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</si>
  <si>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</si>
  <si>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</si>
  <si>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</si>
  <si>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</si>
  <si>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</si>
  <si>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</si>
  <si>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</si>
  <si>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</si>
  <si>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</si>
  <si>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</si>
  <si>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</si>
  <si>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</si>
  <si>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</si>
  <si>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</si>
  <si>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</si>
  <si>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</si>
  <si>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</si>
  <si>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</si>
  <si>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</si>
  <si>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</si>
  <si>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</si>
  <si>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</si>
  <si>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</si>
  <si>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</si>
  <si>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</si>
  <si>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</si>
  <si>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</si>
  <si>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</si>
  <si>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</si>
  <si>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</si>
  <si>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</si>
  <si>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</si>
  <si>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</si>
  <si>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</si>
  <si>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</si>
  <si>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</si>
  <si>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</si>
  <si>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</si>
  <si>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</si>
  <si>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</si>
  <si>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</si>
  <si>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</si>
  <si>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</si>
  <si>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</si>
  <si>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</si>
  <si>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</si>
  <si>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</si>
  <si>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</si>
  <si>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</si>
  <si>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</si>
  <si>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</si>
  <si>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</si>
  <si>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</si>
  <si>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</si>
  <si>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</si>
  <si>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</si>
  <si>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</si>
  <si>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</si>
  <si>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</si>
  <si>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</si>
  <si>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</si>
  <si>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</si>
  <si>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</si>
  <si>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</si>
  <si>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</si>
  <si>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</si>
  <si>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</si>
  <si>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</si>
  <si>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</si>
  <si>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</si>
  <si>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</si>
  <si>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</si>
  <si>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</si>
  <si>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</si>
  <si>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</si>
  <si>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</si>
  <si>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</si>
  <si>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</si>
  <si>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</si>
  <si>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</si>
  <si>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</si>
  <si>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</si>
  <si>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</si>
  <si>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</si>
  <si>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</si>
  <si>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</si>
  <si>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</si>
  <si>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</si>
  <si>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</si>
  <si>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</si>
  <si>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</si>
  <si>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</si>
  <si>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</si>
  <si>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</si>
  <si>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</si>
  <si>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</si>
  <si>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</si>
  <si>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</si>
  <si>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</si>
  <si>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</si>
  <si>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</si>
  <si>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</si>
  <si>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</si>
  <si>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</si>
  <si>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</si>
  <si>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</si>
  <si>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</si>
  <si>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</si>
  <si>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</si>
  <si>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</si>
  <si>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</si>
  <si>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</si>
  <si>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</si>
  <si>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</si>
  <si>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</si>
  <si>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</si>
  <si>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</si>
  <si>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</si>
  <si>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</si>
  <si>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</si>
  <si>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</si>
  <si>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</si>
  <si>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</si>
  <si>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</si>
  <si>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</si>
  <si>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</si>
  <si>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</si>
  <si>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</si>
  <si>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</si>
  <si>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</si>
  <si>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</si>
  <si>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</si>
  <si>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</si>
  <si>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</si>
  <si>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</si>
  <si>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</si>
  <si>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</si>
  <si>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</si>
  <si>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</si>
  <si>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</si>
  <si>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</si>
  <si>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</si>
  <si>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</si>
  <si>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</si>
  <si>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</si>
  <si>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</si>
  <si>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</si>
  <si>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</si>
  <si>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</si>
  <si>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</si>
  <si>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</si>
  <si>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</si>
  <si>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</si>
  <si>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</si>
  <si>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</si>
  <si>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</si>
  <si>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</si>
  <si>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</si>
  <si>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</si>
  <si>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</si>
  <si>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</si>
  <si>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</si>
  <si>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</si>
  <si>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</si>
  <si>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</si>
  <si>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</si>
  <si>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</si>
  <si>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</si>
  <si>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</si>
  <si>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</si>
  <si>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</si>
  <si>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</si>
  <si>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</si>
  <si>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</si>
  <si>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</si>
  <si>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</si>
  <si>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</si>
  <si>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</si>
  <si>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</si>
  <si>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</si>
  <si>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</si>
  <si>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</si>
  <si>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</si>
  <si>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</si>
  <si>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</si>
  <si>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</si>
  <si>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</si>
  <si>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</si>
  <si>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</si>
  <si>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</si>
  <si>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</si>
  <si>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</si>
  <si>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</si>
  <si>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</si>
  <si>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</si>
  <si>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</si>
  <si>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</si>
  <si>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</si>
  <si>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</si>
  <si>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</si>
  <si>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</si>
  <si>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</si>
  <si>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</si>
  <si>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</si>
  <si>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</si>
  <si>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</si>
  <si>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</si>
  <si>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</si>
  <si>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</si>
  <si>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</si>
  <si>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</si>
  <si>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</si>
  <si>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</si>
  <si>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</si>
  <si>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</si>
  <si>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</si>
  <si>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</si>
  <si>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</si>
  <si>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</si>
  <si>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</si>
  <si>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</si>
  <si>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</si>
  <si>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</si>
  <si>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</si>
  <si>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</si>
  <si>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</si>
  <si>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</si>
  <si>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</si>
  <si>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</si>
  <si>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</si>
  <si>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</si>
  <si>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</si>
  <si>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</si>
  <si>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</si>
  <si>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</si>
  <si>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</si>
  <si>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</si>
  <si>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</si>
  <si>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</si>
  <si>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</si>
  <si>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</si>
  <si>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</si>
  <si>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</si>
  <si>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</si>
  <si>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</si>
  <si>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</si>
  <si>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</si>
  <si>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</si>
  <si>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</si>
  <si>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</si>
  <si>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</si>
  <si>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</si>
  <si>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</si>
  <si>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</si>
  <si>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</si>
  <si>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</si>
  <si>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</si>
  <si>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</si>
  <si>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</si>
  <si>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</si>
  <si>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</si>
  <si>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</si>
  <si>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</si>
  <si>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</si>
  <si>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</si>
  <si>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</si>
  <si>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</si>
  <si>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</si>
  <si>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</si>
  <si>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</si>
  <si>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</si>
  <si>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</si>
  <si>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</si>
  <si>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</si>
  <si>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</si>
  <si>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</si>
  <si>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</si>
  <si>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</si>
  <si>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</si>
  <si>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</si>
  <si>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</si>
  <si>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</si>
  <si>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</si>
  <si>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</si>
  <si>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</si>
  <si>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</si>
  <si>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</si>
  <si>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</si>
  <si>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</si>
  <si>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</si>
  <si>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</si>
  <si>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</si>
  <si>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</si>
  <si>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</si>
  <si>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</si>
  <si>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</si>
  <si>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</si>
  <si>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</si>
  <si>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</si>
  <si>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</si>
  <si>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</si>
  <si>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</si>
  <si>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</si>
  <si>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</si>
  <si>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</si>
  <si>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</si>
  <si>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</si>
  <si>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</si>
  <si>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</si>
  <si>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</si>
  <si>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</si>
  <si>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</si>
  <si>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</si>
  <si>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</si>
  <si>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</si>
  <si>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</si>
  <si>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</si>
  <si>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</si>
  <si>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</si>
  <si>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</si>
  <si>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</si>
  <si>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</si>
  <si>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</si>
  <si>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</si>
  <si>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</si>
  <si>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</si>
  <si>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</si>
  <si>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</si>
  <si>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</si>
  <si>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</si>
  <si>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</si>
  <si>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</si>
  <si>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</si>
  <si>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</si>
  <si>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</si>
  <si>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</si>
  <si>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</si>
  <si>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</si>
  <si>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</si>
  <si>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</si>
  <si>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</si>
  <si>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</si>
  <si>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</si>
  <si>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</si>
  <si>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</si>
  <si>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</si>
  <si>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</si>
  <si>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</si>
  <si>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</si>
  <si>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</si>
  <si>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</si>
  <si>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</si>
  <si>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</si>
  <si>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</si>
  <si>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</si>
  <si>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</si>
  <si>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</si>
  <si>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</si>
  <si>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</si>
  <si>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</si>
  <si>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</si>
  <si>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</si>
  <si>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</si>
  <si>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</si>
  <si>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</si>
  <si>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</si>
  <si>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</si>
  <si>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</si>
  <si>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</si>
  <si>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</si>
  <si>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</si>
  <si>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</si>
  <si>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</si>
  <si>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</si>
  <si>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</si>
  <si>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</si>
  <si>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</si>
  <si>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</si>
  <si>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</si>
  <si>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</si>
  <si>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</si>
  <si>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</si>
  <si>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</si>
  <si>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</si>
  <si>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</si>
  <si>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</si>
  <si>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</si>
  <si>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</si>
  <si>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</si>
  <si>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</si>
  <si>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</si>
  <si>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</si>
  <si>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</si>
  <si>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</si>
  <si>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</si>
  <si>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</si>
  <si>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</si>
  <si>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</si>
  <si>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</si>
  <si>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</si>
  <si>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</si>
  <si>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</si>
  <si>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</si>
  <si>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</si>
  <si>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</si>
  <si>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</si>
  <si>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</si>
  <si>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</si>
  <si>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</si>
  <si>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</si>
  <si>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</si>
  <si>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</si>
  <si>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</si>
  <si>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</si>
  <si>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</si>
  <si>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</si>
  <si>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</si>
  <si>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</si>
  <si>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</si>
  <si>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</si>
  <si>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</si>
  <si>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</si>
  <si>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</si>
  <si>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</si>
  <si>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</si>
  <si>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</si>
  <si>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</si>
  <si>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</si>
  <si>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</si>
  <si>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</si>
  <si>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</si>
  <si>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</si>
  <si>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</si>
  <si>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</si>
  <si>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</si>
  <si>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</si>
  <si>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</si>
  <si>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</si>
  <si>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</si>
  <si>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</si>
  <si>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</si>
  <si>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</si>
  <si>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</si>
  <si>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</si>
  <si>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</si>
  <si>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</si>
  <si>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</si>
  <si>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</si>
  <si>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</si>
  <si>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</si>
  <si>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</si>
  <si>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</si>
  <si>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</si>
  <si>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</si>
  <si>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</si>
  <si>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</si>
  <si>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</si>
  <si>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</si>
  <si>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</si>
  <si>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</si>
  <si>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</si>
  <si>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</si>
  <si>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</si>
  <si>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</si>
  <si>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</si>
  <si>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</si>
  <si>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</si>
  <si>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</si>
  <si>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</si>
  <si>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</si>
  <si>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</si>
  <si>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</si>
  <si>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</si>
  <si>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</si>
  <si>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</si>
  <si>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</si>
  <si>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</si>
  <si>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</si>
  <si>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</si>
  <si>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</si>
  <si>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</si>
  <si>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</si>
  <si>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</si>
  <si>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</si>
  <si>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</si>
  <si>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</si>
  <si>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</si>
  <si>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</si>
  <si>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</si>
  <si>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</si>
  <si>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</si>
  <si>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</si>
  <si>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</si>
  <si>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</si>
  <si>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</si>
  <si>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</si>
  <si>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</si>
  <si>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</si>
  <si>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</si>
  <si>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</si>
  <si>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</si>
  <si>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</si>
  <si>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</si>
  <si>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</si>
  <si>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</si>
  <si>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</si>
  <si>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</si>
  <si>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</si>
  <si>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</si>
  <si>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</si>
  <si>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</si>
  <si>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</si>
  <si>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</si>
  <si>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</si>
  <si>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</si>
  <si>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</si>
  <si>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</si>
  <si>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</si>
  <si>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</si>
  <si>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</si>
  <si>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</si>
  <si>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</si>
  <si>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</si>
  <si>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</si>
  <si>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</si>
  <si>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</si>
  <si>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</si>
  <si>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</si>
  <si>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</si>
  <si>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</si>
  <si>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</si>
  <si>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</si>
  <si>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</si>
  <si>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</si>
  <si>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</si>
  <si>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</si>
  <si>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</si>
  <si>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</si>
  <si>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</si>
  <si>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</si>
  <si>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</si>
  <si>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</si>
  <si>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</si>
  <si>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</si>
  <si>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</si>
  <si>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</si>
  <si>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</si>
  <si>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</si>
  <si>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</si>
  <si>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</si>
  <si>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</si>
  <si>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</si>
  <si>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</si>
  <si>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</si>
  <si>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</si>
  <si>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</si>
  <si>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</si>
  <si>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</si>
  <si>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</si>
  <si>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</si>
  <si>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</si>
  <si>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</si>
  <si>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</si>
  <si>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</si>
  <si>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</si>
  <si>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</si>
  <si>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</si>
  <si>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</si>
  <si>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</si>
  <si>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</si>
  <si>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</si>
  <si>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</si>
  <si>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</si>
  <si>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</si>
  <si>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</si>
  <si>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</si>
  <si>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</si>
  <si>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</si>
  <si>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</si>
  <si>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</si>
  <si>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</si>
  <si>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</si>
  <si>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</si>
  <si>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</si>
  <si>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</si>
  <si>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</si>
  <si>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</si>
  <si>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</si>
  <si>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</si>
  <si>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</si>
  <si>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</si>
  <si>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</si>
  <si>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</si>
  <si>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</si>
  <si>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</si>
  <si>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</si>
  <si>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</si>
  <si>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</si>
  <si>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</si>
  <si>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</si>
  <si>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</si>
  <si>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</si>
  <si>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</si>
  <si>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</si>
  <si>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</si>
  <si>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</si>
  <si>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</si>
  <si>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</si>
  <si>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</si>
  <si>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</si>
  <si>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</si>
  <si>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</si>
  <si>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</si>
  <si>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</si>
  <si>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</si>
  <si>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</si>
  <si>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</si>
  <si>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</si>
  <si>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</si>
  <si>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</si>
  <si>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</si>
  <si>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</si>
  <si>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</si>
  <si>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</si>
  <si>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</si>
  <si>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</si>
  <si>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</si>
  <si>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</si>
  <si>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</si>
  <si>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</si>
  <si>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</si>
  <si>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</si>
  <si>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</si>
  <si>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</si>
  <si>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</si>
  <si>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</si>
  <si>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</si>
  <si>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</si>
  <si>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</si>
  <si>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</si>
  <si>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</si>
  <si>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</si>
  <si>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</si>
  <si>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</si>
  <si>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</si>
  <si>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</si>
  <si>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</si>
  <si>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</si>
  <si>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</si>
  <si>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</si>
  <si>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</si>
  <si>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</si>
  <si>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</si>
  <si>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</si>
  <si>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</si>
  <si>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</si>
  <si>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</si>
  <si>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</si>
  <si>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</si>
  <si>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</si>
  <si>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</si>
  <si>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</si>
  <si>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</si>
  <si>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</si>
  <si>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</si>
  <si>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</si>
  <si>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</si>
  <si>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</si>
  <si>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</si>
  <si>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</si>
  <si>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</si>
  <si>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</si>
  <si>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</si>
  <si>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</si>
  <si>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</si>
  <si>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</si>
  <si>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</si>
  <si>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</si>
  <si>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</si>
  <si>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</si>
  <si>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</si>
  <si>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</si>
  <si>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</si>
  <si>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</si>
  <si>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</si>
  <si>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</si>
  <si>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</si>
  <si>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</si>
  <si>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</si>
  <si>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</si>
  <si>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</si>
  <si>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</si>
  <si>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</si>
  <si>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</si>
  <si>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</si>
  <si>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</si>
  <si>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</si>
  <si>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</si>
  <si>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</si>
  <si>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</si>
  <si>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</si>
  <si>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</si>
  <si>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</si>
  <si>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</si>
  <si>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</si>
  <si>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</si>
  <si>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</si>
  <si>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</si>
  <si>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</si>
  <si>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</si>
  <si>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</si>
  <si>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</si>
  <si>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</si>
  <si>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</si>
  <si>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</si>
  <si>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</si>
  <si>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</si>
  <si>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</si>
  <si>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</si>
  <si>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</si>
  <si>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</si>
  <si>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</si>
  <si>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</si>
  <si>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</si>
  <si>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</si>
  <si>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</si>
  <si>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</si>
  <si>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</si>
  <si>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</si>
  <si>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</si>
  <si>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</si>
  <si>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</si>
  <si>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</si>
  <si>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</si>
  <si>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</si>
  <si>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</si>
  <si>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</si>
  <si>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</si>
  <si>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</si>
  <si>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</si>
  <si>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</si>
  <si>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</si>
  <si>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</si>
  <si>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</si>
  <si>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</si>
  <si>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</si>
  <si>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</si>
  <si>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</si>
  <si>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</si>
  <si>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</si>
  <si>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</si>
  <si>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</si>
  <si>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</si>
  <si>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</si>
  <si>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</si>
  <si>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</si>
  <si>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</si>
  <si>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</si>
  <si>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</si>
  <si>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</si>
  <si>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</si>
  <si>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</si>
  <si>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</si>
  <si>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</si>
  <si>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</si>
  <si>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</si>
  <si>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</si>
  <si>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</si>
  <si>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</si>
  <si>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</si>
  <si>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</si>
  <si>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</si>
  <si>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</si>
  <si>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</si>
  <si>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</si>
  <si>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</si>
  <si>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</si>
  <si>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</si>
  <si>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</si>
  <si>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</si>
  <si>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</si>
  <si>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</si>
  <si>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</si>
  <si>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</si>
  <si>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</si>
  <si>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</si>
  <si>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</si>
  <si>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</si>
  <si>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</si>
  <si>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</si>
  <si>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</si>
  <si>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</si>
  <si>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</si>
  <si>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</si>
  <si>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</si>
  <si>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</si>
  <si>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</si>
  <si>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</si>
  <si>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</si>
  <si>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</si>
  <si>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</si>
  <si>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</si>
  <si>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</si>
  <si>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</si>
  <si>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</si>
  <si>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</si>
  <si>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</si>
  <si>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</si>
  <si>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</si>
  <si>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</si>
  <si>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</si>
  <si>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</si>
  <si>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</si>
  <si>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</si>
  <si>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</si>
  <si>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</si>
  <si>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</si>
  <si>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</si>
  <si>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</si>
  <si>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</si>
  <si>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</si>
  <si>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</si>
  <si>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</si>
  <si>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</si>
  <si>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</si>
  <si>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</si>
  <si>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</si>
  <si>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</si>
  <si>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</si>
  <si>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</si>
  <si>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</si>
  <si>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</si>
  <si>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</si>
  <si>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</si>
  <si>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</si>
  <si>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</si>
  <si>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</si>
  <si>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</si>
  <si>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</si>
  <si>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</si>
  <si>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</si>
  <si>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</si>
  <si>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</si>
  <si>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</si>
  <si>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</si>
  <si>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</si>
  <si>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</si>
  <si>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</si>
  <si>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</si>
  <si>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</si>
  <si>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</si>
  <si>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</si>
  <si>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</si>
  <si>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</si>
  <si>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</si>
  <si>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</si>
  <si>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</si>
  <si>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</si>
  <si>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</si>
  <si>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</si>
  <si>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</si>
  <si>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</si>
  <si>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</si>
  <si>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</si>
  <si>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</si>
  <si>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</si>
  <si>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</si>
  <si>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</si>
  <si>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</si>
  <si>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</si>
  <si>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</si>
  <si>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</si>
  <si>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</si>
  <si>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</si>
  <si>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</si>
  <si>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</si>
  <si>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</si>
  <si>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</si>
  <si>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</si>
  <si>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</si>
  <si>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</si>
  <si>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</si>
  <si>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</si>
  <si>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</si>
  <si>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</si>
  <si>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</si>
  <si>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</si>
  <si>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</si>
  <si>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</si>
  <si>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</si>
  <si>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</si>
  <si>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</si>
  <si>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</si>
  <si>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</si>
  <si>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</si>
  <si>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</si>
  <si>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</si>
  <si>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</si>
  <si>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</si>
  <si>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</si>
  <si>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</si>
  <si>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</si>
  <si>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</si>
  <si>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</si>
  <si>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</si>
  <si>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</si>
  <si>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</si>
  <si>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</si>
  <si>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</si>
  <si>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</si>
  <si>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</si>
  <si>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</si>
  <si>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</si>
  <si>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</si>
  <si>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</si>
  <si>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</si>
  <si>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</si>
  <si>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</si>
  <si>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</si>
  <si>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</si>
  <si>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</si>
  <si>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</si>
  <si>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</si>
  <si>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</si>
  <si>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</si>
  <si>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</si>
  <si>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</si>
  <si>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</si>
  <si>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</si>
  <si>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</si>
  <si>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</si>
  <si>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</si>
  <si>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</si>
  <si>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</si>
  <si>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</si>
  <si>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</si>
  <si>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</si>
  <si>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</si>
  <si>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</si>
  <si>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</si>
  <si>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</si>
  <si>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</si>
  <si>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</si>
  <si>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</si>
  <si>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</si>
  <si>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</si>
  <si>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</si>
  <si>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</si>
  <si>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</si>
  <si>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</si>
  <si>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</si>
  <si>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</si>
  <si>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</si>
  <si>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</si>
  <si>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</si>
  <si>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</si>
  <si>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</si>
  <si>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</si>
  <si>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</si>
  <si>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</si>
  <si>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</si>
  <si>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</si>
  <si>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</si>
  <si>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</si>
  <si>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</si>
  <si>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</si>
  <si>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</si>
  <si>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</si>
  <si>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</si>
  <si>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</si>
  <si>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</si>
  <si>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</si>
  <si>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</si>
  <si>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</si>
  <si>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</si>
  <si>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</si>
  <si>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</si>
  <si>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</si>
  <si>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</si>
  <si>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</si>
  <si>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</si>
  <si>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</si>
  <si>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</si>
  <si>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</si>
  <si>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</si>
  <si>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</si>
  <si>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</si>
  <si>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</si>
  <si>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</si>
  <si>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</si>
  <si>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</si>
  <si>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</si>
  <si>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</si>
  <si>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</si>
  <si>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</si>
  <si>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</si>
  <si>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</si>
  <si>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</si>
  <si>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</si>
  <si>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</si>
  <si>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</si>
  <si>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</si>
  <si>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</si>
  <si>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</si>
  <si>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</si>
  <si>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</si>
  <si>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</si>
  <si>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</si>
  <si>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</si>
  <si>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</si>
  <si>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</si>
  <si>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</si>
  <si>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</si>
  <si>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</si>
  <si>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</si>
  <si>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</si>
  <si>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</si>
  <si>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</si>
  <si>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</si>
  <si>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</si>
  <si>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</si>
  <si>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</si>
  <si>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</si>
  <si>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</si>
  <si>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</si>
  <si>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</si>
  <si>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</si>
  <si>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</si>
  <si>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</si>
  <si>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</si>
  <si>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</si>
  <si>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</si>
  <si>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</si>
  <si>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</si>
  <si>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</si>
  <si>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</si>
  <si>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</si>
  <si>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</si>
  <si>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</si>
  <si>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</si>
  <si>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</si>
  <si>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</si>
  <si>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</si>
  <si>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</si>
  <si>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</si>
  <si>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</si>
  <si>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</si>
  <si>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</si>
  <si>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</si>
  <si>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</si>
  <si>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</si>
  <si>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</si>
  <si>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</si>
  <si>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</si>
  <si>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</si>
  <si>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</si>
  <si>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</si>
  <si>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</si>
  <si>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</si>
  <si>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</si>
  <si>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</si>
  <si>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</si>
  <si>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</si>
  <si>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</si>
  <si>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</si>
  <si>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</si>
  <si>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</si>
  <si>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</si>
  <si>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</si>
  <si>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</si>
  <si>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</si>
  <si>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</si>
  <si>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</si>
  <si>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</si>
  <si>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</si>
  <si>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</si>
  <si>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</si>
  <si>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</si>
  <si>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</si>
  <si>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</si>
  <si>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</si>
  <si>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</si>
  <si>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</si>
  <si>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</si>
  <si>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</si>
  <si>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</si>
  <si>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</si>
  <si>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</si>
  <si>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</si>
  <si>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</si>
  <si>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</si>
  <si>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</si>
  <si>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</si>
  <si>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</si>
  <si>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</si>
  <si>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</si>
  <si>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</si>
  <si>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</si>
  <si>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</si>
  <si>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</si>
  <si>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</si>
  <si>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</si>
  <si>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</si>
  <si>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</si>
  <si>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</si>
  <si>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</si>
  <si>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</si>
  <si>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</si>
  <si>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</si>
  <si>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</si>
  <si>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</si>
  <si>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</si>
  <si>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</si>
  <si>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</si>
  <si>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</si>
  <si>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</si>
  <si>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</si>
  <si>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</si>
  <si>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</si>
  <si>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</si>
  <si>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</si>
  <si>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</si>
  <si>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</si>
  <si>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</si>
  <si>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</si>
  <si>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</si>
  <si>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</si>
  <si>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</si>
  <si>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</si>
  <si>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</si>
  <si>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</si>
  <si>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</si>
  <si>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</si>
  <si>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</si>
  <si>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</si>
  <si>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</si>
  <si>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</si>
  <si>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</si>
  <si>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</si>
  <si>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</si>
  <si>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</si>
  <si>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</si>
  <si>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</si>
  <si>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</si>
  <si>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</si>
  <si>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</si>
  <si>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</si>
  <si>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</si>
  <si>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</si>
  <si>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</si>
  <si>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</si>
  <si>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</si>
  <si>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</si>
  <si>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</si>
  <si>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</si>
  <si>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</si>
  <si>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</si>
  <si>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</si>
  <si>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</si>
  <si>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</si>
  <si>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</si>
  <si>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</si>
  <si>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</si>
  <si>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</si>
  <si>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</si>
  <si>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</si>
  <si>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</si>
  <si>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</si>
  <si>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</si>
  <si>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</si>
  <si>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</si>
  <si>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</si>
  <si>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</si>
  <si>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</si>
  <si>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</si>
  <si>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</si>
  <si>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</si>
  <si>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</si>
  <si>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</si>
  <si>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</si>
  <si>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</si>
  <si>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</si>
  <si>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</si>
  <si>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</si>
  <si>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</si>
  <si>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</si>
  <si>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</si>
  <si>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</si>
  <si>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</si>
  <si>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</si>
  <si>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</si>
  <si>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</si>
  <si>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</si>
  <si>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</si>
  <si>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</si>
  <si>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</si>
  <si>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</si>
  <si>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</si>
  <si>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</si>
  <si>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</si>
  <si>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</si>
  <si>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</si>
  <si>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</si>
  <si>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</si>
  <si>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</si>
  <si>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</si>
  <si>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</si>
  <si>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</si>
  <si>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</si>
  <si>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</si>
  <si>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</si>
  <si>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</si>
  <si>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</si>
  <si>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</si>
  <si>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</si>
  <si>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</si>
  <si>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</si>
  <si>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</si>
  <si>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</si>
  <si>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</si>
  <si>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</si>
  <si>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</si>
  <si>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</si>
  <si>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</si>
  <si>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</si>
  <si>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</si>
  <si>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</si>
  <si>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</si>
  <si>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</si>
  <si>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</si>
  <si>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</si>
  <si>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</si>
  <si>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</si>
  <si>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</si>
  <si>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</si>
  <si>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</si>
  <si>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</si>
  <si>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</si>
  <si>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</si>
  <si>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</si>
  <si>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</si>
  <si>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</si>
  <si>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</si>
  <si>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</si>
  <si>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</si>
  <si>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</si>
  <si>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</si>
  <si>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</si>
  <si>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</si>
  <si>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</si>
  <si>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</si>
  <si>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</si>
  <si>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</si>
  <si>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</si>
  <si>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</si>
  <si>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</si>
  <si>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</si>
  <si>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</si>
  <si>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</si>
  <si>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</si>
  <si>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</si>
  <si>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</si>
  <si>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</si>
  <si>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</si>
  <si>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</si>
  <si>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</si>
  <si>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</si>
  <si>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</si>
  <si>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</si>
  <si>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</si>
  <si>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</si>
  <si>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</si>
  <si>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</si>
  <si>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</si>
  <si>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</si>
  <si>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</si>
  <si>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</si>
  <si>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</si>
  <si>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</si>
  <si>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</si>
  <si>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</si>
  <si>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</si>
  <si>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</si>
  <si>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</si>
  <si>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</si>
  <si>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</si>
  <si>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</si>
  <si>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</si>
  <si>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</si>
  <si>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</si>
  <si>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</si>
  <si>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</si>
  <si>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</si>
  <si>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</si>
  <si>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</si>
  <si>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</si>
  <si>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</si>
  <si>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</si>
  <si>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</si>
  <si>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</si>
  <si>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</si>
  <si>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</si>
  <si>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</si>
  <si>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</si>
  <si>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</si>
  <si>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</si>
  <si>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</si>
  <si>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</si>
  <si>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</si>
  <si>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</si>
  <si>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</si>
  <si>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</si>
  <si>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</si>
  <si>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</si>
  <si>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</si>
  <si>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</si>
  <si>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</si>
  <si>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</si>
  <si>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</si>
  <si>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</si>
  <si>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</si>
  <si>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</si>
  <si>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</si>
  <si>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</si>
  <si>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</si>
  <si>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</si>
  <si>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</si>
  <si>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</si>
  <si>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</si>
  <si>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</si>
  <si>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</si>
  <si>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</si>
  <si>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</si>
  <si>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</si>
  <si>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</si>
  <si>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</si>
  <si>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</si>
  <si>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</si>
  <si>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</si>
  <si>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</si>
  <si>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</si>
  <si>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</si>
  <si>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</si>
  <si>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</si>
  <si>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</si>
  <si>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</si>
  <si>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</si>
  <si>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</si>
  <si>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</si>
  <si>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</si>
  <si>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</si>
  <si>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</si>
  <si>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</si>
  <si>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</si>
  <si>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</si>
  <si>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</si>
  <si>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</si>
  <si>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</si>
  <si>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</si>
  <si>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</si>
  <si>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</si>
  <si>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</si>
  <si>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</si>
  <si>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</si>
  <si>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</si>
  <si>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</si>
  <si>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</si>
  <si>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</si>
  <si>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</si>
  <si>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</si>
  <si>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</si>
  <si>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</si>
  <si>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</si>
  <si>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</si>
  <si>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</si>
  <si>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</si>
  <si>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</si>
  <si>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</si>
  <si>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</si>
  <si>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</si>
  <si>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</si>
  <si>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</si>
  <si>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</si>
  <si>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</si>
  <si>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</si>
  <si>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</si>
  <si>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</si>
  <si>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</si>
  <si>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</si>
  <si>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</si>
  <si>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</si>
  <si>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</si>
  <si>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</si>
  <si>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</si>
  <si>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</si>
  <si>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</si>
  <si>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</si>
  <si>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</si>
  <si>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</si>
  <si>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</si>
  <si>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</si>
  <si>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</si>
  <si>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</si>
  <si>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</si>
  <si>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</si>
  <si>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</si>
  <si>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</si>
  <si>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</si>
  <si>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</si>
  <si>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</si>
  <si>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</si>
  <si>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</si>
  <si>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</si>
  <si>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</si>
  <si>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</si>
  <si>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</si>
  <si>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</si>
  <si>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</si>
  <si>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</si>
  <si>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</si>
  <si>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</si>
  <si>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</si>
  <si>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</si>
  <si>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</si>
  <si>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</si>
  <si>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</si>
  <si>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</si>
  <si>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</si>
  <si>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</si>
  <si>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</si>
  <si>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</si>
  <si>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</si>
  <si>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</si>
  <si>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</si>
  <si>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</si>
  <si>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</si>
  <si>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</si>
  <si>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</si>
  <si>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</si>
  <si>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</si>
  <si>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</si>
  <si>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</si>
  <si>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</si>
  <si>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</si>
  <si>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</si>
  <si>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</si>
  <si>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</si>
  <si>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</si>
  <si>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</si>
  <si>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</si>
  <si>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</si>
  <si>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</si>
  <si>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</si>
  <si>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</si>
  <si>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</si>
  <si>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</si>
  <si>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</si>
  <si>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</si>
  <si>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</si>
  <si>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</si>
  <si>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</si>
  <si>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</si>
  <si>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</si>
  <si>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</si>
  <si>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</si>
  <si>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</si>
  <si>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</si>
  <si>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</si>
  <si>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</si>
  <si>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</si>
  <si>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</si>
  <si>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</si>
  <si>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</si>
  <si>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</si>
  <si>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</si>
  <si>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</si>
  <si>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</si>
  <si>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</si>
  <si>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</si>
  <si>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</si>
  <si>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</si>
  <si>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</si>
  <si>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</si>
  <si>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</si>
  <si>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</si>
  <si>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</si>
  <si>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</si>
  <si>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</si>
  <si>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</si>
  <si>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</si>
  <si>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</si>
  <si>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</si>
  <si>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</si>
  <si>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</si>
  <si>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</si>
  <si>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</si>
  <si>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</si>
  <si>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</si>
  <si>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</si>
  <si>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</si>
  <si>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</si>
  <si>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</si>
  <si>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</si>
  <si>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</si>
  <si>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</si>
  <si>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</si>
  <si>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</si>
  <si>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</si>
  <si>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</si>
  <si>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</si>
  <si>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</si>
  <si>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</si>
  <si>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</si>
  <si>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</si>
  <si>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</si>
  <si>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</si>
  <si>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</si>
  <si>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</si>
  <si>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</si>
  <si>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</si>
  <si>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</si>
  <si>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</si>
  <si>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</si>
  <si>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</si>
  <si>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</si>
  <si>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</si>
  <si>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</si>
  <si>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</si>
  <si>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</si>
  <si>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</si>
  <si>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</si>
  <si>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</si>
  <si>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</si>
  <si>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</si>
  <si>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</si>
  <si>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</si>
  <si>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</si>
  <si>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</si>
  <si>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</si>
  <si>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</si>
  <si>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</si>
  <si>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</si>
  <si>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</si>
  <si>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</si>
  <si>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</si>
  <si>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</si>
  <si>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</si>
  <si>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</si>
  <si>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</si>
  <si>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</si>
  <si>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</si>
  <si>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</si>
  <si>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</si>
  <si>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</si>
  <si>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</si>
  <si>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</si>
  <si>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</si>
  <si>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</si>
  <si>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</si>
  <si>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</si>
  <si>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</si>
  <si>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</si>
  <si>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</si>
  <si>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</si>
  <si>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</si>
  <si>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</si>
  <si>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</si>
  <si>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</si>
  <si>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</si>
  <si>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</si>
  <si>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</si>
  <si>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</si>
  <si>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</si>
  <si>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</si>
  <si>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</si>
  <si>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</si>
  <si>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</si>
  <si>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</si>
  <si>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</si>
  <si>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</si>
  <si>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</si>
  <si>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</si>
  <si>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</si>
  <si>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</si>
  <si>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</si>
  <si>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</si>
  <si>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</si>
  <si>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</si>
  <si>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</si>
  <si>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</si>
  <si>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</si>
  <si>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</si>
  <si>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</si>
  <si>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</si>
  <si>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</si>
  <si>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</si>
  <si>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</si>
  <si>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</si>
  <si>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</si>
  <si>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</si>
  <si>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</si>
  <si>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</si>
  <si>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</si>
  <si>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</si>
  <si>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</si>
  <si>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</si>
  <si>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</si>
  <si>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</si>
  <si>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</si>
  <si>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</si>
  <si>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</si>
  <si>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</si>
  <si>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</si>
  <si>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</si>
  <si>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</si>
  <si>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</si>
  <si>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</si>
  <si>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</si>
  <si>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</si>
  <si>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</si>
  <si>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</si>
  <si>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</si>
  <si>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</si>
  <si>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</si>
  <si>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</si>
  <si>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</si>
  <si>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</si>
  <si>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</si>
  <si>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</si>
  <si>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</si>
  <si>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</si>
  <si>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</si>
  <si>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</si>
  <si>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</si>
  <si>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</si>
  <si>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</si>
  <si>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</si>
  <si>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</si>
  <si>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</si>
  <si>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</si>
  <si>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</si>
  <si>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</si>
  <si>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</si>
  <si>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</si>
  <si>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</si>
  <si>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</si>
  <si>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</si>
  <si>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</si>
  <si>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</si>
  <si>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</si>
  <si>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</si>
  <si>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</si>
  <si>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</si>
  <si>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</si>
  <si>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</si>
  <si>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</si>
  <si>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</si>
  <si>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</si>
  <si>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</si>
  <si>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</si>
  <si>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</si>
  <si>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</si>
  <si>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</si>
  <si>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</si>
  <si>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</si>
  <si>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</si>
  <si>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</si>
  <si>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</si>
  <si>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</si>
  <si>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</si>
  <si>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</si>
  <si>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</si>
  <si>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</si>
  <si>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</si>
  <si>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</si>
  <si>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</si>
  <si>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</si>
  <si>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</si>
  <si>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</si>
  <si>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</si>
  <si>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</si>
  <si>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</si>
  <si>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</si>
  <si>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</si>
  <si>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</si>
  <si>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</si>
  <si>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</si>
  <si>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</si>
  <si>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</si>
  <si>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</si>
  <si>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</si>
  <si>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</si>
  <si>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</si>
  <si>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</si>
  <si>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</si>
  <si>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</si>
  <si>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</si>
  <si>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</si>
  <si>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</si>
  <si>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</si>
  <si>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</si>
  <si>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</si>
  <si>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</si>
  <si>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</si>
  <si>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</si>
  <si>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</si>
  <si>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</si>
  <si>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</si>
  <si>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</si>
  <si>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</si>
  <si>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</si>
  <si>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</si>
  <si>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</si>
  <si>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</si>
  <si>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</si>
  <si>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</si>
  <si>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</si>
  <si>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</si>
  <si>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</si>
  <si>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</si>
  <si>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</si>
  <si>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</si>
  <si>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</si>
  <si>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</si>
  <si>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</si>
  <si>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</si>
  <si>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</si>
  <si>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</si>
  <si>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</si>
  <si>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</si>
  <si>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</si>
  <si>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</si>
  <si>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</si>
  <si>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</si>
  <si>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</si>
  <si>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</si>
  <si>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</si>
  <si>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</si>
  <si>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</si>
  <si>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</si>
  <si>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</si>
  <si>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</si>
  <si>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</si>
  <si>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</si>
  <si>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</si>
  <si>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</si>
  <si>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</si>
  <si>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</si>
  <si>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</si>
  <si>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</si>
  <si>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</si>
  <si>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</si>
  <si>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</si>
  <si>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</si>
  <si>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</si>
  <si>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</si>
  <si>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</si>
  <si>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</si>
  <si>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</si>
  <si>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</si>
  <si>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</si>
  <si>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</si>
  <si>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</si>
  <si>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</si>
  <si>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</si>
  <si>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</si>
  <si>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</si>
  <si>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</si>
  <si>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</si>
  <si>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</si>
  <si>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</si>
  <si>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</si>
  <si>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</si>
  <si>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</si>
  <si>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</si>
  <si>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</si>
  <si>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</si>
  <si>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</si>
  <si>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</si>
  <si>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</si>
  <si>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</si>
  <si>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</si>
  <si>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</si>
  <si>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</si>
  <si>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</si>
  <si>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</si>
  <si>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</si>
  <si>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</si>
  <si>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</si>
  <si>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</si>
  <si>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</si>
  <si>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</si>
  <si>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</si>
  <si>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</si>
  <si>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</si>
  <si>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</si>
  <si>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</si>
  <si>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</si>
  <si>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</si>
  <si>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</si>
  <si>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</si>
  <si>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</si>
  <si>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</si>
  <si>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</si>
  <si>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</si>
  <si>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</si>
  <si>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</si>
  <si>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</si>
  <si>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</si>
  <si>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</si>
  <si>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</si>
  <si>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</si>
  <si>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</si>
  <si>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</si>
  <si>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</si>
  <si>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</si>
  <si>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</si>
  <si>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</si>
  <si>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</si>
  <si>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</si>
  <si>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</si>
  <si>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</si>
  <si>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</si>
  <si>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</si>
  <si>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</si>
  <si>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</si>
  <si>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</si>
  <si>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</si>
  <si>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</si>
  <si>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</si>
  <si>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</si>
  <si>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</si>
  <si>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</si>
  <si>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</si>
  <si>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</si>
  <si>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</si>
  <si>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</si>
  <si>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</si>
  <si>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</si>
  <si>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</si>
  <si>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</si>
  <si>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</si>
  <si>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</si>
  <si>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</si>
  <si>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</si>
  <si>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</si>
  <si>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</si>
  <si>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</si>
  <si>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</si>
  <si>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</si>
  <si>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</si>
  <si>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</si>
  <si>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</si>
  <si>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</si>
  <si>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</si>
  <si>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</si>
  <si>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</si>
  <si>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</si>
  <si>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</si>
  <si>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</si>
  <si>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</si>
  <si>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</si>
  <si>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</si>
  <si>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</si>
  <si>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</si>
  <si>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</si>
  <si>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</si>
  <si>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</si>
  <si>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</si>
  <si>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</si>
  <si>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</si>
  <si>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</si>
  <si>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</si>
  <si>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</si>
  <si>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</si>
  <si>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</si>
  <si>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</si>
  <si>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</si>
  <si>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</si>
  <si>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</si>
  <si>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</si>
  <si>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</si>
  <si>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</si>
  <si>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</si>
  <si>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</si>
  <si>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</si>
  <si>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</si>
  <si>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</si>
  <si>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</si>
  <si>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</si>
  <si>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</si>
  <si>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</si>
  <si>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</si>
  <si>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</si>
  <si>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</si>
  <si>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</si>
  <si>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</si>
  <si>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</si>
  <si>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</si>
  <si>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</si>
  <si>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</si>
  <si>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</si>
  <si>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</si>
  <si>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</si>
  <si>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</si>
  <si>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</si>
  <si>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</si>
  <si>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</si>
  <si>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</si>
  <si>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</si>
  <si>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</si>
  <si>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</si>
  <si>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</si>
  <si>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</si>
  <si>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</si>
  <si>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</si>
  <si>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</si>
  <si>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</si>
  <si>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</si>
  <si>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</si>
  <si>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</si>
  <si>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</si>
  <si>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</si>
  <si>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</si>
  <si>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</si>
  <si>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</si>
  <si>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</si>
  <si>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</si>
  <si>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</si>
  <si>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</si>
  <si>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</si>
  <si>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</si>
  <si>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</si>
  <si>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</si>
  <si>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</si>
  <si>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</si>
  <si>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</si>
  <si>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</si>
  <si>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</si>
  <si>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</si>
  <si>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</si>
  <si>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</si>
  <si>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</si>
  <si>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</si>
  <si>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</si>
  <si>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</si>
  <si>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</si>
  <si>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</si>
  <si>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</si>
  <si>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</si>
  <si>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</si>
  <si>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</si>
  <si>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</si>
  <si>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</si>
  <si>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</si>
  <si>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</si>
  <si>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</si>
  <si>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</si>
  <si>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</si>
  <si>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</si>
  <si>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</si>
  <si>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</si>
  <si>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</si>
  <si>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</si>
  <si>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</si>
  <si>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</si>
  <si>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</si>
  <si>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</si>
  <si>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</si>
  <si>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</si>
  <si>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</si>
  <si>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</si>
  <si>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</si>
  <si>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</si>
  <si>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</si>
  <si>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</si>
  <si>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</si>
  <si>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</si>
  <si>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</si>
  <si>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</si>
  <si>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</si>
  <si>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</si>
  <si>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</si>
  <si>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</si>
  <si>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</si>
  <si>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</si>
  <si>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</si>
  <si>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</si>
  <si>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</si>
  <si>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</si>
  <si>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</si>
  <si>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</si>
  <si>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</si>
  <si>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</si>
  <si>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</si>
  <si>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</si>
  <si>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</si>
  <si>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</si>
  <si>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</si>
  <si>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</si>
  <si>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</si>
  <si>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</si>
  <si>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</si>
  <si>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</si>
  <si>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</si>
  <si>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</si>
  <si>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</si>
  <si>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</si>
  <si>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</si>
  <si>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</si>
  <si>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</si>
  <si>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</si>
  <si>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</si>
  <si>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</si>
  <si>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</si>
  <si>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</si>
  <si>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</si>
  <si>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</si>
  <si>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</si>
  <si>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</si>
  <si>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</si>
  <si>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</si>
  <si>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</si>
  <si>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</si>
  <si>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</si>
  <si>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</si>
  <si>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</si>
  <si>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</si>
  <si>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</si>
  <si>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</si>
  <si>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</si>
  <si>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</si>
  <si>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</si>
  <si>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</si>
  <si>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</si>
  <si>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</si>
  <si>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</si>
  <si>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</si>
  <si>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</si>
  <si>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</si>
  <si>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</si>
  <si>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</si>
  <si>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</si>
  <si>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</si>
  <si>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</si>
  <si>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</si>
  <si>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</si>
  <si>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</si>
  <si>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</si>
  <si>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</si>
  <si>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</si>
  <si>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</si>
  <si>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</si>
  <si>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</si>
  <si>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</si>
  <si>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</si>
  <si>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</si>
  <si>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</si>
  <si>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</si>
  <si>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</si>
  <si>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</si>
  <si>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</si>
  <si>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</si>
  <si>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</si>
  <si>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</si>
  <si>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</si>
  <si>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</si>
  <si>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</si>
  <si>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</si>
  <si>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</si>
  <si>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</si>
  <si>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</si>
  <si>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</si>
  <si>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</si>
  <si>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</si>
  <si>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</si>
  <si>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</si>
  <si>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</si>
  <si>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</si>
  <si>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</si>
  <si>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</si>
  <si>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</si>
  <si>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</si>
  <si>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</si>
  <si>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</si>
  <si>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</si>
  <si>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</si>
  <si>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</si>
  <si>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</si>
  <si>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</si>
  <si>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</si>
  <si>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</si>
  <si>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</si>
  <si>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</si>
  <si>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</si>
  <si>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</si>
  <si>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</si>
  <si>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</si>
  <si>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</si>
  <si>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</si>
  <si>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</si>
  <si>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</si>
  <si>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</si>
  <si>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</si>
  <si>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</si>
  <si>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</si>
  <si>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</si>
  <si>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</si>
  <si>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</si>
  <si>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</si>
  <si>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</si>
  <si>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</si>
  <si>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</si>
  <si>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</si>
  <si>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</si>
  <si>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</si>
  <si>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</si>
  <si>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</si>
  <si>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</si>
  <si>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</si>
  <si>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</si>
  <si>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</si>
  <si>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</si>
  <si>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</si>
  <si>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</si>
  <si>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</si>
  <si>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</si>
  <si>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</si>
  <si>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</si>
  <si>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</si>
  <si>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</si>
  <si>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</si>
  <si>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</si>
  <si>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</si>
  <si>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</si>
  <si>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</si>
  <si>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</si>
  <si>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</si>
  <si>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</si>
  <si>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</si>
  <si>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</si>
  <si>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</si>
  <si>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</si>
  <si>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</si>
  <si>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</si>
  <si>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</si>
  <si>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</si>
  <si>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</si>
  <si>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</si>
  <si>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</si>
  <si>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</si>
  <si>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</si>
  <si>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</si>
  <si>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</si>
  <si>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</si>
  <si>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</si>
  <si>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</si>
  <si>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</si>
  <si>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</si>
  <si>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</si>
  <si>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</si>
  <si>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</si>
  <si>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</si>
  <si>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</si>
  <si>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</si>
  <si>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</si>
  <si>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</si>
  <si>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</si>
  <si>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</si>
  <si>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</si>
  <si>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</si>
  <si>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</si>
  <si>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</si>
  <si>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</si>
  <si>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</si>
  <si>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</si>
  <si>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</si>
  <si>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</si>
  <si>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</si>
  <si>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</si>
  <si>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</si>
  <si>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</si>
  <si>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</si>
  <si>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</si>
  <si>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</si>
  <si>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</si>
  <si>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</si>
  <si>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</si>
  <si>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</si>
  <si>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</si>
  <si>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</si>
  <si>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</si>
  <si>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</si>
  <si>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</si>
  <si>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</si>
  <si>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</si>
  <si>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</si>
  <si>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</si>
  <si>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</si>
  <si>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</si>
  <si>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</si>
  <si>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</si>
  <si>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</si>
  <si>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</si>
  <si>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</si>
  <si>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</si>
  <si>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</si>
  <si>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</si>
  <si>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</si>
  <si>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</si>
  <si>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</si>
  <si>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</si>
  <si>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</si>
  <si>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</si>
  <si>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</si>
  <si>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</si>
  <si>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</si>
  <si>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</si>
  <si>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</si>
  <si>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</si>
  <si>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</si>
  <si>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</si>
  <si>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</si>
  <si>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</si>
  <si>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</si>
  <si>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</si>
  <si>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</si>
  <si>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</si>
  <si>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</si>
  <si>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</si>
  <si>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</si>
  <si>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</si>
  <si>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</si>
  <si>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</si>
  <si>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</si>
  <si>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</si>
  <si>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</si>
  <si>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</si>
  <si>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</si>
  <si>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</si>
  <si>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</si>
  <si>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</si>
  <si>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</si>
  <si>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</si>
  <si>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</si>
  <si>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</si>
  <si>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</si>
  <si>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</si>
  <si>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</si>
  <si>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</si>
  <si>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</si>
  <si>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</si>
  <si>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</si>
  <si>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</si>
  <si>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</si>
  <si>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</si>
  <si>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</si>
  <si>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</si>
  <si>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</si>
  <si>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</si>
  <si>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</si>
  <si>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</si>
  <si>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</si>
  <si>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</si>
  <si>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</si>
  <si>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</si>
  <si>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</si>
  <si>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</si>
  <si>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</si>
  <si>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</si>
  <si>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</si>
  <si>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</si>
  <si>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</si>
  <si>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</si>
  <si>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</si>
  <si>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</si>
  <si>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</si>
  <si>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</si>
  <si>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</si>
  <si>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</si>
  <si>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</si>
  <si>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</si>
  <si>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</si>
  <si>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</si>
  <si>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</si>
  <si>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</si>
  <si>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</si>
  <si>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</si>
  <si>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</si>
  <si>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</si>
  <si>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</si>
  <si>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</si>
  <si>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</si>
  <si>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</si>
  <si>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</si>
  <si>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</si>
  <si>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</si>
  <si>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</si>
  <si>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</si>
  <si>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</si>
  <si>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</si>
  <si>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</si>
  <si>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</si>
  <si>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</si>
  <si>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</si>
  <si>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</si>
  <si>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</si>
  <si>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</si>
  <si>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</si>
  <si>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</si>
  <si>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</si>
  <si>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</si>
  <si>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</si>
  <si>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</si>
  <si>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</si>
  <si>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</si>
  <si>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</si>
  <si>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</si>
  <si>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</si>
  <si>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</si>
  <si>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</si>
  <si>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</si>
  <si>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</si>
  <si>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</si>
  <si>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</si>
  <si>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</si>
  <si>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</si>
  <si>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</si>
  <si>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</si>
  <si>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</si>
  <si>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</si>
  <si>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</si>
  <si>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</si>
  <si>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</si>
  <si>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</si>
  <si>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</si>
  <si>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</si>
  <si>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</si>
  <si>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</si>
  <si>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</si>
  <si>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</si>
  <si>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</si>
  <si>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</si>
  <si>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</si>
  <si>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</si>
  <si>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</si>
  <si>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</si>
  <si>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</si>
  <si>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</si>
  <si>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</si>
  <si>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</si>
  <si>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</si>
  <si>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</si>
  <si>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</si>
  <si>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</si>
  <si>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</si>
  <si>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</si>
  <si>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</si>
  <si>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</si>
  <si>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</si>
  <si>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</si>
  <si>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</si>
  <si>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</si>
  <si>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</si>
  <si>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</si>
  <si>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</si>
  <si>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</si>
  <si>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</si>
  <si>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</si>
  <si>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</si>
  <si>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</si>
  <si>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</si>
  <si>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</si>
  <si>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</si>
  <si>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</si>
  <si>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</si>
  <si>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</si>
  <si>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</si>
  <si>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</si>
  <si>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</si>
  <si>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</si>
  <si>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</si>
  <si>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</si>
  <si>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</si>
  <si>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</si>
  <si>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</si>
  <si>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</si>
  <si>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</si>
  <si>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</si>
  <si>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</si>
  <si>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</si>
  <si>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</si>
  <si>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</si>
  <si>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</si>
  <si>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</si>
  <si>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</si>
  <si>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</si>
  <si>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</si>
  <si>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</si>
  <si>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</si>
  <si>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</si>
  <si>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</si>
  <si>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</si>
  <si>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</si>
  <si>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</si>
  <si>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</si>
  <si>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</si>
  <si>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</si>
  <si>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</si>
  <si>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</si>
  <si>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</si>
  <si>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</si>
  <si>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</si>
  <si>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</si>
  <si>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</si>
  <si>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</si>
  <si>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</si>
  <si>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</si>
  <si>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</si>
  <si>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</si>
  <si>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</si>
  <si>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</si>
  <si>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</si>
  <si>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</si>
  <si>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</si>
  <si>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</si>
  <si>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</si>
  <si>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</si>
  <si>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</si>
  <si>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</si>
  <si>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</si>
  <si>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</si>
  <si>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</si>
  <si>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</si>
  <si>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</si>
  <si>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</si>
  <si>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</si>
  <si>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</si>
  <si>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</si>
  <si>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</si>
  <si>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</si>
  <si>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</si>
  <si>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</si>
  <si>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</si>
  <si>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</si>
  <si>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</si>
  <si>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</si>
  <si>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</si>
  <si>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</si>
  <si>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</si>
  <si>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</si>
  <si>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</si>
  <si>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</si>
  <si>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</si>
  <si>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</si>
  <si>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</si>
  <si>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</si>
  <si>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</si>
  <si>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</si>
  <si>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</si>
  <si>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</si>
  <si>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</si>
  <si>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</si>
  <si>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</si>
  <si>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</si>
  <si>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</si>
  <si>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</si>
  <si>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</si>
  <si>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</si>
  <si>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</si>
  <si>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</si>
  <si>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</si>
  <si>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</si>
  <si>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</si>
  <si>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</si>
  <si>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</si>
  <si>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</si>
  <si>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</si>
  <si>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</si>
  <si>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</si>
  <si>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</si>
  <si>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</si>
  <si>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</si>
  <si>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</si>
  <si>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</si>
  <si>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</si>
  <si>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</si>
  <si>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</si>
  <si>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</si>
  <si>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</si>
  <si>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</si>
  <si>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</si>
  <si>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</si>
  <si>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</si>
  <si>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</si>
  <si>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</si>
  <si>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</si>
  <si>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</si>
  <si>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</si>
  <si>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</si>
  <si>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</si>
  <si>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</si>
  <si>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</si>
  <si>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</si>
  <si>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</si>
  <si>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</si>
  <si>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</si>
  <si>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</si>
  <si>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</si>
  <si>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</si>
  <si>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</si>
  <si>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</si>
  <si>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</si>
  <si>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</si>
  <si>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</si>
  <si>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</si>
  <si>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</si>
  <si>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</si>
  <si>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</si>
  <si>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</si>
  <si>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</si>
  <si>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</si>
  <si>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</si>
  <si>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</si>
  <si>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</si>
  <si>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</si>
  <si>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</si>
  <si>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</si>
  <si>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</si>
  <si>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</si>
  <si>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</si>
  <si>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</si>
  <si>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</si>
  <si>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</si>
  <si>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</si>
  <si>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</si>
  <si>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</si>
  <si>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</si>
  <si>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</si>
  <si>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</si>
  <si>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</si>
  <si>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</si>
  <si>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</si>
  <si>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</si>
  <si>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</si>
  <si>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</si>
  <si>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</si>
  <si>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</si>
  <si>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</si>
  <si>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</si>
  <si>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</si>
  <si>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</si>
  <si>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</si>
  <si>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</si>
  <si>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</si>
  <si>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</si>
  <si>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</si>
  <si>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</si>
  <si>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</si>
  <si>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</si>
  <si>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</si>
  <si>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</si>
  <si>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</si>
  <si>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</si>
  <si>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</si>
  <si>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</si>
  <si>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</si>
  <si>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</si>
  <si>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</si>
  <si>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</si>
  <si>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</si>
  <si>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</si>
  <si>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</si>
  <si>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</si>
  <si>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</si>
  <si>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</si>
  <si>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</si>
  <si>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</si>
  <si>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</si>
  <si>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</si>
  <si>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</si>
  <si>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</si>
  <si>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</si>
  <si>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</si>
  <si>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</si>
  <si>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</si>
  <si>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</si>
  <si>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</si>
  <si>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</si>
  <si>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</si>
  <si>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</si>
  <si>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</si>
  <si>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</si>
  <si>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</si>
  <si>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</si>
  <si>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</si>
  <si>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</si>
  <si>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</si>
  <si>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</si>
  <si>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</si>
  <si>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</si>
  <si>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</si>
  <si>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</si>
  <si>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</si>
  <si>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</si>
  <si>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</si>
  <si>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</si>
  <si>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</si>
  <si>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</si>
  <si>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</si>
  <si>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</si>
  <si>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</si>
  <si>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</si>
  <si>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</si>
  <si>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</si>
  <si>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</si>
  <si>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</si>
  <si>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</si>
  <si>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</si>
  <si>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</si>
  <si>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</si>
  <si>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</si>
  <si>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</si>
  <si>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</si>
  <si>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</si>
  <si>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</si>
  <si>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</si>
  <si>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</si>
  <si>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</si>
  <si>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</si>
  <si>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</si>
  <si>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</si>
  <si>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</si>
  <si>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</si>
  <si>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</si>
  <si>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</si>
  <si>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</si>
  <si>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</si>
  <si>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</si>
  <si>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</si>
  <si>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</si>
  <si>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</si>
  <si>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</si>
  <si>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</si>
  <si>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</si>
  <si>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</si>
  <si>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</si>
  <si>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</si>
  <si>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</si>
  <si>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</si>
  <si>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</si>
  <si>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</si>
  <si>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</si>
  <si>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</si>
  <si>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</si>
  <si>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</si>
  <si>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</si>
  <si>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</si>
  <si>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</si>
  <si>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</si>
  <si>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</si>
  <si>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</si>
  <si>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</si>
  <si>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</si>
  <si>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</si>
  <si>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</si>
  <si>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</si>
  <si>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</si>
  <si>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</si>
  <si>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</si>
  <si>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</si>
  <si>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</si>
  <si>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</si>
  <si>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</si>
  <si>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</si>
  <si>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</si>
  <si>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</si>
  <si>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</si>
  <si>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</si>
  <si>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</si>
  <si>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</si>
  <si>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</si>
  <si>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</si>
  <si>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</si>
  <si>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</si>
  <si>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</si>
  <si>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</si>
  <si>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</si>
  <si>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</si>
  <si>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</si>
  <si>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</si>
  <si>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</si>
  <si>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</si>
  <si>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</si>
  <si>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</si>
  <si>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</si>
  <si>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</si>
  <si>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</si>
  <si>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</si>
  <si>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</si>
  <si>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</si>
  <si>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</si>
  <si>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</si>
  <si>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</si>
  <si>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</si>
  <si>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</si>
  <si>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</si>
  <si>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</si>
  <si>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</si>
  <si>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</si>
  <si>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</si>
  <si>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</si>
  <si>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</si>
  <si>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</si>
  <si>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</si>
  <si>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</si>
  <si>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</si>
  <si>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</si>
  <si>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</si>
  <si>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</si>
  <si>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</si>
  <si>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</si>
  <si>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</si>
  <si>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</si>
  <si>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</si>
  <si>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</si>
  <si>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</si>
  <si>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</si>
  <si>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</si>
  <si>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</si>
  <si>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</si>
  <si>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</si>
  <si>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</si>
  <si>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</si>
  <si>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</si>
  <si>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</si>
  <si>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</si>
  <si>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</si>
  <si>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</si>
  <si>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</si>
  <si>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</si>
  <si>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</si>
  <si>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</si>
  <si>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</si>
  <si>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</si>
  <si>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</si>
  <si>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</si>
  <si>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</si>
  <si>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</si>
  <si>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</si>
  <si>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</si>
  <si>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</si>
  <si>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</si>
  <si>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</si>
  <si>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</si>
  <si>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</si>
  <si>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</si>
  <si>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</si>
  <si>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</si>
  <si>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</si>
  <si>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</si>
  <si>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</si>
  <si>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</si>
  <si>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</si>
  <si>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</si>
  <si>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</si>
  <si>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</si>
  <si>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</si>
  <si>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</si>
  <si>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</si>
  <si>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</si>
  <si>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</si>
  <si>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</si>
  <si>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</si>
  <si>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</si>
  <si>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</si>
  <si>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</si>
  <si>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</si>
  <si>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</si>
  <si>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</si>
  <si>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</si>
  <si>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</si>
  <si>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</si>
  <si>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</si>
  <si>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</si>
  <si>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</si>
  <si>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</si>
  <si>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</si>
  <si>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</si>
  <si>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</si>
  <si>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</si>
  <si>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</si>
  <si>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</si>
  <si>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</si>
  <si>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</si>
  <si>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</si>
  <si>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</si>
  <si>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</si>
  <si>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</si>
  <si>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</si>
  <si>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</si>
  <si>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</si>
  <si>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</si>
  <si>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</si>
  <si>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</si>
  <si>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</si>
  <si>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</si>
  <si>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</si>
  <si>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</si>
  <si>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</si>
  <si>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</si>
  <si>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</si>
  <si>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</si>
  <si>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</si>
  <si>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</si>
  <si>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</si>
  <si>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</si>
  <si>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</si>
  <si>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</si>
  <si>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</si>
  <si>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</si>
  <si>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</si>
  <si>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</si>
  <si>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</si>
  <si>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</si>
  <si>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</si>
  <si>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</si>
  <si>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</si>
  <si>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</si>
  <si>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</si>
  <si>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</si>
  <si>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</si>
  <si>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</si>
  <si>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</si>
  <si>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</si>
  <si>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</si>
  <si>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</si>
  <si>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</si>
  <si>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</si>
  <si>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</si>
  <si>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</si>
  <si>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</si>
  <si>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</si>
  <si>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</si>
  <si>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</si>
  <si>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</si>
  <si>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</si>
  <si>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</si>
  <si>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</si>
  <si>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</si>
  <si>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</si>
  <si>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</si>
  <si>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</si>
  <si>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</si>
  <si>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</si>
  <si>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</si>
  <si>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</si>
  <si>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</si>
  <si>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</si>
  <si>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</si>
  <si>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</si>
  <si>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</si>
  <si>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</si>
  <si>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</si>
  <si>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</si>
  <si>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</si>
  <si>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</si>
  <si>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</si>
  <si>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</si>
  <si>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</si>
  <si>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</si>
  <si>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</si>
  <si>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</si>
  <si>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</si>
  <si>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</si>
  <si>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</si>
  <si>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</si>
  <si>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</si>
  <si>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</si>
  <si>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</si>
  <si>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</si>
  <si>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</si>
  <si>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</si>
  <si>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</si>
  <si>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</si>
  <si>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</si>
  <si>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</si>
  <si>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</si>
  <si>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</si>
  <si>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</si>
  <si>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</si>
  <si>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</si>
  <si>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</si>
  <si>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</si>
  <si>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</si>
  <si>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</si>
  <si>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</si>
  <si>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</si>
  <si>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</si>
  <si>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</si>
  <si>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</si>
  <si>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</si>
  <si>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</si>
  <si>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</si>
  <si>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</si>
  <si>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</si>
  <si>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</si>
  <si>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</si>
  <si>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</si>
  <si>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</si>
  <si>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</si>
  <si>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</si>
  <si>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</si>
  <si>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</si>
  <si>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</si>
  <si>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</si>
  <si>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</si>
  <si>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</si>
  <si>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</si>
  <si>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</si>
  <si>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</si>
  <si>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</si>
  <si>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</si>
  <si>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</si>
  <si>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</si>
  <si>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</si>
  <si>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</si>
  <si>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</si>
  <si>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</si>
  <si>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</si>
  <si>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</si>
  <si>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</si>
  <si>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</si>
  <si>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</si>
  <si>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</si>
  <si>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</si>
  <si>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</si>
  <si>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</si>
  <si>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</si>
  <si>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</si>
  <si>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</si>
  <si>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</si>
  <si>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</si>
  <si>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</si>
  <si>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</si>
  <si>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</si>
  <si>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</si>
  <si>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</si>
  <si>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</si>
  <si>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</si>
  <si>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</si>
  <si>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</si>
  <si>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</si>
  <si>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</si>
  <si>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</si>
  <si>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</si>
  <si>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</si>
  <si>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</si>
  <si>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</si>
  <si>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</si>
  <si>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</si>
  <si>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</si>
  <si>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</si>
  <si>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</si>
  <si>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</si>
  <si>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</si>
  <si>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</si>
  <si>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</si>
  <si>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</si>
  <si>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</si>
  <si>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</si>
  <si>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</si>
  <si>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</si>
  <si>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</si>
  <si>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</si>
  <si>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</si>
  <si>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</si>
  <si>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</si>
  <si>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</si>
  <si>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</si>
  <si>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</si>
  <si>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</si>
  <si>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</si>
  <si>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</si>
  <si>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</si>
  <si>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</si>
  <si>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</si>
  <si>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</si>
  <si>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</si>
  <si>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</si>
  <si>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</si>
  <si>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</si>
  <si>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</si>
  <si>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</si>
  <si>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</si>
  <si>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</si>
  <si>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</si>
  <si>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</si>
  <si>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</si>
  <si>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</si>
  <si>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</si>
  <si>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</si>
  <si>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</si>
  <si>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</si>
  <si>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</si>
  <si>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</si>
  <si>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</si>
  <si>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</si>
  <si>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</si>
  <si>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</si>
  <si>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</si>
  <si>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</si>
  <si>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</si>
  <si>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</si>
  <si>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</si>
  <si>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</si>
  <si>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</si>
  <si>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</si>
  <si>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</si>
  <si>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</si>
  <si>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</si>
  <si>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</si>
  <si>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</si>
  <si>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</si>
  <si>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</si>
  <si>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</si>
  <si>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</si>
  <si>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</si>
  <si>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</si>
  <si>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</si>
  <si>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</si>
  <si>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</si>
  <si>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</si>
  <si>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</si>
  <si>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</si>
  <si>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</si>
  <si>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</si>
  <si>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</si>
  <si>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</si>
  <si>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</si>
  <si>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</si>
  <si>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</si>
  <si>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</si>
  <si>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</si>
  <si>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</si>
  <si>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</si>
  <si>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</si>
  <si>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</si>
  <si>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</si>
  <si>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</si>
  <si>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</si>
  <si>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</si>
  <si>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</si>
  <si>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</si>
  <si>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</si>
  <si>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</si>
  <si>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</si>
  <si>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</si>
  <si>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</si>
  <si>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</si>
  <si>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</si>
  <si>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</si>
  <si>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</si>
  <si>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</si>
  <si>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</si>
  <si>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</si>
  <si>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</si>
  <si>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</si>
  <si>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</si>
  <si>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</si>
  <si>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</si>
  <si>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</si>
  <si>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</si>
  <si>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</si>
  <si>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</si>
  <si>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</si>
  <si>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</si>
  <si>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</si>
  <si>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</si>
  <si>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</si>
  <si>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</si>
  <si>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</si>
  <si>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</si>
  <si>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</si>
  <si>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</si>
  <si>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</si>
  <si>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</si>
  <si>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</si>
  <si>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</si>
  <si>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</si>
  <si>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</si>
  <si>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</si>
  <si>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</si>
  <si>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</si>
  <si>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</si>
  <si>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</si>
  <si>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</si>
  <si>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</si>
  <si>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</si>
  <si>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</si>
  <si>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</si>
  <si>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</si>
  <si>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</si>
  <si>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</si>
  <si>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</si>
  <si>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</si>
  <si>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</si>
  <si>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</si>
  <si>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</si>
  <si>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</si>
  <si>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</si>
  <si>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</si>
  <si>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</si>
  <si>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</si>
  <si>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</si>
  <si>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</si>
  <si>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</si>
  <si>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</si>
  <si>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</si>
  <si>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</si>
  <si>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</si>
  <si>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</si>
  <si>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</si>
  <si>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</si>
  <si>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</si>
  <si>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</si>
  <si>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</si>
  <si>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</si>
  <si>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</si>
  <si>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</si>
  <si>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</si>
  <si>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</si>
  <si>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</si>
  <si>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</si>
  <si>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</si>
  <si>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</si>
  <si>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</si>
  <si>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</si>
  <si>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</si>
  <si>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</si>
  <si>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</si>
  <si>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</si>
  <si>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</si>
  <si>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</si>
  <si>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</si>
  <si>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</si>
  <si>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</si>
  <si>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</si>
  <si>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</si>
  <si>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</si>
  <si>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</si>
  <si>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</si>
  <si>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</si>
  <si>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</si>
  <si>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</si>
  <si>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</si>
  <si>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</si>
  <si>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</si>
  <si>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</si>
  <si>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</si>
  <si>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</si>
  <si>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</si>
  <si>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</si>
  <si>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</si>
  <si>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</si>
  <si>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</si>
  <si>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</si>
  <si>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</si>
  <si>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</si>
  <si>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</si>
  <si>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</si>
  <si>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</si>
  <si>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</si>
  <si>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</si>
  <si>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</si>
  <si>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</si>
  <si>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</si>
  <si>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</si>
  <si>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</si>
  <si>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</si>
  <si>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</si>
  <si>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</si>
  <si>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</si>
  <si>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</si>
  <si>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</si>
  <si>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</si>
  <si>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</si>
  <si>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</si>
  <si>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</si>
  <si>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</si>
  <si>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</si>
  <si>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</si>
  <si>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</si>
  <si>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</si>
  <si>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</si>
  <si>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</si>
  <si>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</si>
  <si>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</si>
  <si>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</si>
  <si>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</si>
  <si>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</si>
  <si>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</si>
  <si>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</si>
  <si>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</si>
  <si>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</si>
  <si>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</si>
  <si>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</si>
  <si>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</si>
  <si>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</si>
  <si>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</si>
  <si>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</si>
  <si>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</si>
  <si>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</si>
  <si>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</si>
  <si>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</si>
  <si>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</si>
  <si>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</si>
  <si>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</si>
  <si>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</si>
  <si>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</si>
  <si>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</si>
  <si>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</si>
  <si>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</si>
  <si>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</si>
  <si>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</si>
  <si>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</si>
  <si>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</si>
  <si>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</si>
  <si>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</si>
  <si>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</si>
  <si>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</si>
  <si>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</si>
  <si>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</si>
  <si>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</si>
  <si>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</si>
  <si>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</si>
  <si>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</si>
  <si>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</si>
  <si>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</si>
  <si>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</si>
  <si>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</si>
  <si>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</si>
  <si>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</si>
  <si>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</si>
  <si>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</si>
  <si>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</si>
  <si>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</si>
  <si>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</si>
  <si>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</si>
  <si>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</si>
  <si>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</si>
  <si>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</si>
  <si>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</si>
  <si>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</si>
  <si>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</si>
  <si>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</si>
  <si>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</si>
  <si>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</si>
  <si>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</si>
  <si>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</si>
  <si>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</si>
  <si>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</si>
  <si>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</si>
  <si>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</si>
  <si>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</si>
  <si>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</si>
  <si>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</si>
  <si>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</si>
  <si>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</si>
  <si>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</si>
  <si>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</si>
  <si>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</si>
  <si>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</si>
  <si>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</si>
  <si>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</si>
  <si>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</si>
  <si>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</si>
  <si>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</si>
  <si>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</si>
  <si>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</si>
  <si>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</si>
  <si>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</si>
  <si>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</si>
  <si>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</si>
  <si>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</si>
  <si>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</si>
  <si>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</si>
  <si>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</si>
  <si>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</si>
  <si>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</si>
  <si>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</si>
  <si>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</si>
  <si>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</si>
  <si>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</si>
  <si>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</si>
  <si>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</si>
  <si>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</si>
  <si>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</si>
  <si>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</si>
  <si>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</si>
  <si>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</si>
  <si>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</si>
  <si>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</si>
  <si>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</si>
  <si>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</si>
  <si>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</si>
  <si>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</si>
  <si>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</si>
  <si>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</si>
  <si>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</si>
  <si>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</si>
  <si>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</si>
  <si>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</si>
  <si>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</si>
  <si>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</si>
  <si>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</si>
  <si>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</si>
  <si>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</si>
  <si>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</si>
  <si>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</si>
  <si>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</si>
  <si>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</si>
  <si>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</si>
  <si>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</si>
  <si>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</si>
  <si>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</si>
  <si>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</si>
  <si>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</si>
  <si>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</si>
  <si>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</si>
  <si>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</si>
  <si>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</si>
  <si>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</si>
  <si>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</si>
  <si>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</si>
  <si>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</si>
  <si>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</si>
  <si>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</si>
  <si>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</si>
  <si>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</si>
  <si>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</si>
  <si>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</si>
  <si>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</si>
  <si>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</si>
  <si>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</si>
  <si>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</si>
  <si>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</si>
  <si>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</si>
  <si>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</si>
  <si>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</si>
  <si>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</si>
  <si>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</si>
  <si>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</si>
  <si>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</si>
  <si>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</si>
  <si>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</si>
  <si>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</si>
  <si>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</si>
  <si>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</si>
  <si>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</si>
  <si>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</si>
  <si>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</si>
  <si>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</si>
  <si>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</si>
  <si>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</si>
  <si>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</si>
  <si>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</si>
  <si>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</si>
  <si>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</si>
  <si>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</si>
  <si>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</si>
  <si>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</si>
  <si>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</si>
  <si>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</si>
  <si>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</si>
  <si>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</si>
  <si>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</si>
  <si>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</si>
  <si>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</si>
  <si>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</si>
  <si>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</si>
  <si>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</si>
  <si>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</si>
  <si>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</si>
  <si>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</si>
  <si>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</si>
  <si>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</si>
  <si>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</si>
  <si>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</si>
  <si>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</si>
  <si>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</si>
  <si>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</si>
  <si>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</si>
  <si>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</si>
  <si>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</si>
  <si>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</si>
  <si>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</si>
  <si>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</si>
  <si>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</si>
  <si>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</si>
  <si>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</si>
  <si>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</si>
  <si>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</si>
  <si>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</si>
  <si>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</si>
  <si>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</si>
  <si>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</si>
  <si>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</si>
  <si>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</si>
  <si>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</si>
  <si>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</si>
  <si>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</si>
  <si>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</si>
  <si>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</si>
  <si>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</si>
  <si>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</si>
  <si>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</si>
  <si>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</si>
  <si>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</si>
  <si>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</si>
  <si>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</si>
  <si>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</si>
  <si>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</si>
  <si>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</si>
  <si>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</si>
  <si>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</si>
  <si>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</si>
  <si>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</si>
  <si>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</si>
  <si>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</si>
  <si>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</si>
  <si>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</si>
  <si>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</si>
  <si>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</si>
  <si>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</si>
  <si>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</si>
  <si>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</si>
  <si>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</si>
  <si>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</si>
  <si>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</si>
  <si>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</si>
  <si>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</si>
  <si>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</si>
  <si>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</si>
  <si>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</si>
  <si>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</si>
  <si>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</si>
  <si>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</si>
  <si>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</si>
  <si>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</si>
  <si>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</si>
  <si>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</si>
  <si>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</si>
  <si>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</si>
  <si>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</si>
  <si>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</si>
  <si>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</si>
  <si>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</si>
  <si>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</si>
  <si>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</si>
  <si>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</si>
  <si>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</si>
  <si>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</si>
  <si>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</si>
  <si>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</si>
  <si>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</si>
  <si>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</si>
  <si>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</si>
  <si>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</si>
  <si>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</si>
  <si>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</si>
  <si>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</si>
  <si>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</si>
  <si>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</si>
  <si>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</si>
  <si>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</si>
  <si>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</si>
  <si>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</si>
  <si>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</si>
  <si>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</si>
  <si>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</si>
  <si>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</si>
  <si>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</si>
  <si>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</si>
  <si>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</si>
  <si>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</si>
  <si>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</si>
  <si>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</si>
  <si>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</si>
  <si>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</si>
  <si>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</si>
  <si>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</si>
  <si>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</si>
  <si>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</si>
  <si>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</si>
  <si>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</si>
  <si>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</si>
  <si>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</si>
  <si>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</si>
  <si>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</si>
  <si>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</si>
  <si>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</si>
  <si>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</si>
  <si>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</si>
  <si>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</si>
  <si>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</si>
  <si>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</si>
  <si>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</si>
  <si>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</si>
  <si>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</si>
  <si>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</si>
  <si>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</si>
  <si>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</si>
  <si>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</si>
  <si>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</si>
  <si>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</si>
  <si>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</si>
  <si>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</si>
  <si>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</si>
  <si>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</si>
  <si>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</si>
  <si>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</si>
  <si>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</si>
  <si>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</si>
  <si>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</si>
  <si>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</si>
  <si>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</si>
  <si>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</si>
  <si>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</si>
  <si>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</si>
  <si>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</si>
  <si>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</si>
  <si>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</si>
  <si>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</si>
  <si>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</si>
  <si>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</si>
  <si>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</si>
  <si>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</si>
  <si>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</si>
  <si>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</si>
  <si>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</si>
  <si>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</si>
  <si>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</si>
  <si>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</si>
  <si>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</si>
  <si>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</si>
  <si>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</si>
  <si>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</si>
  <si>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</si>
  <si>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</si>
  <si>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</si>
  <si>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</si>
  <si>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</si>
  <si>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</si>
  <si>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</si>
  <si>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</si>
  <si>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</si>
  <si>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</si>
  <si>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</si>
  <si>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</si>
  <si>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</si>
  <si>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</si>
  <si>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</si>
  <si>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</si>
  <si>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</si>
  <si>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</si>
  <si>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</si>
  <si>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</si>
  <si>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</si>
  <si>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</si>
  <si>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</si>
  <si>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</si>
  <si>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</si>
  <si>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</si>
  <si>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</si>
  <si>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</si>
  <si>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</si>
  <si>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</si>
  <si>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</si>
  <si>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</si>
  <si>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</si>
  <si>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</si>
  <si>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</si>
  <si>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</si>
  <si>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</si>
  <si>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</si>
  <si>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</si>
  <si>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</si>
  <si>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</si>
  <si>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</si>
  <si>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</si>
  <si>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</si>
  <si>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</si>
  <si>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</si>
  <si>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</si>
  <si>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</si>
  <si>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</si>
  <si>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</si>
  <si>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</si>
  <si>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</si>
  <si>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</si>
  <si>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</si>
  <si>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</si>
  <si>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</si>
  <si>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</si>
  <si>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</si>
  <si>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</si>
  <si>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</si>
  <si>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</si>
  <si>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</si>
  <si>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</si>
  <si>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</si>
  <si>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</si>
  <si>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</si>
  <si>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</si>
  <si>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</si>
  <si>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</si>
  <si>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</si>
  <si>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</si>
  <si>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</si>
  <si>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</si>
  <si>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</si>
  <si>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</si>
  <si>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</si>
  <si>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</si>
  <si>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</si>
  <si>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</si>
  <si>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</si>
  <si>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</si>
  <si>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</si>
  <si>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</si>
  <si>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</si>
  <si>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</si>
  <si>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</si>
  <si>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</si>
  <si>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</si>
  <si>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</si>
  <si>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</si>
  <si>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</si>
  <si>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</si>
  <si>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</si>
  <si>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</si>
  <si>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</si>
  <si>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</si>
  <si>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</si>
  <si>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</si>
  <si>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</si>
  <si>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</si>
  <si>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</si>
  <si>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</si>
  <si>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</si>
  <si>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</si>
  <si>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</si>
  <si>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</si>
  <si>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</si>
  <si>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</si>
  <si>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</si>
  <si>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</si>
  <si>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</si>
  <si>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</si>
  <si>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</si>
  <si>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</si>
  <si>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</si>
  <si>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</si>
  <si>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</si>
  <si>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</si>
  <si>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</si>
  <si>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</si>
  <si>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</si>
  <si>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</si>
  <si>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</si>
  <si>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</si>
  <si>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</si>
  <si>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</si>
  <si>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</si>
  <si>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</si>
  <si>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</si>
  <si>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</si>
  <si>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</si>
  <si>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</si>
  <si>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</si>
  <si>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</si>
  <si>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</si>
  <si>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</si>
  <si>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</si>
  <si>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</si>
  <si>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</si>
  <si>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</si>
  <si>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</si>
  <si>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</si>
  <si>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</si>
  <si>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</si>
  <si>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</si>
  <si>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</si>
  <si>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</si>
  <si>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</si>
  <si>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</si>
  <si>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</si>
  <si>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</si>
  <si>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</si>
  <si>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</si>
  <si>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</si>
  <si>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</si>
  <si>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</si>
  <si>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</si>
  <si>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</si>
  <si>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</si>
  <si>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</si>
  <si>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</si>
  <si>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</si>
  <si>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</si>
  <si>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</si>
  <si>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</si>
  <si>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</si>
  <si>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</si>
  <si>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</si>
  <si>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</si>
  <si>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</si>
  <si>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</si>
  <si>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</si>
  <si>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</si>
  <si>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</si>
  <si>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</si>
  <si>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</si>
  <si>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</si>
  <si>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</si>
  <si>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</si>
  <si>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</si>
  <si>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</si>
  <si>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</si>
  <si>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</si>
  <si>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</si>
  <si>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</si>
  <si>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</si>
  <si>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</si>
  <si>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</si>
  <si>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</si>
  <si>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</si>
  <si>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</si>
  <si>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</si>
  <si>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</si>
  <si>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</si>
  <si>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</si>
  <si>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</si>
  <si>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</si>
  <si>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</si>
  <si>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</si>
  <si>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</si>
  <si>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</si>
  <si>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</si>
  <si>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</si>
  <si>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</si>
  <si>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</si>
  <si>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</si>
  <si>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</si>
  <si>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</si>
  <si>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</si>
  <si>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</si>
  <si>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</si>
  <si>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</si>
  <si>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</si>
  <si>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</si>
  <si>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</si>
  <si>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</si>
  <si>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</si>
  <si>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</si>
  <si>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</si>
  <si>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</si>
  <si>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</si>
  <si>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</si>
  <si>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</si>
  <si>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</si>
  <si>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</si>
  <si>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</si>
  <si>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</si>
  <si>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</si>
  <si>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</si>
  <si>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</si>
  <si>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</si>
  <si>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</si>
  <si>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</si>
  <si>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</si>
  <si>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</si>
  <si>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</si>
  <si>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</si>
  <si>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</si>
  <si>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</si>
  <si>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</si>
  <si>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</si>
  <si>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</si>
  <si>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</si>
  <si>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</si>
  <si>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</si>
  <si>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</si>
  <si>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</si>
  <si>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</si>
  <si>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</si>
  <si>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</si>
  <si>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</si>
  <si>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</si>
  <si>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</si>
  <si>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</si>
  <si>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</si>
  <si>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</si>
  <si>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</si>
  <si>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</si>
  <si>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</si>
  <si>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</si>
  <si>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</si>
  <si>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</si>
  <si>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</si>
  <si>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</si>
  <si>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</si>
  <si>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</si>
  <si>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</si>
  <si>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</si>
  <si>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</si>
  <si>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</si>
  <si>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</si>
  <si>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</si>
  <si>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</si>
  <si>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</si>
  <si>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</si>
  <si>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</si>
  <si>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</si>
  <si>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</si>
  <si>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</si>
  <si>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</si>
  <si>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</si>
  <si>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</si>
  <si>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</si>
  <si>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</si>
  <si>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</si>
  <si>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</si>
  <si>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</si>
  <si>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</si>
  <si>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</si>
  <si>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</si>
  <si>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</si>
  <si>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</si>
  <si>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</si>
  <si>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</si>
  <si>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</si>
  <si>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</si>
  <si>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</si>
  <si>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</si>
  <si>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</si>
  <si>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</si>
  <si>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</si>
  <si>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</si>
  <si>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</si>
  <si>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</si>
  <si>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</si>
  <si>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</si>
  <si>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</si>
  <si>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</si>
  <si>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</si>
  <si>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</si>
  <si>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</si>
  <si>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</si>
  <si>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</si>
  <si>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</si>
  <si>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</si>
  <si>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</si>
  <si>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</si>
  <si>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</si>
  <si>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</si>
  <si>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</si>
  <si>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</si>
  <si>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</si>
  <si>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</si>
  <si>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</si>
  <si>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</si>
  <si>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</si>
  <si>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</si>
  <si>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</si>
  <si>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</si>
  <si>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</si>
  <si>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</si>
  <si>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</si>
  <si>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</si>
  <si>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</si>
  <si>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</si>
  <si>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</si>
  <si>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</si>
  <si>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</si>
  <si>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</si>
  <si>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</si>
  <si>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</si>
  <si>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</si>
  <si>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</si>
  <si>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</si>
  <si>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</si>
  <si>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</si>
  <si>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</si>
  <si>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</si>
  <si>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</si>
  <si>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</si>
  <si>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</si>
  <si>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</si>
  <si>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</si>
  <si>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</si>
  <si>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</si>
  <si>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</si>
  <si>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</si>
  <si>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</si>
  <si>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</si>
  <si>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</si>
  <si>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</si>
  <si>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</si>
  <si>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</si>
  <si>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</si>
  <si>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</si>
  <si>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</si>
  <si>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</si>
  <si>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</si>
  <si>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</si>
  <si>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</si>
  <si>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</si>
  <si>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</si>
  <si>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</si>
  <si>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</si>
  <si>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</si>
  <si>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</si>
  <si>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</si>
  <si>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</si>
  <si>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</si>
  <si>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</si>
  <si>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</si>
  <si>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</si>
  <si>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</si>
  <si>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</si>
  <si>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</si>
  <si>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</si>
  <si>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</si>
  <si>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</si>
  <si>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</si>
  <si>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</si>
  <si>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</si>
  <si>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</si>
  <si>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</si>
  <si>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</si>
  <si>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</si>
  <si>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</si>
  <si>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</si>
  <si>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</si>
  <si>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</si>
  <si>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</si>
  <si>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</si>
  <si>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</si>
  <si>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</si>
  <si>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</si>
  <si>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</si>
  <si>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</si>
  <si>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</si>
  <si>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</si>
  <si>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</si>
  <si>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</si>
  <si>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</si>
  <si>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</si>
  <si>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</si>
  <si>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</si>
  <si>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</si>
  <si>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</si>
  <si>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</si>
  <si>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</si>
  <si>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</si>
  <si>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</si>
  <si>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</si>
  <si>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</si>
  <si>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</si>
  <si>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</si>
  <si>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</si>
  <si>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</si>
  <si>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</si>
  <si>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</si>
  <si>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</si>
  <si>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</si>
  <si>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</si>
  <si>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</si>
  <si>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</si>
  <si>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</si>
  <si>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</si>
  <si>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</si>
  <si>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</si>
  <si>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</si>
  <si>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</si>
  <si>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</si>
  <si>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</si>
  <si>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</si>
  <si>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</si>
  <si>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</si>
  <si>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</si>
  <si>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</si>
  <si>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</si>
  <si>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</si>
  <si>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</si>
  <si>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</si>
  <si>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</si>
  <si>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</si>
  <si>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</si>
  <si>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</si>
  <si>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</si>
  <si>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</si>
  <si>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</si>
  <si>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</si>
  <si>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</si>
  <si>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</si>
  <si>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</si>
  <si>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</si>
  <si>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</si>
  <si>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</si>
  <si>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</si>
  <si>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</si>
  <si>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</si>
  <si>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</si>
  <si>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</si>
  <si>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</si>
  <si>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</si>
  <si>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</si>
  <si>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</si>
  <si>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</si>
  <si>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</si>
  <si>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</si>
  <si>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</si>
  <si>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</si>
  <si>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</si>
  <si>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</si>
  <si>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</si>
  <si>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</si>
  <si>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</si>
  <si>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</si>
  <si>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</si>
  <si>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</si>
  <si>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</si>
  <si>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</si>
  <si>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</si>
  <si>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</si>
  <si>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</si>
  <si>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</si>
  <si>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</si>
  <si>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</si>
  <si>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</si>
  <si>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</si>
  <si>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</si>
  <si>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</si>
  <si>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</si>
  <si>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</si>
  <si>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</si>
  <si>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</si>
  <si>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</si>
  <si>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</si>
  <si>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</si>
  <si>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</si>
  <si>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</si>
  <si>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</si>
  <si>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</si>
  <si>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</si>
  <si>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</si>
  <si>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</si>
  <si>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</si>
  <si>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</si>
  <si>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</si>
  <si>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</si>
  <si>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</si>
  <si>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</si>
  <si>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</si>
  <si>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</si>
  <si>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</si>
  <si>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</si>
  <si>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</si>
  <si>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</si>
  <si>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</si>
  <si>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</si>
  <si>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</si>
  <si>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</si>
  <si>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</si>
  <si>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</si>
  <si>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</si>
  <si>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</si>
  <si>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</si>
  <si>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</si>
  <si>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</si>
  <si>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</si>
  <si>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</si>
  <si>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</si>
  <si>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</si>
  <si>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</si>
  <si>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</si>
  <si>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</si>
  <si>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</si>
  <si>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</si>
  <si>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</si>
  <si>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</si>
  <si>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</si>
  <si>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</si>
  <si>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</si>
  <si>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</si>
  <si>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</si>
  <si>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</si>
  <si>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</si>
  <si>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</si>
  <si>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</si>
  <si>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</si>
  <si>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</si>
  <si>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</si>
  <si>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</si>
  <si>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</si>
  <si>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</si>
  <si>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</si>
  <si>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</si>
  <si>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</si>
  <si>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</si>
  <si>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</si>
  <si>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</si>
  <si>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</si>
  <si>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</si>
  <si>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</si>
  <si>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</si>
  <si>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</si>
  <si>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</si>
  <si>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</si>
  <si>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</si>
  <si>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</si>
  <si>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</si>
  <si>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</si>
  <si>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</si>
  <si>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</si>
  <si>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</si>
  <si>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</si>
  <si>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</si>
  <si>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</si>
  <si>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</si>
  <si>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</si>
  <si>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</si>
  <si>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</si>
  <si>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</si>
  <si>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</si>
  <si>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</si>
  <si>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</si>
  <si>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</si>
  <si>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</si>
  <si>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</si>
  <si>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</si>
  <si>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</si>
  <si>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</si>
  <si>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</si>
  <si>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</si>
  <si>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</si>
  <si>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</si>
  <si>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</si>
  <si>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</si>
  <si>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</si>
  <si>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</si>
  <si>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</si>
  <si>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</si>
  <si>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</si>
  <si>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</si>
  <si>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</si>
  <si>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</si>
  <si>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</si>
  <si>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</si>
  <si>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</si>
  <si>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</si>
  <si>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</si>
  <si>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</si>
  <si>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</si>
  <si>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</si>
  <si>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</si>
  <si>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</si>
  <si>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</si>
  <si>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</si>
  <si>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</si>
  <si>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</si>
  <si>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</si>
  <si>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</si>
  <si>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</si>
  <si>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</si>
  <si>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</si>
  <si>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</si>
  <si>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</si>
  <si>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</si>
  <si>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</si>
  <si>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</si>
  <si>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</si>
  <si>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</si>
  <si>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</si>
  <si>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</si>
  <si>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</si>
  <si>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</si>
  <si>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</si>
  <si>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</si>
  <si>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</si>
  <si>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</si>
  <si>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</si>
  <si>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</si>
  <si>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</si>
  <si>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</si>
  <si>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</si>
  <si>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</si>
  <si>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</si>
  <si>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</si>
  <si>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</si>
  <si>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</si>
  <si>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</si>
  <si>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</si>
  <si>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</si>
  <si>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</si>
  <si>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</si>
  <si>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</si>
  <si>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</si>
  <si>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</si>
  <si>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</si>
  <si>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</si>
  <si>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</si>
  <si>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</si>
  <si>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</si>
  <si>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</si>
  <si>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</si>
  <si>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</si>
  <si>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</si>
  <si>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</si>
  <si>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</si>
  <si>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</si>
  <si>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</si>
  <si>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</si>
  <si>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</si>
  <si>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</si>
  <si>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</si>
  <si>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</si>
  <si>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</si>
  <si>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</si>
  <si>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</si>
  <si>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</si>
  <si>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</si>
  <si>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</si>
  <si>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</si>
  <si>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</si>
  <si>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</si>
  <si>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</si>
  <si>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</si>
  <si>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</si>
  <si>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</si>
  <si>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</si>
  <si>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</si>
  <si>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</si>
  <si>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</si>
  <si>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</si>
  <si>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</si>
  <si>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</si>
  <si>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</si>
  <si>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</si>
  <si>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</si>
  <si>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</si>
  <si>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</si>
  <si>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</si>
  <si>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</si>
  <si>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</si>
  <si>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</si>
  <si>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</si>
  <si>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</si>
  <si>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</si>
  <si>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</si>
  <si>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</si>
  <si>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</si>
  <si>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</si>
  <si>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</si>
  <si>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</si>
  <si>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</si>
  <si>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</si>
  <si>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</si>
  <si>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</si>
  <si>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</si>
  <si>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</si>
  <si>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</si>
  <si>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</si>
  <si>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</si>
  <si>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</si>
  <si>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</si>
  <si>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</si>
  <si>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</si>
  <si>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</si>
  <si>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</si>
  <si>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</si>
  <si>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</si>
  <si>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</si>
  <si>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</si>
  <si>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</si>
  <si>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</si>
  <si>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</si>
  <si>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</si>
  <si>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</si>
  <si>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</si>
  <si>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</si>
  <si>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</si>
  <si>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</si>
  <si>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</si>
  <si>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</si>
  <si>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</si>
  <si>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</si>
  <si>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</si>
  <si>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</si>
  <si>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</si>
  <si>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</si>
  <si>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</si>
  <si>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</si>
  <si>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</si>
  <si>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</si>
  <si>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</si>
  <si>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</si>
  <si>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</si>
  <si>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</si>
  <si>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</si>
  <si>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</si>
  <si>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</si>
  <si>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</si>
  <si>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</si>
  <si>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</si>
  <si>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</si>
  <si>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</si>
  <si>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</si>
  <si>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</si>
  <si>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</si>
  <si>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</si>
  <si>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</si>
  <si>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</si>
  <si>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</si>
  <si>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</si>
  <si>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</si>
  <si>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</si>
  <si>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</si>
  <si>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</si>
  <si>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</si>
  <si>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</si>
  <si>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</si>
  <si>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</si>
  <si>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</si>
  <si>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</si>
  <si>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</si>
  <si>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</si>
  <si>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</si>
  <si>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</si>
  <si>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</si>
  <si>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</si>
  <si>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</si>
  <si>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</si>
  <si>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</si>
  <si>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</si>
  <si>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</si>
  <si>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</si>
  <si>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</si>
  <si>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</si>
  <si>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</si>
  <si>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</si>
  <si>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</si>
  <si>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</si>
  <si>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</si>
  <si>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</si>
  <si>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</si>
  <si>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</si>
  <si>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</si>
  <si>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</si>
  <si>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</si>
  <si>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</si>
  <si>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</si>
  <si>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</si>
  <si>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</si>
  <si>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</si>
  <si>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</si>
  <si>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</si>
  <si>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</si>
  <si>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</si>
  <si>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</si>
  <si>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</si>
  <si>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</si>
  <si>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</si>
  <si>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</si>
  <si>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</si>
  <si>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</si>
  <si>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</si>
  <si>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</si>
  <si>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</si>
  <si>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</si>
  <si>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</si>
  <si>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</si>
  <si>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</si>
  <si>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</si>
  <si>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</si>
  <si>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</si>
  <si>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</si>
  <si>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</si>
  <si>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</si>
  <si>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</si>
  <si>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</si>
  <si>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</si>
  <si>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</si>
  <si>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</si>
  <si>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</si>
  <si>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</si>
  <si>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</si>
  <si>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</si>
  <si>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</si>
  <si>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</si>
  <si>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</si>
  <si>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</si>
  <si>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</si>
  <si>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</si>
  <si>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</si>
  <si>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</si>
  <si>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</si>
  <si>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</si>
  <si>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</si>
  <si>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</si>
  <si>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</si>
  <si>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</si>
  <si>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</si>
  <si>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</si>
  <si>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</si>
  <si>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</si>
  <si>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</si>
  <si>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</si>
  <si>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</si>
  <si>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</si>
  <si>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</si>
  <si>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</si>
  <si>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</si>
  <si>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</si>
  <si>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</si>
  <si>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</si>
  <si>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</si>
  <si>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</si>
  <si>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</si>
  <si>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</si>
  <si>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</si>
  <si>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</si>
  <si>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</si>
  <si>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</si>
  <si>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</si>
  <si>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</si>
  <si>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</si>
  <si>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</si>
  <si>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</si>
  <si>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</si>
  <si>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</si>
  <si>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</si>
  <si>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</si>
  <si>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</si>
  <si>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</si>
  <si>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</si>
  <si>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</si>
  <si>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</si>
  <si>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</si>
  <si>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</si>
  <si>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</si>
  <si>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</si>
  <si>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</si>
  <si>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</si>
  <si>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</si>
  <si>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</si>
  <si>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</si>
  <si>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</si>
  <si>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</si>
  <si>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</si>
  <si>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</si>
  <si>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</si>
  <si>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</si>
  <si>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</si>
  <si>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</si>
  <si>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</si>
  <si>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</si>
  <si>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</si>
  <si>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</si>
  <si>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</si>
  <si>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</si>
  <si>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</si>
  <si>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</si>
  <si>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</si>
  <si>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</si>
  <si>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</si>
  <si>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</si>
  <si>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</si>
  <si>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</si>
  <si>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</si>
  <si>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</si>
  <si>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</si>
  <si>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</si>
  <si>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</si>
  <si>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</si>
  <si>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</si>
  <si>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</si>
  <si>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</si>
  <si>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</si>
  <si>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</si>
  <si>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</si>
  <si>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</si>
  <si>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</si>
  <si>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</si>
  <si>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</si>
  <si>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</si>
  <si>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</si>
  <si>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</si>
  <si>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</si>
  <si>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</si>
  <si>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</si>
  <si>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</si>
  <si>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</si>
  <si>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</si>
  <si>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</si>
  <si>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</si>
  <si>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</si>
  <si>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</si>
  <si>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</si>
  <si>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</si>
  <si>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</si>
  <si>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</si>
  <si>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</si>
  <si>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</si>
  <si>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</si>
  <si>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</si>
  <si>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</si>
  <si>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</si>
  <si>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</si>
  <si>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</si>
  <si>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</si>
  <si>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</si>
  <si>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</si>
  <si>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</si>
  <si>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</si>
  <si>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</si>
  <si>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</si>
  <si>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</si>
  <si>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</si>
  <si>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</si>
  <si>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</si>
  <si>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</si>
  <si>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</si>
  <si>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</si>
  <si>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</si>
  <si>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</si>
  <si>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</si>
  <si>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</si>
  <si>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</si>
  <si>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</si>
  <si>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</si>
  <si>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</si>
  <si>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</si>
  <si>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</si>
  <si>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</si>
  <si>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</si>
  <si>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</si>
  <si>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</si>
  <si>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</si>
  <si>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</si>
  <si>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</si>
  <si>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</si>
  <si>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</si>
  <si>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</si>
  <si>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</si>
  <si>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</si>
  <si>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</si>
  <si>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</si>
  <si>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</si>
  <si>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</si>
  <si>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</si>
  <si>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</si>
  <si>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</si>
  <si>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</si>
  <si>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</si>
  <si>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</si>
  <si>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</si>
  <si>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</si>
  <si>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</si>
  <si>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</si>
  <si>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</si>
  <si>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</si>
  <si>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</si>
  <si>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</si>
  <si>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</si>
  <si>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</si>
  <si>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</si>
  <si>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</si>
  <si>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</si>
  <si>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</si>
  <si>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</si>
  <si>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</si>
  <si>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</si>
  <si>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</si>
  <si>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</si>
  <si>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</si>
  <si>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</si>
  <si>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</si>
  <si>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</si>
  <si>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</si>
  <si>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</si>
  <si>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</si>
  <si>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</si>
  <si>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</si>
  <si>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</si>
  <si>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</si>
  <si>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</si>
  <si>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</si>
  <si>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</si>
  <si>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</si>
  <si>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</si>
  <si>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</si>
  <si>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</si>
  <si>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</si>
  <si>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</si>
  <si>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</si>
  <si>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</si>
  <si>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</si>
  <si>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</si>
  <si>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</si>
  <si>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</si>
  <si>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</si>
  <si>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</si>
  <si>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</si>
  <si>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</si>
  <si>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</si>
  <si>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</si>
  <si>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</si>
  <si>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</si>
  <si>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</si>
  <si>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</si>
  <si>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</si>
  <si>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</si>
  <si>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</si>
  <si>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</si>
  <si>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</si>
  <si>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</si>
  <si>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</si>
  <si>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</si>
  <si>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</si>
  <si>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</si>
  <si>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</si>
  <si>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</si>
  <si>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</si>
  <si>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</si>
  <si>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</si>
  <si>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</si>
  <si>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</si>
  <si>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</si>
  <si>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</si>
  <si>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</si>
  <si>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</si>
  <si>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</si>
  <si>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</si>
  <si>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</si>
  <si>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</si>
  <si>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</si>
  <si>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</si>
  <si>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</si>
  <si>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</si>
  <si>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</si>
  <si>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</si>
  <si>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</si>
  <si>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</si>
  <si>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</si>
  <si>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</si>
  <si>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</si>
  <si>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</si>
  <si>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</si>
  <si>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</si>
  <si>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</si>
  <si>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</si>
  <si>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</si>
  <si>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</si>
  <si>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</si>
  <si>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</si>
  <si>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</si>
  <si>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</si>
  <si>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</si>
  <si>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</si>
  <si>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</si>
  <si>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</si>
  <si>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</si>
  <si>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</si>
  <si>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</si>
  <si>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</si>
  <si>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</si>
  <si>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</si>
  <si>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</si>
  <si>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</si>
  <si>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</si>
  <si>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</si>
  <si>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</si>
  <si>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</si>
  <si>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</si>
  <si>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</si>
  <si>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</si>
  <si>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</si>
  <si>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</si>
  <si>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</si>
  <si>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</si>
  <si>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</si>
  <si>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</si>
  <si>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</si>
  <si>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</si>
  <si>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</si>
  <si>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</si>
  <si>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</si>
  <si>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</si>
  <si>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</si>
  <si>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</si>
  <si>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</si>
  <si>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</si>
  <si>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</si>
  <si>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</si>
  <si>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</si>
  <si>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</si>
  <si>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</si>
  <si>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</si>
  <si>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</si>
  <si>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</si>
  <si>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</si>
  <si>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</si>
  <si>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</si>
  <si>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</si>
  <si>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</si>
  <si>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</si>
  <si>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</si>
  <si>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</si>
  <si>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</si>
  <si>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</si>
  <si>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</si>
  <si>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</si>
  <si>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</si>
  <si>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</si>
  <si>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</si>
  <si>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</si>
  <si>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</si>
  <si>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</si>
  <si>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</si>
  <si>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</si>
  <si>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</si>
  <si>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</si>
  <si>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</si>
  <si>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</si>
  <si>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</si>
  <si>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</si>
  <si>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</si>
  <si>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</si>
  <si>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</si>
  <si>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</si>
  <si>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</si>
  <si>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</si>
  <si>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</si>
  <si>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</si>
  <si>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</si>
  <si>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</si>
  <si>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</si>
  <si>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</si>
  <si>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</si>
  <si>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</si>
  <si>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</si>
  <si>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</si>
  <si>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</si>
  <si>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</si>
  <si>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</si>
  <si>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</si>
  <si>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</si>
  <si>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</si>
  <si>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</si>
  <si>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</si>
  <si>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</si>
  <si>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</si>
  <si>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</si>
  <si>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</si>
  <si>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</si>
  <si>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</si>
  <si>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</si>
  <si>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</si>
  <si>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</si>
  <si>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</si>
  <si>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</si>
  <si>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</si>
  <si>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</si>
  <si>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</si>
  <si>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</si>
  <si>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</si>
  <si>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</si>
  <si>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</si>
  <si>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</si>
  <si>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</si>
  <si>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</si>
  <si>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</si>
  <si>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</si>
  <si>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</si>
  <si>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</si>
  <si>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</si>
  <si>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</si>
  <si>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</si>
  <si>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</si>
  <si>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</si>
  <si>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</si>
  <si>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</si>
  <si>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</si>
  <si>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</si>
  <si>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</si>
  <si>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</si>
  <si>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</si>
  <si>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</si>
  <si>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</si>
  <si>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</si>
  <si>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</si>
  <si>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</si>
  <si>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</si>
  <si>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</si>
  <si>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</si>
  <si>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</si>
  <si>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</si>
  <si>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</si>
  <si>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</si>
  <si>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</si>
  <si>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</si>
  <si>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</si>
  <si>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</si>
  <si>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</si>
  <si>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</si>
  <si>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</si>
  <si>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</si>
  <si>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</si>
  <si>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</si>
  <si>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</si>
  <si>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</si>
  <si>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</si>
  <si>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</si>
  <si>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</si>
  <si>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</si>
  <si>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</si>
  <si>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</si>
  <si>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</si>
  <si>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</si>
  <si>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</si>
  <si>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</si>
  <si>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</si>
  <si>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</si>
  <si>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</si>
  <si>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</si>
  <si>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</si>
  <si>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</si>
  <si>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</si>
  <si>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</si>
  <si>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</si>
  <si>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</si>
  <si>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</si>
  <si>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</si>
  <si>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</si>
  <si>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</si>
  <si>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</si>
  <si>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</si>
  <si>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</si>
  <si>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</si>
  <si>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</si>
  <si>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</si>
  <si>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</si>
  <si>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</si>
  <si>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</si>
  <si>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</si>
  <si>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</si>
  <si>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</si>
  <si>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</si>
  <si>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</si>
  <si>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</si>
  <si>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</si>
  <si>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</si>
  <si>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</si>
  <si>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</si>
  <si>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</si>
  <si>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</si>
  <si>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</si>
  <si>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</si>
  <si>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</si>
  <si>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</si>
  <si>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</si>
  <si>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</si>
  <si>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</si>
  <si>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</si>
  <si>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</si>
  <si>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</si>
  <si>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</si>
  <si>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</si>
  <si>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</si>
  <si>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</si>
  <si>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</si>
  <si>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</si>
  <si>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</si>
  <si>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</si>
  <si>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</si>
  <si>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</si>
  <si>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</si>
  <si>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</si>
  <si>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</si>
  <si>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</si>
  <si>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</si>
  <si>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</si>
  <si>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</si>
  <si>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</si>
  <si>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</si>
  <si>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</si>
  <si>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</si>
  <si>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</si>
  <si>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</si>
  <si>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</si>
  <si>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</si>
  <si>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</si>
  <si>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</si>
  <si>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</si>
  <si>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</si>
  <si>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</si>
  <si>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</si>
  <si>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</si>
  <si>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</si>
  <si>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</si>
  <si>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</si>
  <si>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</si>
  <si>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</si>
  <si>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</si>
  <si>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</si>
  <si>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</si>
  <si>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</si>
  <si>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</si>
  <si>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</si>
  <si>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</si>
  <si>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</si>
  <si>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</si>
  <si>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</si>
  <si>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</si>
  <si>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</si>
  <si>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</si>
  <si>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</si>
  <si>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</si>
  <si>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</si>
  <si>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</si>
  <si>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</si>
  <si>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</si>
  <si>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</si>
  <si>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</si>
  <si>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</si>
  <si>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</si>
  <si>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</si>
  <si>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</si>
  <si>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</si>
  <si>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</si>
  <si>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</si>
  <si>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</si>
  <si>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</si>
  <si>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</si>
  <si>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</si>
  <si>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</si>
  <si>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</si>
  <si>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</si>
  <si>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</si>
  <si>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</si>
  <si>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</si>
  <si>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</si>
  <si>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</si>
  <si>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</si>
  <si>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</si>
  <si>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</si>
  <si>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</si>
  <si>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</si>
  <si>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</si>
  <si>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</si>
  <si>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</si>
  <si>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</si>
  <si>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</si>
  <si>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</si>
  <si>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</si>
  <si>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</si>
  <si>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</si>
  <si>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</si>
  <si>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</si>
  <si>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</si>
  <si>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</si>
  <si>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</si>
  <si>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</si>
  <si>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</si>
  <si>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</si>
  <si>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</si>
  <si>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</si>
  <si>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</si>
  <si>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</si>
  <si>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</si>
  <si>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</si>
  <si>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</si>
  <si>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</si>
  <si>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</si>
  <si>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</si>
  <si>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</si>
  <si>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</si>
  <si>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</si>
  <si>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</si>
  <si>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</si>
  <si>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</si>
  <si>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</si>
  <si>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</si>
  <si>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</si>
  <si>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</si>
  <si>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</si>
  <si>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</si>
  <si>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</si>
  <si>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</si>
  <si>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</si>
  <si>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</si>
  <si>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</si>
  <si>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</si>
  <si>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</si>
  <si>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</si>
  <si>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</si>
  <si>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</si>
  <si>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</si>
  <si>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</si>
  <si>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</si>
  <si>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</si>
  <si>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</si>
  <si>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</si>
  <si>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</si>
  <si>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</si>
  <si>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</si>
  <si>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</si>
  <si>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</si>
  <si>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</si>
  <si>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</si>
  <si>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</si>
  <si>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</si>
  <si>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</si>
  <si>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</si>
  <si>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</si>
  <si>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</si>
  <si>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</si>
  <si>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</si>
  <si>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</si>
  <si>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</si>
  <si>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</si>
  <si>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</si>
  <si>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</si>
  <si>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</si>
  <si>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</si>
  <si>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</si>
  <si>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</si>
  <si>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</si>
  <si>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</si>
  <si>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</si>
  <si>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</si>
  <si>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</si>
  <si>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</si>
  <si>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</si>
  <si>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</si>
  <si>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</si>
  <si>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</si>
  <si>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</si>
  <si>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</si>
  <si>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</si>
  <si>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</si>
  <si>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</si>
  <si>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</si>
  <si>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</si>
  <si>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</si>
  <si>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</si>
  <si>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</si>
  <si>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</si>
  <si>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</si>
  <si>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</si>
  <si>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</si>
  <si>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</si>
  <si>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</si>
  <si>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</si>
  <si>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</si>
  <si>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</si>
  <si>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</si>
  <si>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</si>
  <si>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</si>
  <si>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</si>
  <si>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</si>
  <si>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</si>
  <si>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</si>
  <si>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</si>
  <si>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</si>
  <si>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</si>
  <si>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</si>
  <si>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</si>
  <si>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</si>
  <si>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</si>
  <si>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</si>
  <si>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</si>
  <si>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</si>
  <si>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</si>
  <si>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</si>
  <si>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</si>
  <si>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</si>
  <si>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</si>
  <si>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</si>
  <si>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</si>
  <si>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</si>
  <si>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</si>
  <si>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</si>
  <si>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</si>
  <si>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</si>
  <si>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</si>
  <si>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</si>
  <si>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</si>
  <si>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</si>
  <si>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</si>
  <si>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</si>
  <si>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</si>
  <si>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</si>
  <si>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</si>
  <si>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</si>
  <si>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</si>
  <si>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</si>
  <si>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</si>
  <si>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</si>
  <si>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</si>
  <si>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</si>
  <si>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</si>
  <si>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</si>
  <si>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</si>
  <si>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</si>
  <si>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</si>
  <si>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</si>
  <si>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</si>
  <si>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</si>
  <si>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</si>
  <si>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</si>
  <si>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</si>
  <si>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</si>
  <si>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</si>
  <si>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</si>
  <si>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</si>
  <si>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</si>
  <si>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</si>
  <si>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</si>
  <si>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</si>
  <si>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</si>
  <si>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</si>
  <si>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</si>
  <si>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</si>
  <si>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</si>
  <si>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</si>
  <si>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</si>
  <si>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</si>
  <si>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</si>
  <si>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</si>
  <si>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</si>
  <si>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</si>
  <si>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</si>
  <si>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</si>
  <si>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</si>
  <si>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</si>
  <si>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</si>
  <si>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</si>
  <si>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</si>
  <si>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</si>
  <si>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</si>
  <si>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</si>
  <si>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</si>
  <si>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</si>
  <si>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</si>
  <si>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</si>
  <si>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</si>
  <si>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</si>
  <si>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</si>
  <si>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</si>
  <si>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</si>
  <si>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</si>
  <si>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</si>
  <si>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</si>
  <si>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</si>
  <si>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</si>
  <si>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</si>
  <si>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</si>
  <si>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</si>
  <si>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</si>
  <si>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</si>
  <si>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</si>
  <si>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</si>
  <si>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</si>
  <si>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</si>
  <si>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</si>
  <si>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</si>
  <si>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</si>
  <si>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</si>
  <si>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</si>
  <si>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</si>
  <si>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</si>
  <si>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</si>
  <si>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</si>
  <si>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</si>
  <si>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</si>
  <si>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</si>
  <si>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</si>
  <si>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</si>
  <si>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</si>
  <si>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</si>
  <si>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</si>
  <si>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</si>
  <si>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</si>
  <si>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</si>
  <si>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</si>
  <si>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</si>
  <si>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</si>
  <si>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</si>
  <si>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</si>
  <si>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</si>
  <si>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</si>
  <si>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</si>
  <si>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</si>
  <si>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</si>
  <si>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</si>
  <si>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</si>
  <si>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</si>
  <si>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</si>
  <si>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</si>
  <si>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</si>
  <si>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</si>
  <si>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</si>
  <si>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</si>
  <si>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</si>
  <si>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</si>
  <si>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</si>
  <si>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</si>
  <si>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</si>
  <si>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</si>
  <si>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</si>
  <si>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</si>
  <si>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</si>
  <si>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</si>
  <si>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</si>
  <si>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</si>
  <si>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</si>
  <si>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</si>
  <si>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</si>
  <si>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</si>
  <si>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</si>
  <si>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</si>
  <si>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</si>
  <si>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</si>
  <si>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</si>
  <si>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</si>
  <si>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</si>
  <si>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</si>
  <si>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</si>
  <si>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</si>
  <si>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</si>
  <si>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</si>
  <si>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</si>
  <si>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</si>
  <si>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</si>
  <si>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</si>
  <si>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</si>
  <si>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</si>
  <si>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</si>
  <si>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</si>
  <si>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</si>
  <si>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</si>
  <si>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</si>
  <si>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</si>
  <si>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</si>
  <si>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</si>
  <si>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</si>
  <si>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</si>
  <si>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</si>
  <si>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</si>
  <si>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</si>
  <si>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</si>
  <si>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</si>
  <si>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</si>
  <si>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</si>
  <si>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</si>
  <si>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</si>
  <si>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</si>
  <si>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</si>
  <si>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</si>
  <si>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</si>
  <si>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</si>
  <si>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</si>
  <si>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</si>
  <si>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</si>
  <si>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</si>
  <si>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</si>
  <si>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</si>
  <si>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</si>
  <si>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</si>
  <si>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</si>
  <si>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</si>
  <si>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</si>
  <si>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</si>
  <si>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</si>
  <si>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</si>
  <si>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</si>
  <si>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</si>
  <si>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</si>
  <si>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</si>
  <si>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</si>
  <si>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</si>
  <si>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</si>
  <si>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</si>
  <si>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</si>
  <si>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</si>
  <si>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</si>
  <si>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</si>
  <si>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</si>
  <si>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</si>
  <si>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</si>
  <si>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</si>
  <si>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</si>
  <si>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</si>
  <si>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</si>
  <si>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</si>
  <si>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</si>
  <si>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</si>
  <si>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</si>
  <si>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</si>
  <si>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</si>
  <si>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</si>
  <si>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</si>
  <si>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</si>
  <si>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</si>
  <si>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</si>
  <si>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</si>
  <si>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</si>
  <si>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</si>
  <si>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</si>
  <si>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</si>
  <si>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</si>
  <si>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</si>
  <si>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</si>
  <si>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</si>
  <si>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</si>
  <si>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</si>
  <si>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</si>
  <si>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</si>
  <si>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</si>
  <si>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</si>
  <si>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</si>
  <si>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</si>
  <si>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</si>
  <si>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</si>
  <si>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</si>
  <si>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</si>
  <si>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</si>
  <si>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</si>
  <si>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</si>
  <si>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</si>
  <si>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</si>
  <si>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</si>
  <si>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</si>
  <si>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</si>
  <si>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</si>
  <si>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</si>
  <si>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</si>
  <si>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</si>
  <si>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</si>
  <si>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</si>
  <si>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</si>
  <si>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</si>
  <si>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</si>
  <si>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</si>
  <si>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</si>
  <si>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</si>
  <si>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</si>
  <si>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</si>
  <si>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</si>
  <si>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</si>
  <si>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</si>
  <si>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</si>
  <si>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</si>
  <si>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</si>
  <si>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</si>
  <si>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</si>
  <si>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</si>
  <si>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</si>
  <si>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</si>
  <si>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</si>
  <si>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</si>
  <si>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</si>
  <si>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</si>
  <si>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</si>
  <si>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</si>
  <si>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</si>
  <si>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</si>
  <si>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</si>
  <si>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</si>
  <si>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</si>
  <si>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</si>
  <si>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</si>
  <si>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</si>
  <si>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</si>
  <si>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</si>
  <si>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</si>
  <si>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</si>
  <si>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</si>
  <si>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</si>
  <si>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</si>
  <si>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</si>
  <si>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</si>
  <si>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</si>
  <si>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</si>
  <si>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</si>
  <si>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</si>
  <si>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</si>
  <si>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</si>
  <si>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</si>
  <si>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</si>
  <si>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</si>
  <si>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</si>
  <si>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</si>
  <si>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</si>
  <si>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</si>
  <si>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</si>
  <si>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</si>
  <si>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</si>
  <si>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</si>
  <si>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</si>
  <si>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</si>
  <si>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</si>
  <si>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</si>
  <si>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</si>
  <si>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</si>
  <si>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</si>
  <si>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</si>
  <si>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</si>
  <si>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</si>
  <si>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</si>
  <si>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</si>
  <si>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</si>
  <si>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</si>
  <si>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</si>
  <si>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</si>
  <si>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</si>
  <si>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</si>
  <si>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</si>
  <si>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</si>
  <si>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</si>
  <si>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</si>
  <si>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</si>
  <si>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</si>
  <si>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</si>
  <si>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</si>
  <si>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</si>
  <si>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</si>
  <si>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</si>
  <si>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</si>
  <si>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</si>
  <si>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</si>
  <si>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</si>
  <si>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</si>
  <si>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</si>
  <si>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</si>
  <si>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</si>
  <si>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</si>
  <si>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</si>
  <si>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</si>
  <si>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</si>
  <si>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</si>
  <si>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</si>
  <si>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</si>
  <si>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</si>
  <si>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</si>
  <si>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</si>
  <si>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</si>
  <si>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</si>
  <si>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</si>
  <si>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</si>
  <si>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</si>
  <si>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</si>
  <si>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</si>
  <si>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</si>
  <si>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</si>
  <si>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</si>
  <si>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</si>
  <si>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</si>
  <si>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</si>
  <si>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</si>
  <si>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</si>
  <si>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</si>
  <si>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</si>
  <si>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</si>
  <si>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</si>
  <si>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</si>
  <si>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</si>
  <si>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</si>
  <si>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</si>
  <si>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</si>
  <si>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</si>
  <si>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</si>
  <si>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</si>
  <si>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</si>
  <si>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</si>
  <si>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</si>
  <si>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</si>
  <si>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</si>
  <si>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</si>
  <si>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</si>
  <si>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</si>
  <si>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</si>
  <si>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</si>
  <si>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</si>
  <si>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</si>
  <si>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</si>
  <si>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</si>
  <si>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</si>
  <si>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</si>
  <si>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</si>
  <si>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</si>
  <si>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</si>
  <si>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</si>
  <si>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</si>
  <si>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</si>
  <si>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</si>
  <si>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</si>
  <si>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</si>
  <si>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</si>
  <si>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</si>
  <si>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</si>
  <si>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</si>
  <si>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</si>
  <si>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</si>
  <si>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</si>
  <si>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</si>
  <si>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</si>
  <si>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</si>
  <si>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</si>
  <si>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</si>
  <si>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</si>
  <si>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</si>
  <si>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</si>
  <si>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</si>
  <si>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</si>
  <si>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</si>
  <si>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</si>
  <si>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</si>
  <si>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</si>
  <si>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</si>
  <si>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</si>
  <si>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</si>
  <si>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</si>
  <si>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</si>
  <si>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</si>
  <si>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</si>
  <si>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</si>
  <si>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</si>
  <si>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</si>
  <si>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</si>
  <si>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</si>
  <si>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</si>
  <si>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</si>
  <si>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</si>
  <si>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</si>
  <si>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</si>
  <si>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</si>
  <si>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</si>
  <si>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</si>
  <si>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</si>
  <si>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</si>
  <si>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</si>
  <si>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</si>
  <si>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</si>
  <si>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</si>
  <si>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</si>
  <si>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</si>
  <si>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</si>
  <si>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</si>
  <si>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</si>
  <si>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</si>
  <si>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</si>
  <si>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</si>
  <si>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</si>
  <si>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</si>
  <si>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</si>
  <si>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</si>
  <si>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</si>
  <si>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</si>
  <si>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</si>
  <si>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</si>
  <si>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</si>
  <si>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</si>
  <si>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</si>
  <si>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</si>
  <si>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</si>
  <si>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</si>
  <si>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</si>
  <si>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</si>
  <si>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</si>
  <si>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</si>
  <si>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</si>
  <si>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</si>
  <si>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</si>
  <si>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</si>
  <si>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</si>
  <si>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</si>
  <si>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</si>
  <si>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</si>
  <si>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</si>
  <si>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</si>
  <si>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</si>
  <si>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</si>
  <si>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</si>
  <si>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</si>
  <si>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</si>
  <si>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</si>
  <si>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</si>
  <si>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</si>
  <si>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</si>
  <si>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</si>
  <si>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</si>
  <si>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</si>
  <si>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</si>
  <si>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</si>
  <si>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</si>
  <si>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</si>
  <si>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</si>
  <si>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</si>
  <si>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</si>
  <si>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</si>
  <si>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</si>
  <si>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</si>
  <si>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</si>
  <si>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</si>
  <si>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</si>
  <si>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</si>
  <si>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</si>
  <si>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</si>
  <si>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</si>
  <si>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</si>
  <si>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</si>
  <si>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</si>
  <si>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</si>
  <si>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</si>
  <si>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</si>
  <si>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</si>
  <si>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</si>
  <si>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</si>
  <si>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</si>
  <si>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</si>
  <si>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</si>
  <si>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</si>
  <si>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</si>
  <si>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</si>
  <si>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</si>
  <si>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</si>
  <si>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</si>
  <si>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</si>
  <si>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</si>
  <si>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</si>
  <si>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</si>
  <si>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</si>
  <si>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</si>
  <si>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</si>
  <si>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</si>
  <si>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</si>
  <si>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</si>
  <si>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</si>
  <si>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</si>
  <si>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</si>
  <si>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</si>
  <si>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</si>
  <si>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</si>
  <si>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</si>
  <si>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</si>
  <si>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</si>
  <si>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</si>
  <si>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</si>
  <si>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</si>
  <si>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</si>
  <si>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</si>
  <si>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</si>
  <si>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</si>
  <si>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</si>
  <si>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</si>
  <si>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</si>
  <si>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</si>
  <si>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</si>
  <si>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</si>
  <si>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</si>
  <si>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</si>
  <si>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</si>
  <si>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</si>
  <si>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</si>
  <si>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</si>
  <si>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</si>
  <si>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</si>
  <si>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</si>
  <si>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</si>
  <si>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</si>
  <si>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</si>
  <si>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</si>
  <si>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</si>
  <si>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</si>
  <si>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</si>
  <si>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</si>
  <si>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</si>
  <si>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</si>
  <si>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</si>
  <si>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</si>
  <si>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</si>
  <si>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</si>
  <si>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</si>
  <si>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</si>
  <si>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</si>
  <si>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</si>
  <si>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</si>
  <si>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</si>
  <si>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</si>
  <si>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</si>
  <si>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</si>
  <si>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</si>
  <si>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</si>
  <si>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</si>
  <si>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</si>
  <si>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</si>
  <si>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</si>
  <si>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</si>
  <si>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</si>
  <si>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</si>
  <si>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</si>
  <si>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</si>
  <si>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</si>
  <si>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</si>
  <si>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</si>
  <si>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</si>
  <si>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</si>
  <si>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</si>
  <si>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</si>
  <si>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</si>
  <si>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</si>
  <si>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</si>
  <si>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</si>
  <si>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</si>
  <si>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</si>
  <si>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</si>
  <si>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</si>
  <si>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</si>
  <si>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</si>
  <si>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</si>
  <si>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</si>
  <si>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</si>
  <si>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</si>
  <si>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</si>
  <si>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</si>
  <si>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</si>
  <si>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</si>
  <si>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</si>
  <si>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</si>
  <si>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</si>
  <si>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</si>
  <si>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</si>
  <si>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</si>
  <si>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</si>
  <si>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</si>
  <si>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</si>
  <si>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</si>
  <si>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</si>
  <si>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</si>
  <si>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</si>
  <si>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</si>
  <si>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</si>
  <si>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</si>
  <si>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</si>
  <si>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</si>
  <si>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</si>
  <si>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</si>
  <si>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</si>
  <si>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</si>
  <si>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</si>
  <si>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</si>
  <si>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</si>
  <si>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</si>
  <si>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</si>
  <si>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</si>
  <si>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</si>
  <si>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</si>
  <si>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</si>
  <si>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</si>
  <si>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</si>
  <si>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</si>
  <si>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</si>
  <si>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</si>
  <si>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</si>
  <si>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</si>
  <si>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</si>
  <si>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</si>
  <si>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</si>
  <si>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</si>
  <si>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</si>
  <si>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</si>
  <si>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</si>
  <si>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</si>
  <si>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</si>
  <si>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</si>
  <si>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</si>
  <si>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</si>
  <si>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</si>
  <si>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</si>
  <si>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</si>
  <si>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</si>
  <si>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</si>
  <si>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</si>
  <si>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</si>
  <si>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</si>
  <si>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</si>
  <si>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</si>
  <si>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</si>
  <si>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</si>
  <si>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</si>
  <si>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</si>
  <si>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</si>
  <si>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</si>
  <si>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</si>
  <si>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</si>
  <si>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</si>
  <si>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</si>
  <si>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</si>
  <si>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</si>
  <si>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</si>
  <si>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</si>
  <si>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</si>
  <si>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</si>
  <si>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</si>
  <si>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</si>
  <si>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</si>
  <si>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</si>
  <si>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</si>
  <si>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</si>
  <si>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</si>
  <si>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</si>
  <si>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</si>
  <si>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</si>
  <si>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</si>
  <si>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</si>
  <si>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</si>
  <si>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</si>
  <si>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</si>
  <si>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</si>
  <si>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</si>
  <si>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</si>
  <si>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</si>
  <si>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</si>
  <si>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</si>
  <si>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</si>
  <si>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</si>
  <si>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</si>
  <si>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</si>
  <si>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</si>
  <si>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</si>
  <si>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</si>
  <si>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</si>
  <si>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</si>
  <si>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</si>
  <si>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</si>
  <si>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</si>
  <si>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</si>
  <si>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</si>
  <si>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</si>
  <si>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</si>
  <si>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</si>
  <si>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</si>
  <si>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</si>
  <si>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</si>
  <si>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</si>
  <si>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</si>
  <si>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</si>
  <si>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</si>
  <si>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</si>
  <si>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</si>
  <si>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</si>
  <si>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</si>
  <si>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</si>
  <si>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</si>
  <si>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</si>
  <si>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</si>
  <si>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</si>
  <si>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</si>
  <si>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</si>
  <si>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</si>
  <si>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</si>
  <si>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</si>
  <si>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</si>
  <si>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</si>
  <si>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</si>
  <si>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</si>
  <si>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</si>
  <si>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</si>
  <si>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</si>
  <si>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</si>
  <si>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</si>
  <si>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</si>
  <si>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</si>
  <si>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</si>
  <si>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</si>
  <si>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</si>
  <si>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</si>
  <si>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</si>
  <si>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</si>
  <si>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</si>
  <si>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</si>
  <si>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</si>
  <si>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</si>
  <si>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</si>
  <si>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</si>
  <si>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</si>
  <si>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</si>
  <si>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</si>
  <si>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</si>
  <si>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</si>
  <si>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</si>
  <si>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</si>
  <si>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</si>
  <si>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</si>
  <si>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</si>
  <si>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</si>
  <si>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</si>
  <si>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</si>
  <si>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</si>
  <si>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</si>
  <si>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</si>
  <si>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</si>
  <si>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</si>
  <si>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</si>
  <si>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</si>
  <si>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</si>
  <si>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</si>
  <si>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</si>
  <si>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</si>
  <si>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</si>
  <si>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</si>
  <si>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</si>
  <si>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</si>
  <si>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</si>
  <si>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</si>
  <si>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</si>
  <si>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</si>
  <si>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</si>
  <si>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</si>
  <si>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</si>
  <si>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</si>
  <si>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</si>
  <si>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</si>
  <si>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</si>
  <si>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</si>
  <si>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</si>
  <si>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</si>
  <si>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</si>
  <si>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</si>
  <si>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</si>
  <si>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</si>
  <si>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</si>
  <si>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</si>
  <si>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</si>
  <si>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</si>
  <si>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</si>
  <si>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</si>
  <si>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</si>
  <si>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</si>
  <si>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</si>
  <si>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</si>
  <si>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</si>
  <si>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</si>
  <si>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</si>
  <si>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</si>
  <si>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</si>
  <si>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</si>
  <si>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</si>
  <si>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</si>
  <si>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</si>
  <si>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</si>
  <si>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</si>
  <si>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</si>
  <si>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</si>
  <si>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</si>
  <si>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</si>
  <si>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</si>
  <si>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</si>
  <si>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</si>
  <si>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</si>
  <si>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</si>
  <si>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</si>
  <si>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</si>
  <si>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</si>
  <si>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</si>
  <si>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</si>
  <si>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</si>
  <si>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</si>
  <si>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</si>
  <si>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</si>
  <si>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</si>
  <si>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</si>
  <si>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</si>
  <si>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</si>
  <si>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</si>
  <si>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</si>
  <si>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</si>
  <si>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</si>
  <si>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</si>
  <si>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</si>
  <si>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</si>
  <si>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</si>
  <si>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</si>
  <si>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</si>
  <si>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</si>
  <si>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</si>
  <si>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</si>
  <si>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</si>
  <si>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</si>
  <si>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</si>
  <si>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</si>
  <si>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</si>
  <si>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</si>
  <si>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</si>
  <si>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</si>
  <si>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</si>
  <si>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</si>
  <si>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</si>
  <si>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</si>
  <si>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</si>
  <si>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</si>
  <si>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</si>
  <si>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</si>
  <si>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</si>
  <si>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</si>
  <si>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</si>
  <si>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</si>
  <si>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</si>
  <si>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</si>
  <si>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</si>
  <si>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</si>
  <si>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</si>
  <si>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</si>
  <si>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</si>
  <si>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</si>
  <si>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</si>
  <si>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</si>
  <si>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</si>
  <si>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</si>
  <si>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</si>
  <si>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</si>
  <si>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</si>
  <si>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</si>
  <si>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</si>
  <si>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</si>
  <si>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</si>
  <si>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</si>
  <si>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</si>
  <si>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</si>
  <si>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</si>
  <si>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</si>
  <si>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</si>
  <si>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</si>
  <si>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</si>
  <si>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</si>
  <si>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</si>
  <si>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</si>
  <si>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</si>
  <si>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</si>
  <si>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</si>
  <si>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</si>
  <si>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</si>
  <si>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</si>
  <si>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</si>
  <si>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</si>
  <si>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</si>
  <si>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</si>
  <si>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</si>
  <si>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</si>
  <si>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</si>
  <si>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</si>
  <si>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</si>
  <si>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</si>
  <si>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</si>
  <si>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</si>
  <si>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</si>
  <si>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</si>
  <si>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</si>
  <si>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</si>
  <si>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</si>
  <si>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</si>
  <si>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</si>
  <si>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</si>
  <si>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</si>
  <si>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</si>
  <si>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</si>
  <si>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</si>
  <si>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</si>
  <si>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</si>
  <si>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</si>
  <si>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</si>
  <si>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</si>
  <si>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</si>
  <si>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</si>
  <si>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</si>
  <si>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</si>
  <si>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</si>
  <si>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</si>
  <si>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</si>
  <si>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</si>
  <si>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</si>
  <si>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</si>
  <si>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</si>
  <si>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</si>
  <si>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</si>
  <si>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</si>
  <si>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</si>
  <si>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</si>
  <si>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</si>
  <si>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</si>
  <si>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</si>
  <si>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</si>
  <si>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</si>
  <si>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</si>
  <si>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</si>
  <si>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</si>
  <si>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</si>
  <si>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</si>
  <si>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</si>
  <si>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</si>
  <si>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</si>
  <si>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</si>
  <si>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</si>
  <si>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</si>
  <si>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</si>
  <si>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</si>
  <si>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</si>
  <si>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</si>
  <si>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</si>
  <si>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</si>
  <si>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</si>
  <si>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</si>
  <si>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</si>
  <si>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</si>
  <si>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</si>
  <si>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</si>
  <si>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</si>
  <si>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</si>
  <si>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</si>
  <si>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</si>
  <si>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</si>
  <si>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</si>
  <si>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</si>
  <si>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</si>
  <si>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</si>
  <si>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</si>
  <si>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</si>
  <si>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</si>
  <si>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</si>
  <si>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</si>
  <si>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</si>
  <si>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</si>
  <si>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</si>
  <si>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</si>
  <si>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</si>
  <si>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</si>
  <si>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</si>
  <si>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</si>
  <si>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</si>
  <si>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</si>
  <si>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</si>
  <si>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</si>
  <si>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</si>
  <si>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</si>
  <si>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</si>
  <si>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</si>
  <si>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</si>
  <si>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</si>
  <si>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</si>
  <si>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</si>
  <si>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</si>
  <si>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</si>
  <si>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</si>
  <si>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</si>
  <si>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</si>
  <si>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</si>
  <si>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</si>
  <si>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</si>
  <si>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</si>
  <si>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</si>
  <si>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</si>
  <si>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</si>
  <si>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</si>
  <si>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</si>
  <si>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</si>
  <si>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</si>
  <si>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</si>
  <si>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</si>
  <si>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</si>
  <si>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</si>
  <si>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</si>
  <si>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</si>
  <si>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</si>
  <si>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</si>
  <si>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</si>
  <si>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</si>
  <si>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</si>
  <si>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</si>
  <si>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</si>
  <si>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</si>
  <si>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</si>
  <si>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</si>
  <si>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</si>
  <si>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</si>
  <si>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</si>
  <si>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</si>
  <si>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</si>
  <si>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</si>
  <si>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</si>
  <si>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</si>
  <si>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</si>
  <si>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</si>
  <si>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</si>
  <si>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</si>
  <si>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</si>
  <si>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</si>
  <si>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</si>
  <si>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</si>
  <si>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</si>
  <si>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</si>
  <si>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</si>
  <si>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</si>
  <si>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</si>
  <si>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</si>
  <si>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</si>
  <si>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</si>
  <si>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</si>
  <si>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</si>
  <si>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</si>
  <si>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</si>
  <si>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</si>
  <si>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</si>
  <si>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</si>
  <si>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</si>
  <si>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</si>
  <si>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</si>
  <si>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</si>
  <si>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</si>
  <si>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</si>
  <si>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</si>
  <si>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</si>
  <si>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</si>
  <si>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</si>
  <si>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</si>
  <si>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</si>
  <si>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</si>
  <si>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</si>
  <si>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</si>
  <si>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</si>
  <si>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</si>
  <si>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</si>
  <si>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</si>
  <si>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</si>
  <si>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</si>
  <si>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</si>
  <si>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</si>
  <si>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</si>
  <si>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</si>
  <si>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</si>
  <si>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</si>
  <si>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</si>
  <si>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</si>
  <si>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</si>
  <si>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</si>
  <si>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</si>
  <si>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</si>
  <si>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</si>
  <si>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</si>
  <si>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</si>
  <si>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</si>
  <si>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</si>
  <si>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</si>
  <si>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</si>
  <si>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</si>
  <si>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</si>
  <si>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</si>
  <si>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</si>
  <si>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</si>
  <si>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</si>
  <si>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</si>
  <si>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</si>
  <si>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</si>
  <si>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</si>
  <si>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</si>
  <si>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</si>
  <si>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</si>
  <si>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</si>
  <si>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</si>
  <si>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</si>
  <si>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</si>
  <si>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</si>
  <si>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</si>
  <si>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</si>
  <si>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</si>
  <si>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</si>
  <si>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</si>
  <si>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</si>
  <si>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</si>
  <si>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</si>
  <si>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</si>
  <si>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</si>
  <si>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</si>
  <si>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</si>
  <si>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</si>
  <si>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</si>
  <si>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</si>
  <si>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</si>
  <si>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</si>
  <si>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</si>
  <si>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</si>
  <si>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</si>
  <si>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</si>
  <si>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</si>
  <si>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</si>
  <si>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</si>
  <si>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</si>
  <si>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</si>
  <si>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</si>
  <si>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</si>
  <si>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</si>
  <si>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</si>
  <si>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</si>
  <si>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</si>
  <si>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</si>
  <si>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</si>
  <si>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</si>
  <si>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</si>
  <si>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</si>
  <si>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</si>
  <si>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</si>
  <si>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</si>
  <si>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</si>
  <si>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</si>
  <si>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</si>
  <si>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</si>
  <si>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</si>
  <si>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</si>
  <si>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</si>
  <si>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</si>
  <si>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</si>
  <si>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</si>
  <si>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</si>
  <si>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</si>
  <si>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</si>
  <si>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</si>
  <si>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</si>
  <si>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</si>
  <si>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</si>
  <si>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</si>
  <si>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</si>
  <si>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</si>
  <si>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</si>
  <si>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</si>
  <si>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</si>
  <si>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</si>
  <si>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</si>
  <si>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</si>
  <si>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</si>
  <si>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</si>
  <si>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</si>
  <si>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</si>
  <si>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</si>
  <si>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</si>
  <si>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</si>
  <si>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</si>
  <si>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</si>
  <si>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</si>
  <si>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</si>
  <si>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</si>
  <si>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</si>
  <si>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</si>
  <si>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</si>
  <si>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</si>
  <si>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</si>
  <si>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</si>
  <si>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</si>
  <si>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</si>
  <si>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</si>
  <si>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</si>
  <si>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</si>
  <si>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</si>
  <si>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</si>
  <si>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</si>
  <si>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</si>
  <si>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</si>
  <si>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</si>
  <si>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</si>
  <si>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</si>
  <si>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</si>
  <si>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</si>
  <si>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</si>
  <si>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</si>
  <si>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</si>
  <si>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</si>
  <si>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</si>
  <si>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</si>
  <si>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</si>
  <si>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</si>
  <si>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</si>
  <si>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</si>
  <si>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</si>
  <si>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</si>
  <si>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</si>
  <si>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</si>
  <si>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</si>
  <si>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</si>
  <si>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</si>
  <si>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</si>
  <si>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</si>
  <si>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</si>
  <si>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</si>
  <si>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</si>
  <si>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</si>
  <si>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</si>
  <si>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</si>
  <si>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</si>
  <si>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</si>
  <si>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</si>
  <si>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</si>
  <si>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</si>
  <si>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</si>
  <si>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</si>
  <si>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</si>
  <si>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</si>
  <si>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</si>
  <si>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</si>
  <si>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</si>
  <si>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</si>
  <si>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</si>
  <si>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</si>
  <si>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</si>
  <si>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</si>
  <si>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</si>
  <si>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</si>
  <si>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</si>
  <si>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</si>
  <si>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</si>
  <si>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</si>
  <si>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</si>
  <si>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</si>
  <si>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</si>
  <si>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</si>
  <si>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</si>
  <si>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</si>
  <si>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</si>
  <si>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</si>
  <si>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</si>
  <si>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</si>
  <si>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</si>
  <si>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</si>
  <si>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</si>
  <si>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</si>
  <si>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</si>
  <si>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</si>
  <si>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</si>
  <si>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</si>
  <si>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</si>
  <si>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</si>
  <si>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</si>
  <si>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</si>
  <si>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</si>
  <si>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</si>
  <si>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</si>
  <si>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</si>
  <si>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</si>
  <si>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</si>
  <si>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</si>
  <si>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</si>
  <si>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</si>
  <si>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</si>
  <si>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</si>
  <si>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</si>
  <si>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</si>
  <si>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</si>
  <si>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</si>
  <si>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</si>
  <si>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</si>
  <si>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</si>
  <si>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</si>
  <si>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</si>
  <si>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</si>
  <si>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</si>
  <si>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</si>
  <si>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</si>
  <si>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</si>
  <si>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</si>
  <si>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</si>
  <si>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</si>
  <si>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</si>
  <si>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</si>
  <si>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</si>
  <si>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</si>
  <si>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</si>
  <si>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</si>
  <si>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</si>
  <si>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</si>
  <si>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</si>
  <si>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</si>
  <si>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</si>
  <si>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</si>
  <si>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</si>
  <si>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</si>
  <si>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</si>
  <si>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</si>
  <si>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</si>
  <si>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</si>
  <si>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</si>
  <si>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</si>
  <si>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</si>
  <si>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</si>
  <si>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</si>
  <si>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</si>
  <si>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</si>
  <si>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</si>
  <si>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</si>
  <si>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</si>
  <si>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</si>
  <si>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</si>
  <si>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</si>
  <si>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</si>
  <si>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</si>
  <si>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</si>
  <si>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</si>
  <si>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</si>
  <si>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</si>
  <si>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</si>
  <si>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</si>
  <si>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</si>
  <si>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</si>
  <si>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</si>
  <si>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</si>
  <si>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</si>
  <si>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</si>
  <si>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</si>
  <si>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</si>
  <si>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</si>
  <si>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</si>
  <si>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</si>
  <si>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</si>
  <si>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</si>
  <si>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</si>
  <si>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</si>
  <si>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</si>
  <si>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</si>
  <si>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</si>
  <si>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</si>
  <si>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</si>
  <si>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</si>
  <si>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</si>
  <si>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</si>
  <si>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</si>
  <si>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</si>
  <si>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</si>
  <si>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</si>
  <si>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</si>
  <si>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</si>
  <si>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</si>
  <si>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</si>
  <si>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</si>
  <si>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</si>
  <si>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</si>
  <si>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</si>
  <si>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</si>
  <si>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</si>
  <si>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</si>
  <si>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</si>
  <si>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</si>
  <si>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</si>
  <si>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</si>
  <si>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</si>
  <si>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</si>
  <si>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</si>
  <si>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</si>
  <si>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</si>
  <si>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</si>
  <si>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</si>
  <si>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</si>
  <si>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</si>
  <si>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</si>
  <si>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</si>
  <si>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</si>
  <si>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</si>
  <si>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</si>
  <si>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</si>
  <si>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</si>
  <si>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</si>
  <si>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</si>
  <si>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</si>
  <si>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</si>
  <si>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</si>
  <si>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</si>
  <si>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</si>
  <si>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</si>
  <si>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</si>
  <si>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</si>
  <si>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</si>
  <si>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</si>
  <si>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</si>
  <si>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</si>
  <si>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</si>
  <si>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</si>
  <si>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</si>
  <si>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</si>
  <si>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</si>
  <si>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</si>
  <si>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</si>
  <si>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</si>
  <si>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</si>
  <si>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</si>
  <si>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</si>
  <si>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</si>
  <si>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</si>
  <si>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</si>
  <si>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</si>
  <si>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</si>
  <si>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</si>
  <si>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</si>
  <si>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</si>
  <si>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</si>
  <si>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</si>
  <si>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</si>
  <si>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</si>
  <si>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</si>
  <si>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</si>
  <si>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</si>
  <si>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</si>
  <si>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</si>
  <si>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</si>
  <si>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</si>
  <si>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</si>
  <si>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</si>
  <si>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</si>
  <si>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</si>
  <si>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</si>
  <si>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</si>
  <si>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</si>
  <si>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</si>
  <si>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</si>
  <si>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</si>
  <si>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</si>
  <si>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</si>
  <si>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</si>
  <si>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</si>
  <si>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</si>
  <si>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</si>
  <si>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</si>
  <si>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</si>
  <si>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</si>
  <si>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</si>
  <si>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</si>
  <si>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</si>
  <si>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</si>
  <si>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</si>
  <si>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</si>
  <si>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</si>
  <si>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</si>
  <si>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</si>
  <si>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</si>
  <si>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</si>
  <si>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</si>
  <si>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</si>
  <si>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</si>
  <si>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</si>
  <si>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</si>
  <si>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</si>
  <si>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</si>
  <si>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</si>
  <si>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</si>
  <si>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</si>
  <si>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</si>
  <si>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</si>
  <si>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</si>
  <si>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</si>
  <si>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</si>
  <si>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</si>
  <si>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</si>
  <si>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</si>
  <si>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</si>
  <si>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</si>
  <si>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</si>
  <si>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</si>
  <si>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</si>
  <si>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</si>
  <si>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</si>
  <si>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</si>
  <si>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</si>
  <si>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</si>
  <si>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</si>
  <si>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</si>
  <si>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</si>
  <si>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</si>
  <si>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</si>
  <si>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</si>
  <si>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</si>
  <si>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</si>
  <si>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</si>
  <si>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</si>
  <si>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</si>
  <si>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</si>
  <si>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</si>
  <si>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</si>
  <si>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</si>
  <si>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</si>
  <si>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</si>
  <si>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</si>
  <si>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</si>
  <si>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</si>
  <si>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</si>
  <si>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</si>
  <si>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</si>
  <si>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</si>
  <si>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</si>
  <si>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</si>
  <si>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</si>
  <si>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</si>
  <si>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</si>
  <si>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</si>
  <si>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</si>
  <si>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</si>
  <si>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</si>
  <si>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</si>
  <si>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</si>
  <si>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</si>
  <si>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</si>
  <si>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</si>
  <si>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</si>
  <si>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</si>
  <si>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</si>
  <si>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</si>
  <si>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</si>
  <si>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</si>
  <si>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</si>
  <si>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</si>
  <si>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</si>
  <si>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</si>
  <si>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</si>
  <si>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</si>
  <si>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</si>
  <si>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</si>
  <si>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</si>
  <si>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</si>
  <si>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</si>
  <si>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</si>
  <si>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</si>
  <si>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</si>
  <si>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</si>
  <si>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</si>
  <si>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</si>
  <si>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</si>
  <si>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</si>
  <si>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</si>
  <si>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</si>
  <si>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</si>
  <si>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</si>
  <si>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</si>
  <si>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</si>
  <si>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</si>
  <si>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</si>
  <si>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</si>
  <si>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</si>
  <si>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</si>
  <si>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</si>
  <si>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</si>
  <si>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</si>
  <si>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</si>
  <si>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</si>
  <si>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</si>
  <si>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</si>
  <si>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</si>
  <si>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</si>
  <si>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</si>
  <si>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</si>
  <si>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</si>
  <si>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</si>
  <si>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</si>
  <si>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</si>
  <si>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</si>
  <si>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</si>
  <si>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</si>
  <si>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</si>
  <si>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</si>
  <si>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</si>
  <si>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</si>
  <si>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</si>
  <si>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</si>
  <si>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</si>
  <si>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</si>
  <si>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</si>
  <si>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</si>
  <si>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</si>
  <si>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</si>
  <si>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</si>
  <si>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</si>
  <si>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</si>
  <si>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</si>
  <si>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</si>
  <si>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</si>
  <si>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</si>
  <si>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</si>
  <si>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</si>
  <si>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</si>
  <si>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</si>
  <si>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</si>
  <si>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</si>
  <si>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</si>
  <si>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</si>
  <si>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</si>
  <si>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</si>
  <si>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</si>
  <si>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</si>
  <si>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</si>
  <si>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</si>
  <si>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</si>
  <si>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</si>
  <si>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</si>
  <si>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</si>
  <si>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</si>
  <si>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</si>
  <si>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</si>
  <si>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</si>
  <si>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</si>
  <si>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</si>
  <si>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</si>
  <si>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</si>
  <si>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</si>
  <si>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</si>
  <si>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</si>
  <si>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</si>
  <si>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</si>
  <si>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</si>
  <si>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</si>
  <si>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</si>
  <si>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</si>
  <si>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</si>
  <si>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</si>
  <si>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</si>
  <si>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</si>
  <si>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</si>
  <si>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</si>
  <si>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</si>
  <si>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</si>
  <si>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</si>
  <si>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</si>
  <si>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</si>
  <si>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</si>
  <si>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</si>
  <si>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</si>
  <si>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</si>
  <si>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</si>
  <si>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</si>
  <si>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</si>
  <si>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</si>
  <si>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</si>
  <si>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</si>
  <si>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</si>
  <si>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</si>
  <si>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</si>
  <si>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</si>
  <si>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</si>
  <si>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</si>
  <si>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</si>
  <si>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</si>
  <si>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</si>
  <si>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</si>
  <si>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</si>
  <si>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</si>
  <si>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</si>
  <si>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</si>
  <si>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</si>
  <si>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</si>
  <si>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</si>
  <si>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</si>
  <si>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</si>
  <si>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</si>
  <si>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</si>
  <si>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</si>
  <si>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</si>
  <si>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</si>
  <si>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</si>
  <si>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</si>
  <si>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</si>
  <si>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</si>
  <si>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</si>
  <si>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</si>
  <si>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</si>
  <si>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</si>
  <si>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</si>
  <si>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</si>
  <si>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</si>
  <si>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</si>
  <si>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</si>
  <si>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</si>
  <si>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</si>
  <si>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</si>
  <si>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</si>
  <si>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</si>
  <si>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</si>
  <si>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</si>
  <si>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</si>
  <si>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</si>
  <si>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</si>
  <si>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</si>
  <si>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</si>
  <si>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</si>
  <si>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</si>
  <si>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</si>
  <si>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</si>
  <si>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</si>
  <si>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</si>
  <si>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</si>
  <si>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</si>
  <si>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</si>
  <si>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</si>
  <si>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</si>
  <si>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</si>
  <si>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</si>
  <si>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</si>
  <si>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</si>
  <si>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</si>
  <si>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</si>
  <si>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</si>
  <si>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</si>
  <si>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</si>
  <si>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</si>
  <si>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</si>
  <si>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</si>
  <si>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</si>
  <si>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</si>
  <si>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</si>
  <si>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</si>
  <si>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</si>
  <si>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</si>
  <si>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</si>
  <si>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</si>
  <si>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</si>
  <si>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</si>
  <si>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</si>
  <si>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</si>
  <si>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</si>
  <si>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</si>
  <si>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</si>
  <si>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</si>
  <si>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</si>
  <si>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</si>
  <si>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</si>
  <si>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</si>
  <si>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</si>
  <si>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</si>
  <si>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</si>
  <si>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</si>
  <si>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</si>
  <si>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</si>
  <si>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</si>
  <si>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</si>
  <si>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</si>
  <si>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</si>
  <si>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</si>
  <si>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</si>
  <si>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</si>
  <si>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</si>
  <si>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</si>
  <si>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</si>
  <si>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</si>
  <si>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</si>
  <si>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</si>
  <si>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</si>
  <si>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</si>
  <si>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</si>
  <si>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</si>
  <si>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</si>
  <si>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</si>
  <si>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</si>
  <si>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</si>
  <si>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</si>
  <si>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</si>
  <si>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</si>
  <si>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</si>
  <si>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</si>
  <si>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</si>
  <si>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</si>
  <si>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</si>
  <si>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</si>
  <si>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</si>
  <si>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</si>
  <si>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</si>
  <si>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</si>
  <si>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</si>
  <si>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</si>
  <si>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</si>
  <si>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</si>
  <si>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</si>
  <si>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</si>
  <si>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</si>
  <si>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</si>
  <si>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</si>
  <si>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</si>
  <si>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</si>
  <si>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</si>
  <si>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</si>
  <si>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</si>
  <si>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</si>
  <si>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</si>
  <si>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</si>
  <si>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</si>
  <si>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</si>
  <si>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</si>
  <si>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</si>
  <si>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</si>
  <si>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</si>
  <si>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</si>
  <si>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</si>
  <si>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</si>
  <si>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</si>
  <si>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</si>
  <si>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</si>
  <si>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</si>
  <si>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</si>
  <si>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</si>
  <si>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</si>
  <si>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</si>
  <si>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</si>
  <si>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</si>
  <si>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</si>
  <si>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</si>
  <si>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</si>
  <si>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</si>
  <si>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</si>
  <si>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</si>
  <si>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</si>
  <si>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</si>
  <si>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</si>
  <si>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</si>
  <si>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</si>
  <si>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</si>
  <si>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</si>
  <si>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</si>
  <si>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</si>
  <si>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</si>
  <si>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</si>
  <si>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</si>
  <si>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</si>
  <si>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</si>
  <si>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</si>
  <si>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</si>
  <si>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</si>
  <si>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</si>
  <si>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</si>
  <si>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</si>
  <si>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</si>
  <si>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</si>
  <si>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</si>
  <si>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</si>
  <si>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</si>
  <si>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</si>
  <si>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</si>
  <si>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</si>
  <si>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</si>
  <si>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</si>
  <si>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</si>
  <si>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</si>
  <si>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</si>
  <si>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</si>
  <si>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</si>
  <si>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</si>
  <si>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</si>
  <si>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</si>
  <si>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</si>
  <si>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</si>
  <si>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</si>
  <si>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</si>
  <si>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</si>
  <si>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</si>
  <si>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</si>
  <si>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</si>
  <si>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</si>
  <si>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</si>
  <si>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</si>
  <si>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</si>
  <si>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</si>
  <si>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</si>
  <si>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</si>
  <si>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</si>
  <si>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</si>
  <si>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</si>
  <si>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</si>
  <si>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</si>
  <si>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</si>
  <si>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</si>
  <si>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</si>
  <si>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</si>
  <si>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</si>
  <si>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</si>
  <si>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</si>
  <si>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</si>
  <si>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</si>
  <si>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</si>
  <si>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</si>
  <si>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</si>
  <si>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</si>
  <si>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</si>
  <si>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</si>
  <si>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</si>
  <si>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</si>
  <si>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</si>
  <si>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</si>
  <si>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</si>
  <si>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</si>
  <si>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</si>
  <si>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</si>
  <si>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</si>
  <si>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</si>
  <si>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</si>
  <si>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</si>
  <si>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</si>
  <si>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</si>
  <si>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</si>
  <si>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</si>
  <si>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</si>
  <si>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</si>
  <si>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</si>
  <si>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</si>
  <si>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</si>
  <si>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</si>
  <si>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</si>
  <si>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</si>
  <si>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</si>
  <si>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</si>
  <si>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</si>
  <si>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</si>
  <si>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</si>
  <si>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</si>
  <si>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</si>
  <si>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</si>
  <si>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</si>
  <si>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</si>
  <si>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</si>
  <si>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</si>
  <si>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</si>
  <si>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</si>
  <si>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</si>
  <si>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</si>
  <si>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</si>
  <si>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</si>
  <si>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</si>
  <si>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</si>
  <si>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</si>
  <si>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</si>
  <si>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</si>
  <si>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</si>
  <si>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</si>
  <si>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</si>
  <si>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</si>
  <si>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</si>
  <si>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</si>
  <si>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</si>
  <si>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</si>
  <si>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</si>
  <si>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</si>
  <si>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</si>
  <si>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</si>
  <si>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</si>
  <si>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</si>
  <si>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</si>
  <si>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</si>
  <si>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</si>
  <si>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</si>
  <si>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</si>
  <si>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</si>
  <si>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</si>
  <si>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</si>
  <si>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</si>
  <si>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</si>
  <si>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</si>
  <si>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</si>
  <si>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</si>
  <si>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</si>
  <si>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</si>
  <si>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</si>
  <si>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</si>
  <si>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</si>
  <si>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</si>
  <si>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</si>
  <si>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</si>
  <si>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</si>
  <si>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</si>
  <si>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</si>
  <si>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</si>
  <si>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</si>
  <si>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</si>
  <si>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</si>
  <si>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</si>
  <si>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</si>
  <si>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</si>
  <si>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</si>
  <si>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</si>
  <si>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</si>
  <si>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</si>
  <si>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</si>
  <si>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</si>
  <si>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</si>
  <si>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</si>
  <si>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</si>
  <si>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</si>
  <si>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</si>
  <si>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</si>
  <si>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</si>
  <si>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</si>
  <si>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</si>
  <si>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</si>
  <si>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</si>
  <si>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</si>
  <si>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</si>
  <si>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</si>
  <si>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</si>
  <si>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</si>
  <si>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</si>
  <si>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</si>
  <si>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</si>
  <si>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</si>
  <si>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</si>
  <si>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</si>
  <si>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</si>
  <si>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</si>
  <si>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</si>
  <si>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</si>
  <si>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</si>
  <si>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</si>
  <si>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</si>
  <si>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</si>
  <si>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</si>
  <si>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</si>
  <si>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</si>
  <si>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</si>
  <si>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</si>
  <si>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</si>
  <si>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</si>
  <si>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</si>
  <si>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</si>
  <si>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</si>
  <si>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</si>
  <si>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</si>
  <si>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</si>
  <si>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</si>
  <si>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</si>
  <si>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</si>
  <si>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</si>
  <si>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</si>
  <si>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</si>
  <si>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</si>
  <si>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</si>
  <si>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</si>
  <si>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</si>
  <si>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</si>
  <si>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</si>
  <si>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</si>
  <si>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</si>
  <si>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</si>
  <si>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</si>
  <si>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</si>
  <si>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</si>
  <si>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</si>
  <si>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</si>
  <si>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</si>
  <si>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</si>
  <si>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</si>
  <si>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</si>
  <si>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</si>
  <si>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</si>
  <si>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</si>
  <si>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</si>
  <si>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</si>
  <si>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</si>
  <si>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</si>
  <si>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</si>
  <si>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</si>
  <si>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</si>
  <si>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</si>
  <si>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</si>
  <si>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</si>
  <si>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</si>
  <si>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</si>
  <si>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</si>
  <si>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</si>
  <si>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</si>
  <si>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</si>
  <si>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</si>
  <si>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</si>
  <si>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</si>
  <si>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</si>
  <si>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</si>
  <si>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</si>
  <si>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</si>
  <si>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</si>
  <si>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</si>
  <si>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</si>
  <si>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</si>
  <si>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</si>
  <si>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</si>
  <si>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</si>
  <si>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</si>
  <si>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</si>
  <si>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</si>
  <si>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</si>
  <si>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</si>
  <si>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</si>
  <si>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</si>
  <si>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</si>
  <si>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</si>
  <si>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</si>
  <si>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</si>
  <si>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</si>
  <si>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</si>
  <si>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</si>
  <si>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</si>
  <si>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</si>
  <si>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</si>
  <si>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</si>
  <si>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</si>
  <si>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</si>
  <si>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</si>
  <si>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</si>
  <si>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</si>
  <si>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</si>
  <si>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</si>
  <si>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</si>
  <si>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</si>
  <si>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</si>
  <si>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</si>
  <si>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</si>
  <si>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</si>
  <si>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</si>
  <si>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</si>
  <si>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</si>
  <si>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</si>
  <si>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</si>
  <si>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</si>
  <si>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</si>
  <si>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</si>
  <si>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</si>
  <si>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</si>
  <si>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</si>
  <si>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</si>
  <si>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</si>
  <si>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</si>
  <si>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</si>
  <si>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</si>
  <si>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</si>
  <si>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</si>
  <si>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</si>
  <si>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</si>
  <si>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</si>
  <si>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</si>
  <si>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</si>
  <si>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</si>
  <si>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</si>
  <si>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</si>
  <si>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</si>
  <si>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</si>
  <si>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</si>
  <si>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</si>
  <si>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</si>
  <si>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</si>
  <si>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</si>
  <si>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</si>
  <si>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</si>
  <si>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</si>
  <si>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</si>
  <si>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</si>
  <si>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</si>
  <si>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</si>
  <si>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</si>
  <si>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</si>
  <si>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</si>
  <si>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</si>
  <si>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</si>
  <si>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</si>
  <si>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</si>
  <si>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</si>
  <si>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</si>
  <si>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</si>
  <si>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</si>
  <si>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</si>
  <si>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</si>
  <si>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</si>
  <si>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</si>
  <si>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</si>
  <si>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</si>
  <si>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</si>
  <si>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</si>
  <si>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</si>
  <si>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</si>
  <si>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</si>
  <si>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</si>
  <si>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</si>
  <si>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</si>
  <si>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</si>
  <si>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</si>
  <si>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</si>
  <si>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</si>
  <si>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</si>
  <si>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</si>
  <si>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</si>
  <si>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</si>
  <si>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</si>
  <si>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</si>
  <si>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</si>
  <si>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</si>
  <si>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</si>
  <si>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</si>
  <si>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</si>
  <si>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</si>
  <si>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</si>
  <si>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</si>
  <si>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</si>
  <si>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</si>
  <si>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</si>
  <si>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</si>
  <si>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</si>
  <si>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</si>
  <si>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</si>
  <si>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</si>
  <si>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</si>
  <si>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</si>
  <si>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</si>
  <si>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</si>
  <si>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</si>
  <si>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</si>
  <si>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</si>
  <si>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</si>
  <si>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</si>
  <si>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</si>
  <si>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</si>
  <si>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</si>
  <si>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</si>
  <si>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</si>
  <si>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</si>
  <si>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</si>
  <si>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</si>
  <si>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</si>
  <si>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</si>
  <si>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</si>
  <si>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</si>
  <si>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</si>
  <si>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</si>
  <si>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</si>
  <si>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</si>
  <si>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</si>
  <si>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</si>
  <si>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</si>
  <si>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</si>
  <si>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</si>
  <si>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</si>
  <si>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</si>
  <si>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</si>
  <si>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</si>
  <si>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</si>
  <si>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</si>
  <si>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</si>
  <si>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</si>
  <si>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</si>
  <si>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</si>
  <si>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</si>
  <si>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</si>
  <si>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</si>
  <si>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</si>
  <si>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</si>
  <si>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</si>
  <si>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</si>
  <si>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</si>
  <si>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</si>
  <si>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</si>
  <si>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</si>
  <si>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</si>
  <si>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</si>
  <si>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</si>
  <si>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</si>
  <si>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</si>
  <si>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</si>
  <si>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</si>
  <si>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</si>
  <si>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</si>
  <si>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</si>
  <si>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</si>
  <si>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</si>
  <si>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</si>
  <si>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</si>
  <si>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</si>
  <si>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</si>
  <si>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</si>
  <si>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</si>
  <si>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</si>
  <si>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</si>
  <si>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</si>
  <si>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</si>
  <si>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</si>
  <si>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</si>
  <si>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</si>
  <si>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</si>
  <si>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</si>
  <si>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</si>
  <si>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</si>
  <si>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</si>
  <si>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</si>
  <si>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</si>
  <si>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</si>
  <si>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</si>
  <si>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</si>
  <si>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</si>
  <si>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</si>
  <si>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</si>
  <si>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</si>
  <si>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</si>
  <si>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</si>
  <si>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</si>
  <si>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</si>
  <si>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</si>
  <si>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</si>
  <si>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</si>
  <si>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</si>
  <si>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</si>
  <si>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</si>
  <si>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</si>
  <si>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</si>
  <si>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</si>
  <si>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</si>
  <si>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</si>
  <si>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</si>
  <si>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</si>
  <si>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</si>
  <si>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</si>
  <si>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</si>
  <si>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</si>
  <si>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</si>
  <si>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</si>
  <si>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</si>
  <si>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</si>
  <si>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</si>
  <si>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</si>
  <si>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</si>
  <si>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</si>
  <si>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</si>
  <si>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</si>
  <si>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</si>
  <si>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</si>
  <si>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</si>
  <si>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</si>
  <si>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</si>
  <si>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</si>
  <si>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</si>
  <si>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</si>
  <si>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</si>
  <si>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</si>
  <si>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</si>
  <si>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</si>
  <si>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</si>
  <si>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</si>
  <si>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</si>
  <si>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</si>
  <si>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</si>
  <si>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</si>
  <si>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</si>
  <si>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</si>
  <si>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</si>
  <si>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</si>
  <si>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</si>
  <si>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</si>
  <si>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</si>
  <si>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</si>
  <si>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</si>
  <si>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</si>
  <si>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</si>
  <si>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</si>
  <si>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</si>
  <si>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</si>
  <si>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</si>
  <si>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</si>
  <si>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</si>
  <si>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</si>
  <si>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</si>
  <si>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</si>
  <si>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</si>
  <si>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</si>
  <si>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</si>
  <si>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</si>
  <si>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</si>
  <si>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</si>
  <si>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</si>
  <si>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</si>
  <si>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</si>
  <si>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</si>
  <si>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</si>
  <si>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</si>
  <si>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</si>
  <si>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</si>
  <si>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</si>
  <si>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</si>
  <si>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</si>
  <si>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</si>
  <si>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</si>
  <si>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</si>
  <si>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</si>
  <si>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</si>
  <si>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</si>
  <si>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</si>
  <si>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</si>
  <si>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</si>
  <si>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</si>
  <si>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</si>
  <si>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</si>
  <si>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</si>
  <si>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</si>
  <si>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</si>
  <si>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</si>
  <si>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</si>
  <si>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</si>
  <si>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</si>
  <si>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</si>
  <si>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</si>
  <si>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</si>
  <si>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</si>
  <si>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</si>
  <si>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</si>
  <si>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</si>
  <si>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</si>
  <si>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</si>
  <si>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</si>
  <si>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</si>
  <si>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</si>
  <si>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</si>
  <si>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</si>
  <si>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</si>
  <si>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</si>
  <si>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</si>
  <si>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</si>
  <si>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</si>
  <si>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</si>
  <si>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</si>
  <si>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</si>
  <si>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</si>
  <si>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</si>
  <si>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</si>
  <si>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</si>
  <si>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</si>
  <si>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</si>
  <si>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</si>
  <si>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</si>
  <si>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</si>
  <si>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</si>
  <si>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</si>
  <si>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</si>
  <si>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</si>
  <si>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</si>
  <si>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</si>
  <si>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</si>
  <si>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</si>
  <si>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</si>
  <si>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</si>
  <si>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</si>
  <si>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</si>
  <si>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</si>
  <si>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</si>
  <si>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</si>
  <si>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</si>
  <si>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</si>
  <si>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</si>
  <si>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</si>
  <si>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</si>
  <si>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</si>
  <si>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</si>
  <si>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</si>
  <si>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</si>
  <si>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</si>
  <si>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</si>
  <si>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</si>
  <si>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</si>
  <si>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</si>
  <si>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</si>
  <si>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</si>
  <si>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</si>
  <si>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</si>
  <si>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</si>
  <si>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</si>
  <si>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</si>
  <si>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</si>
  <si>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</si>
  <si>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</si>
  <si>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</si>
  <si>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</si>
  <si>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</si>
  <si>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</si>
  <si>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</si>
  <si>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</si>
  <si>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</si>
  <si>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</si>
  <si>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</si>
  <si>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</si>
  <si>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</si>
  <si>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</si>
  <si>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</si>
  <si>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</si>
  <si>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</si>
  <si>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</si>
  <si>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</si>
  <si>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</si>
  <si>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</si>
  <si>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</si>
  <si>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</si>
  <si>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</si>
  <si>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</si>
  <si>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</si>
  <si>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</si>
  <si>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</si>
  <si>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</si>
  <si>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</si>
  <si>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</si>
  <si>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</si>
  <si>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</si>
  <si>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</si>
  <si>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</si>
  <si>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</si>
  <si>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</si>
  <si>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</si>
  <si>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</si>
  <si>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</si>
  <si>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</si>
  <si>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</si>
  <si>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</si>
  <si>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</si>
  <si>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</si>
  <si>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</si>
  <si>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</si>
  <si>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</si>
  <si>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</si>
  <si>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</si>
  <si>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</si>
  <si>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</si>
  <si>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</si>
  <si>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</si>
  <si>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</si>
  <si>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</si>
  <si>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</si>
  <si>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</si>
  <si>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</si>
  <si>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</si>
  <si>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</si>
  <si>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</si>
  <si>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</si>
  <si>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</si>
  <si>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</si>
  <si>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</si>
  <si>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</si>
  <si>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</si>
  <si>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</si>
  <si>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</si>
  <si>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</si>
  <si>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</si>
  <si>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</si>
  <si>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</si>
  <si>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</si>
  <si>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</si>
  <si>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</si>
  <si>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</si>
  <si>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</si>
  <si>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</si>
  <si>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</si>
  <si>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</si>
  <si>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</si>
  <si>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</si>
  <si>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</si>
  <si>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</si>
  <si>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</si>
  <si>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</si>
  <si>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</si>
  <si>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</si>
  <si>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</si>
  <si>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</si>
  <si>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</si>
  <si>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</si>
  <si>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</si>
  <si>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</si>
  <si>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</si>
  <si>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</si>
  <si>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</si>
  <si>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</si>
  <si>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</si>
  <si>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</si>
  <si>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</si>
  <si>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</si>
  <si>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</si>
  <si>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</si>
  <si>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</si>
  <si>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</si>
  <si>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</si>
  <si>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</si>
  <si>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</si>
  <si>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</si>
  <si>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</si>
  <si>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</si>
  <si>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</si>
  <si>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</si>
  <si>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</si>
  <si>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</si>
  <si>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</si>
  <si>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</si>
  <si>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</si>
  <si>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</si>
  <si>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</si>
  <si>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</si>
  <si>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</si>
  <si>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</si>
  <si>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</si>
  <si>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</si>
  <si>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</si>
  <si>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</si>
  <si>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</si>
  <si>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</si>
  <si>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</si>
  <si>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</si>
  <si>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</si>
  <si>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</si>
  <si>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</si>
  <si>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</si>
  <si>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</si>
  <si>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</si>
  <si>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</si>
  <si>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</si>
  <si>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</si>
  <si>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</si>
  <si>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</si>
  <si>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</si>
  <si>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</si>
  <si>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</si>
  <si>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</si>
  <si>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</si>
  <si>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</si>
  <si>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</si>
  <si>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</si>
  <si>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</si>
  <si>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</si>
  <si>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</si>
  <si>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</si>
  <si>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</si>
  <si>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</si>
  <si>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</si>
  <si>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</si>
  <si>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</si>
  <si>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</si>
  <si>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</si>
  <si>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</si>
  <si>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</si>
  <si>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</si>
  <si>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</si>
  <si>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</si>
  <si>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</si>
  <si>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</si>
  <si>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</si>
  <si>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</si>
  <si>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</si>
  <si>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</si>
  <si>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</si>
  <si>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</si>
  <si>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</si>
  <si>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</si>
  <si>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</si>
  <si>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</si>
  <si>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</si>
  <si>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</si>
  <si>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</si>
  <si>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</si>
  <si>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</si>
  <si>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</si>
  <si>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</si>
  <si>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</si>
  <si>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</si>
  <si>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</si>
  <si>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</si>
  <si>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</si>
  <si>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</si>
  <si>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</si>
  <si>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</si>
  <si>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</si>
  <si>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</si>
  <si>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</si>
  <si>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</si>
  <si>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</si>
  <si>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</si>
  <si>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</si>
  <si>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</si>
  <si>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</si>
  <si>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</si>
  <si>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</si>
  <si>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</si>
  <si>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</si>
  <si>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</si>
  <si>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</si>
  <si>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</si>
  <si>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</si>
  <si>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</si>
  <si>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</si>
  <si>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</si>
  <si>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</si>
  <si>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</si>
  <si>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</si>
  <si>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</si>
  <si>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</si>
  <si>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</si>
  <si>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</si>
  <si>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</si>
  <si>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</si>
  <si>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</si>
  <si>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</si>
  <si>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</si>
  <si>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</si>
  <si>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</si>
  <si>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</si>
  <si>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</si>
  <si>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</si>
  <si>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</si>
  <si>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</si>
  <si>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</si>
  <si>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</si>
  <si>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</si>
  <si>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</si>
  <si>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</si>
  <si>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</si>
  <si>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</si>
  <si>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</si>
  <si>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</si>
  <si>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</si>
  <si>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</si>
  <si>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</si>
  <si>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</si>
  <si>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</si>
  <si>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</si>
  <si>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</si>
  <si>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</si>
  <si>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</si>
  <si>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</si>
  <si>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</si>
  <si>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</si>
  <si>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</si>
  <si>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</si>
  <si>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</si>
  <si>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</si>
  <si>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</si>
  <si>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</si>
  <si>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</si>
  <si>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</si>
  <si>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</si>
  <si>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</si>
  <si>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</si>
  <si>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</si>
  <si>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</si>
  <si>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</si>
  <si>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</si>
  <si>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</si>
  <si>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</si>
  <si>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</si>
  <si>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</si>
  <si>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</si>
  <si>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</si>
  <si>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</si>
  <si>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</si>
  <si>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</si>
  <si>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</si>
  <si>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</si>
  <si>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</si>
  <si>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</si>
  <si>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</si>
  <si>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</si>
  <si>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</si>
  <si>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</si>
  <si>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</si>
  <si>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</si>
  <si>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</si>
  <si>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</si>
  <si>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</si>
  <si>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</si>
  <si>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</si>
  <si>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</si>
  <si>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</si>
  <si>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</si>
  <si>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</si>
  <si>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</si>
  <si>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</si>
  <si>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</si>
  <si>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</si>
  <si>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</si>
  <si>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</si>
  <si>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</si>
  <si>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</si>
  <si>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</si>
  <si>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</si>
  <si>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</si>
  <si>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Mean average donation</t>
  </si>
  <si>
    <t>Median average donation</t>
  </si>
  <si>
    <t>Median Pledged</t>
  </si>
  <si>
    <t>Median backers_count</t>
  </si>
  <si>
    <t>Mean backers_count</t>
  </si>
  <si>
    <t>deviations</t>
  </si>
  <si>
    <t>mean</t>
  </si>
  <si>
    <t>data set</t>
  </si>
  <si>
    <t>variance</t>
  </si>
  <si>
    <t>Module Example</t>
  </si>
  <si>
    <t>iqr=q3--q1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</si>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</sst>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3" fontId="0" fillId="0" borderId="0" xfId="0" applyNumberFormat="1"/>
    <xf numFmtId="2" fontId="0" fillId="0" borderId="0" xfId="0" applyNumberFormat="1"/>
    <xf numFmtId="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33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33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33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235324144971928"/>
          <c:y val="3.73937269443692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5-42C2-8CFA-EE9D7D7E26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5-42C2-8CFA-EE9D7D7E26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5-42C2-8CFA-EE9D7D7E26E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95-42C2-8CFA-EE9D7D7E2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2607536"/>
        <c:axId val="1632607952"/>
      </c:barChart>
      <c:catAx>
        <c:axId val="163260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07952"/>
        <c:crosses val="autoZero"/>
        <c:auto val="1"/>
        <c:lblAlgn val="ctr"/>
        <c:lblOffset val="100"/>
        <c:noMultiLvlLbl val="0"/>
      </c:catAx>
      <c:valAx>
        <c:axId val="163260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0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[Kickstarter-analysis.xlsx]Subcategory Statistics!PivotTable6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8-498E-8D89-4E22C3C7E1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18-498E-8D89-4E22C3C7E1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18-498E-8D89-4E22C3C7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6184176"/>
        <c:axId val="526161296"/>
      </c:barChart>
      <c:catAx>
        <c:axId val="52618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61296"/>
        <c:crosses val="autoZero"/>
        <c:auto val="1"/>
        <c:lblAlgn val="ctr"/>
        <c:lblOffset val="100"/>
        <c:noMultiLvlLbl val="0"/>
      </c:catAx>
      <c:valAx>
        <c:axId val="52616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8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4-463B-B2A7-EAC63029A17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4-463B-B2A7-EAC63029A17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B4-463B-B2A7-EAC63029A17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B4-463B-B2A7-EAC63029A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059760"/>
        <c:axId val="1912060176"/>
      </c:lineChart>
      <c:catAx>
        <c:axId val="19120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60176"/>
        <c:crosses val="autoZero"/>
        <c:auto val="1"/>
        <c:lblAlgn val="ctr"/>
        <c:lblOffset val="100"/>
        <c:noMultiLvlLbl val="0"/>
      </c:catAx>
      <c:valAx>
        <c:axId val="191206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1FE8E8F-E8CA-43EE-B7F2-ECA50DD5E48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9A3FF6-92CB-4F08-AA73-C752D750F40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FEF286-CB07-46A0-B1DD-37533D916BA7}">
  <sheetPr codeName="Chart9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0</xdr:row>
      <xdr:rowOff>166686</xdr:rowOff>
    </xdr:from>
    <xdr:to>
      <xdr:col>20</xdr:col>
      <xdr:colOff>533400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2D542-8F8F-4351-D268-EE5C66CED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4762</xdr:rowOff>
    </xdr:from>
    <xdr:to>
      <xdr:col>18</xdr:col>
      <xdr:colOff>533400</xdr:colOff>
      <xdr:row>34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371CC-BB50-3E66-C337-5D46CC666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1</xdr:row>
      <xdr:rowOff>185736</xdr:rowOff>
    </xdr:from>
    <xdr:to>
      <xdr:col>18</xdr:col>
      <xdr:colOff>381000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A9E6C-8204-F7B6-5DA5-110857DA5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E25DE3-E1BB-7232-128D-A8B56259F9C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338800C-DDB4-4F5F-9662-EFF0E1B39F6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sy Newbold" refreshedDate="44719.761271412041" createdVersion="8" refreshedVersion="8" minRefreshableVersion="3" recordCount="4114" xr:uid="{B364EA06-8BAE-4872-8918-D9CB0B3626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sy Newbold" refreshedDate="44721.740393518521" createdVersion="8" refreshedVersion="8" minRefreshableVersion="3" recordCount="4114" xr:uid="{8D4EE41D-A67A-4D58-B143-9CAB3706EB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C2C1F-2BEF-4F17-B6B9-D6038E77D998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798E6-81F1-472B-A83F-C6A019B3BA3E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6CCB9-F38E-49D8-981C-AEFE3E6DD61F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0" zoomScaleNormal="90" workbookViewId="0">
      <selection activeCell="B1" sqref="B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7.8554687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5703125" customWidth="1"/>
    <col min="16" max="16" width="19.140625" customWidth="1"/>
    <col min="17" max="17" width="41.140625" customWidth="1"/>
    <col min="18" max="18" width="17.5703125" customWidth="1"/>
    <col min="19" max="19" width="28.5703125" style="17" customWidth="1"/>
    <col min="20" max="20" width="29.42578125" style="17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F1:F1048576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"failed"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3300"/>
        <color rgb="FF00B0F0"/>
      </colorScale>
    </cfRule>
    <cfRule type="colorScale" priority="2">
      <colorScale>
        <cfvo type="min"/>
        <cfvo type="max"/>
        <color rgb="FFFF33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4FDAE-6F02-4F12-A51E-7F916B225FF8}">
  <sheetPr codeName="Sheet2"/>
  <dimension ref="A1:E37"/>
  <sheetViews>
    <sheetView workbookViewId="0">
      <selection activeCell="J6" sqref="J6"/>
    </sheetView>
  </sheetViews>
  <sheetFormatPr defaultRowHeight="15" x14ac:dyDescent="0.25"/>
  <cols>
    <col min="1" max="1" width="28.28515625" customWidth="1"/>
    <col min="2" max="2" width="18.85546875" customWidth="1"/>
    <col min="3" max="3" width="17.5703125" customWidth="1"/>
    <col min="4" max="4" width="16.140625" customWidth="1"/>
  </cols>
  <sheetData>
    <row r="1" spans="1:3" x14ac:dyDescent="0.25">
      <c r="B1" s="1" t="s">
        <v>8383</v>
      </c>
      <c r="C1" s="1" t="s">
        <v>8384</v>
      </c>
    </row>
    <row r="2" spans="1:3" x14ac:dyDescent="0.25">
      <c r="A2" s="10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s="10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s="10" t="s">
        <v>8399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s="10" t="s">
        <v>8400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s="10" t="s">
        <v>8401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s="10" t="s">
        <v>8402</v>
      </c>
      <c r="B7" s="19">
        <f>B5-B6</f>
        <v>3500</v>
      </c>
      <c r="C7" s="19">
        <f>C5-C6</f>
        <v>8000</v>
      </c>
    </row>
    <row r="8" spans="1:3" x14ac:dyDescent="0.25">
      <c r="B8" s="19"/>
      <c r="C8" s="20"/>
    </row>
    <row r="9" spans="1:3" x14ac:dyDescent="0.25">
      <c r="A9" s="10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s="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s="10" t="s">
        <v>8403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s="10" t="s">
        <v>8404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s="10" t="s">
        <v>8405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s="10" t="s">
        <v>8406</v>
      </c>
      <c r="B14" s="19">
        <f>B12-B13</f>
        <v>3982.4925000000003</v>
      </c>
      <c r="C14" s="19">
        <f>C12-C13</f>
        <v>491.75</v>
      </c>
    </row>
    <row r="16" spans="1:3" x14ac:dyDescent="0.25">
      <c r="A16" s="10" t="s">
        <v>8392</v>
      </c>
      <c r="B16" s="22">
        <f>AVERAGE('Successful US Kickstarters'!L:L)</f>
        <v>63.092233009708735</v>
      </c>
      <c r="C16" s="22">
        <f>AVERAGE('Failed US Kickstarters'!L:L)</f>
        <v>7.7880000000000003</v>
      </c>
    </row>
    <row r="17" spans="1:5" x14ac:dyDescent="0.25">
      <c r="A17" s="10" t="s">
        <v>8391</v>
      </c>
      <c r="B17" s="22">
        <f>MEDIAN('Successful US Kickstarters'!L:L)</f>
        <v>41</v>
      </c>
      <c r="C17" s="22">
        <f>MEDIAN('Failed US Kickstarters'!L:L)</f>
        <v>4</v>
      </c>
    </row>
    <row r="18" spans="1:5" x14ac:dyDescent="0.25">
      <c r="B18" s="22"/>
      <c r="C18" s="22"/>
    </row>
    <row r="19" spans="1:5" x14ac:dyDescent="0.25">
      <c r="A19" s="10" t="s">
        <v>8388</v>
      </c>
      <c r="B19" s="23">
        <f>AVERAGE('Successful US Kickstarters'!P:P)</f>
        <v>92.758932038834843</v>
      </c>
      <c r="C19" s="23">
        <f>AVERAGE('Failed US Kickstarters'!P:P)</f>
        <v>49.612119999999997</v>
      </c>
    </row>
    <row r="20" spans="1:5" x14ac:dyDescent="0.25">
      <c r="A20" s="10" t="s">
        <v>8389</v>
      </c>
      <c r="B20" s="23">
        <f>MEDIAN('Successful US Kickstarters'!P:P)</f>
        <v>69.08</v>
      </c>
      <c r="C20" s="23">
        <f>MEDIAN('Failed US Kickstarters'!P:P)</f>
        <v>26.164999999999999</v>
      </c>
    </row>
    <row r="26" spans="1:5" x14ac:dyDescent="0.25">
      <c r="E26" t="s">
        <v>8398</v>
      </c>
    </row>
    <row r="29" spans="1:5" x14ac:dyDescent="0.25">
      <c r="A29" t="s">
        <v>8397</v>
      </c>
    </row>
    <row r="30" spans="1:5" x14ac:dyDescent="0.25">
      <c r="A30" t="s">
        <v>8395</v>
      </c>
      <c r="B30" t="s">
        <v>8394</v>
      </c>
      <c r="C30" t="s">
        <v>8393</v>
      </c>
      <c r="D30" t="s">
        <v>8396</v>
      </c>
    </row>
    <row r="31" spans="1:5" x14ac:dyDescent="0.25">
      <c r="A31">
        <v>1</v>
      </c>
      <c r="B31">
        <f>SUM(1+3+6+7+8)/5</f>
        <v>5</v>
      </c>
      <c r="C31">
        <f>1-5</f>
        <v>-4</v>
      </c>
      <c r="D31">
        <f>-4^2</f>
        <v>16</v>
      </c>
    </row>
    <row r="32" spans="1:5" x14ac:dyDescent="0.25">
      <c r="A32">
        <v>3</v>
      </c>
      <c r="C32">
        <f>3-5</f>
        <v>-2</v>
      </c>
      <c r="D32">
        <f>-2^2</f>
        <v>4</v>
      </c>
    </row>
    <row r="33" spans="1:4" x14ac:dyDescent="0.25">
      <c r="A33">
        <v>6</v>
      </c>
      <c r="C33">
        <f>6-5</f>
        <v>1</v>
      </c>
      <c r="D33">
        <f>1^2</f>
        <v>1</v>
      </c>
    </row>
    <row r="34" spans="1:4" x14ac:dyDescent="0.25">
      <c r="A34">
        <v>7</v>
      </c>
      <c r="C34">
        <f>7-5</f>
        <v>2</v>
      </c>
      <c r="D34">
        <f>2^2</f>
        <v>4</v>
      </c>
    </row>
    <row r="35" spans="1:4" x14ac:dyDescent="0.25">
      <c r="A35">
        <v>8</v>
      </c>
      <c r="C35">
        <f>8-5</f>
        <v>3</v>
      </c>
      <c r="D35">
        <f>3^2</f>
        <v>9</v>
      </c>
    </row>
    <row r="36" spans="1:4" x14ac:dyDescent="0.25">
      <c r="D36">
        <f>(16+4+1+4+9)/(5-1)</f>
        <v>8.5</v>
      </c>
    </row>
    <row r="37" spans="1:4" x14ac:dyDescent="0.25">
      <c r="D37" s="21">
        <f>SQRT(D36)</f>
        <v>2.9154759474226504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D7944-4D42-4167-A05D-C0C24A449C4E}">
  <sheetPr codeName="Sheet3"/>
  <dimension ref="A1:T413"/>
  <sheetViews>
    <sheetView topLeftCell="C1" workbookViewId="0">
      <selection activeCell="C10" sqref="C10"/>
    </sheetView>
  </sheetViews>
  <sheetFormatPr defaultRowHeight="15" x14ac:dyDescent="0.25"/>
  <cols>
    <col min="1" max="1" width="9.42578125" customWidth="1"/>
    <col min="2" max="2" width="33.42578125" customWidth="1"/>
    <col min="3" max="3" width="55.7109375" customWidth="1"/>
    <col min="4" max="4" width="17.7109375" customWidth="1"/>
    <col min="5" max="5" width="14.85546875" customWidth="1"/>
    <col min="6" max="6" width="17" customWidth="1"/>
    <col min="9" max="9" width="20.42578125" customWidth="1"/>
    <col min="10" max="10" width="19.140625" customWidth="1"/>
    <col min="11" max="11" width="13.140625" customWidth="1"/>
    <col min="12" max="12" width="15.5703125" customWidth="1"/>
    <col min="13" max="13" width="13.42578125" customWidth="1"/>
    <col min="14" max="14" width="24.28515625" customWidth="1"/>
    <col min="15" max="15" width="20.5703125" customWidth="1"/>
    <col min="16" max="16" width="18.7109375" customWidth="1"/>
    <col min="17" max="17" width="19.5703125" customWidth="1"/>
    <col min="18" max="18" width="18" customWidth="1"/>
    <col min="19" max="19" width="22.7109375" customWidth="1"/>
    <col min="20" max="20" width="21.5703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4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3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4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4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4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4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4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4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3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4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4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3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3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3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3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3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3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4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4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3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4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3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4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3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4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4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4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3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4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4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4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4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3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3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4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4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4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4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4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3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4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3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3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3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4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3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4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4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3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4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4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4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3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4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3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3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4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4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3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3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4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3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4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3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3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3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4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4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4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3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4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3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3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3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3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4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3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4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4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4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4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3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4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4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4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3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4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4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4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3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3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3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4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3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3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4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4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3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3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4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4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4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3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3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4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4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4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3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3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4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4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4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4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3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4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4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3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4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4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4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3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3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4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3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4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3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3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3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3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4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4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4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3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4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4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4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3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4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3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4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4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4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3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4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4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4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4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4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4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4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4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4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4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4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3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4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3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4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4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4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4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4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4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3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4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4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3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4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3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4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4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3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4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3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3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3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3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4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3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4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4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3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3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4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6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4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3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4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3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4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4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4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4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3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3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4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3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3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4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4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4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3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4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4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3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3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3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4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4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4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4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3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4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4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3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3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4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3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4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4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3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4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"failed"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3300"/>
        <color rgb="FF00B0F0"/>
      </colorScale>
    </cfRule>
    <cfRule type="colorScale" priority="2">
      <colorScale>
        <cfvo type="min"/>
        <cfvo type="max"/>
        <color rgb="FFFF33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AA19-CEBB-4559-A80F-342620CEF73A}">
  <sheetPr codeName="Sheet4"/>
  <dimension ref="A1:T251"/>
  <sheetViews>
    <sheetView topLeftCell="A70" workbookViewId="0">
      <selection activeCell="D8" sqref="D8"/>
    </sheetView>
  </sheetViews>
  <sheetFormatPr defaultRowHeight="15" x14ac:dyDescent="0.25"/>
  <cols>
    <col min="1" max="1" width="10" customWidth="1"/>
    <col min="2" max="2" width="28.7109375" customWidth="1"/>
    <col min="3" max="3" width="41" customWidth="1"/>
    <col min="4" max="4" width="15.7109375" customWidth="1"/>
    <col min="5" max="5" width="13.42578125" customWidth="1"/>
    <col min="6" max="6" width="15.5703125" customWidth="1"/>
    <col min="7" max="7" width="12.28515625" customWidth="1"/>
    <col min="8" max="8" width="11.28515625" customWidth="1"/>
    <col min="9" max="9" width="11.42578125" customWidth="1"/>
    <col min="10" max="11" width="14.28515625" customWidth="1"/>
    <col min="12" max="12" width="14.5703125" customWidth="1"/>
    <col min="13" max="13" width="11.140625" customWidth="1"/>
    <col min="14" max="14" width="24.5703125" customWidth="1"/>
    <col min="15" max="15" width="19.5703125" customWidth="1"/>
    <col min="16" max="16" width="18.7109375" customWidth="1"/>
    <col min="17" max="17" width="19.7109375" customWidth="1"/>
    <col min="18" max="18" width="17.7109375" customWidth="1"/>
    <col min="19" max="19" width="22.85546875" customWidth="1"/>
    <col min="20" max="20" width="22.71093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3300"/>
        <color rgb="FF00B0F0"/>
      </colorScale>
    </cfRule>
    <cfRule type="colorScale" priority="2">
      <colorScale>
        <cfvo type="min"/>
        <cfvo type="max"/>
        <color rgb="FFFF33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F60F9-F461-466C-8F68-ECFF128D27F6}">
  <sheetPr codeName="Sheet5"/>
  <dimension ref="A1:F6"/>
  <sheetViews>
    <sheetView workbookViewId="0">
      <selection activeCell="M21" sqref="M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0D3E1-5354-4D81-958F-D1FC2815BBC8}">
  <sheetPr codeName="Sheet6"/>
  <dimension ref="A1:E7"/>
  <sheetViews>
    <sheetView topLeftCell="A4"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7A62-84DF-42FB-A943-0FB49539E92C}">
  <sheetPr codeName="Sheet7"/>
  <dimension ref="A3:F17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8373</v>
      </c>
      <c r="B5" s="15">
        <v>34</v>
      </c>
      <c r="C5" s="15">
        <v>149</v>
      </c>
      <c r="D5" s="15">
        <v>2</v>
      </c>
      <c r="E5" s="15">
        <v>182</v>
      </c>
      <c r="F5" s="15">
        <v>367</v>
      </c>
    </row>
    <row r="6" spans="1:6" x14ac:dyDescent="0.25">
      <c r="A6" s="18" t="s">
        <v>8374</v>
      </c>
      <c r="B6" s="15">
        <v>27</v>
      </c>
      <c r="C6" s="15">
        <v>106</v>
      </c>
      <c r="D6" s="15">
        <v>18</v>
      </c>
      <c r="E6" s="15">
        <v>202</v>
      </c>
      <c r="F6" s="15">
        <v>353</v>
      </c>
    </row>
    <row r="7" spans="1:6" x14ac:dyDescent="0.25">
      <c r="A7" s="18" t="s">
        <v>8375</v>
      </c>
      <c r="B7" s="15">
        <v>28</v>
      </c>
      <c r="C7" s="15">
        <v>108</v>
      </c>
      <c r="D7" s="15">
        <v>30</v>
      </c>
      <c r="E7" s="15">
        <v>180</v>
      </c>
      <c r="F7" s="15">
        <v>346</v>
      </c>
    </row>
    <row r="8" spans="1:6" x14ac:dyDescent="0.25">
      <c r="A8" s="18" t="s">
        <v>8376</v>
      </c>
      <c r="B8" s="15">
        <v>27</v>
      </c>
      <c r="C8" s="15">
        <v>102</v>
      </c>
      <c r="D8" s="15"/>
      <c r="E8" s="15">
        <v>192</v>
      </c>
      <c r="F8" s="15">
        <v>321</v>
      </c>
    </row>
    <row r="9" spans="1:6" x14ac:dyDescent="0.25">
      <c r="A9" s="18" t="s">
        <v>8367</v>
      </c>
      <c r="B9" s="15">
        <v>26</v>
      </c>
      <c r="C9" s="15">
        <v>126</v>
      </c>
      <c r="D9" s="15"/>
      <c r="E9" s="15">
        <v>234</v>
      </c>
      <c r="F9" s="15">
        <v>386</v>
      </c>
    </row>
    <row r="10" spans="1:6" x14ac:dyDescent="0.25">
      <c r="A10" s="18" t="s">
        <v>8377</v>
      </c>
      <c r="B10" s="15">
        <v>27</v>
      </c>
      <c r="C10" s="15">
        <v>147</v>
      </c>
      <c r="D10" s="15"/>
      <c r="E10" s="15">
        <v>211</v>
      </c>
      <c r="F10" s="15">
        <v>385</v>
      </c>
    </row>
    <row r="11" spans="1:6" x14ac:dyDescent="0.25">
      <c r="A11" s="18" t="s">
        <v>8368</v>
      </c>
      <c r="B11" s="15">
        <v>43</v>
      </c>
      <c r="C11" s="15">
        <v>150</v>
      </c>
      <c r="D11" s="15"/>
      <c r="E11" s="15">
        <v>194</v>
      </c>
      <c r="F11" s="15">
        <v>387</v>
      </c>
    </row>
    <row r="12" spans="1:6" x14ac:dyDescent="0.25">
      <c r="A12" s="18" t="s">
        <v>8369</v>
      </c>
      <c r="B12" s="15">
        <v>33</v>
      </c>
      <c r="C12" s="15">
        <v>134</v>
      </c>
      <c r="D12" s="15"/>
      <c r="E12" s="15">
        <v>166</v>
      </c>
      <c r="F12" s="15">
        <v>333</v>
      </c>
    </row>
    <row r="13" spans="1:6" x14ac:dyDescent="0.25">
      <c r="A13" s="18" t="s">
        <v>8370</v>
      </c>
      <c r="B13" s="15">
        <v>24</v>
      </c>
      <c r="C13" s="15">
        <v>127</v>
      </c>
      <c r="D13" s="15"/>
      <c r="E13" s="15">
        <v>147</v>
      </c>
      <c r="F13" s="15">
        <v>298</v>
      </c>
    </row>
    <row r="14" spans="1:6" x14ac:dyDescent="0.25">
      <c r="A14" s="18" t="s">
        <v>8371</v>
      </c>
      <c r="B14" s="15">
        <v>20</v>
      </c>
      <c r="C14" s="15">
        <v>149</v>
      </c>
      <c r="D14" s="15"/>
      <c r="E14" s="15">
        <v>183</v>
      </c>
      <c r="F14" s="15">
        <v>352</v>
      </c>
    </row>
    <row r="15" spans="1:6" x14ac:dyDescent="0.25">
      <c r="A15" s="18" t="s">
        <v>8372</v>
      </c>
      <c r="B15" s="15">
        <v>37</v>
      </c>
      <c r="C15" s="15">
        <v>114</v>
      </c>
      <c r="D15" s="15"/>
      <c r="E15" s="15">
        <v>183</v>
      </c>
      <c r="F15" s="15">
        <v>334</v>
      </c>
    </row>
    <row r="16" spans="1:6" x14ac:dyDescent="0.25">
      <c r="A16" s="18" t="s">
        <v>8378</v>
      </c>
      <c r="B16" s="15">
        <v>23</v>
      </c>
      <c r="C16" s="15">
        <v>118</v>
      </c>
      <c r="D16" s="15"/>
      <c r="E16" s="15">
        <v>111</v>
      </c>
      <c r="F16" s="15">
        <v>252</v>
      </c>
    </row>
    <row r="17" spans="1:6" x14ac:dyDescent="0.25">
      <c r="A17" s="18" t="s">
        <v>8361</v>
      </c>
      <c r="B17" s="15">
        <v>349</v>
      </c>
      <c r="C17" s="15">
        <v>1530</v>
      </c>
      <c r="D17" s="15">
        <v>50</v>
      </c>
      <c r="E17" s="15">
        <v>2185</v>
      </c>
      <c r="F17" s="15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16821-43E3-493A-A60F-A3C40F2ED916}">
  <sheetPr codeName="Sheet8"/>
  <dimension ref="A1:F6"/>
  <sheetViews>
    <sheetView workbookViewId="0">
      <selection activeCell="F11" sqref="F11"/>
    </sheetView>
  </sheetViews>
  <sheetFormatPr defaultRowHeight="15" x14ac:dyDescent="0.25"/>
  <cols>
    <col min="1" max="1" width="34.7109375" customWidth="1"/>
    <col min="2" max="2" width="125.7109375" customWidth="1"/>
    <col min="5" max="5" width="17" customWidth="1"/>
    <col min="6" max="6" width="18.7109375" customWidth="1"/>
  </cols>
  <sheetData>
    <row r="1" spans="1:6" x14ac:dyDescent="0.25">
      <c r="A1" s="10" t="s">
        <v>8379</v>
      </c>
      <c r="B1" s="10" t="s">
        <v>4110</v>
      </c>
      <c r="C1" s="10" t="s">
        <v>8380</v>
      </c>
      <c r="D1" s="10" t="s">
        <v>8381</v>
      </c>
      <c r="E1" s="10" t="s">
        <v>8307</v>
      </c>
      <c r="F1" s="10" t="s">
        <v>8382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  <vt:lpstr>GB goal-pledged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Chrissy Newbold</cp:lastModifiedBy>
  <dcterms:created xsi:type="dcterms:W3CDTF">2017-04-20T15:17:24Z</dcterms:created>
  <dcterms:modified xsi:type="dcterms:W3CDTF">2022-06-18T00:48:11Z</dcterms:modified>
</cp:coreProperties>
</file>