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3b836b3454e9c8/MSU-IIT/AY-2025-2026/1S/ENS161/materials/ps-01/"/>
    </mc:Choice>
  </mc:AlternateContent>
  <xr:revisionPtr revIDLastSave="0" documentId="8_{A109997A-84B9-CB4F-A84C-1E6B6C942C03}" xr6:coauthVersionLast="47" xr6:coauthVersionMax="47" xr10:uidLastSave="{00000000-0000-0000-0000-000000000000}"/>
  <bookViews>
    <workbookView xWindow="5760" yWindow="640" windowWidth="14940" windowHeight="17360" xr2:uid="{B716784F-8199-954C-A160-53A74982793B}"/>
  </bookViews>
  <sheets>
    <sheet name="PS1" sheetId="1" r:id="rId1"/>
  </sheets>
  <definedNames>
    <definedName name="solver_eng" localSheetId="0" hidden="1">0</definedName>
    <definedName name="solver_typ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/>
  <c r="F20" i="1"/>
  <c r="F19" i="1"/>
  <c r="F18" i="1"/>
  <c r="G26" i="1"/>
  <c r="G27" i="1"/>
  <c r="F27" i="1"/>
  <c r="F26" i="1"/>
  <c r="G8" i="1"/>
  <c r="F8" i="1"/>
  <c r="G7" i="1"/>
  <c r="F7" i="1"/>
  <c r="G6" i="1"/>
  <c r="F6" i="1"/>
  <c r="G5" i="1"/>
  <c r="F5" i="1"/>
  <c r="G29" i="1"/>
  <c r="G28" i="1" s="1"/>
  <c r="G21" i="1"/>
  <c r="G24" i="1" s="1"/>
  <c r="G22" i="1"/>
  <c r="F21" i="1"/>
  <c r="F25" i="1" s="1"/>
  <c r="F22" i="1"/>
  <c r="G16" i="1"/>
  <c r="F16" i="1"/>
  <c r="G15" i="1"/>
  <c r="F15" i="1"/>
  <c r="G9" i="1"/>
  <c r="G10" i="1"/>
  <c r="F10" i="1"/>
  <c r="F9" i="1"/>
  <c r="G3" i="1"/>
  <c r="G4" i="1" s="1"/>
  <c r="F3" i="1"/>
  <c r="F4" i="1" s="1"/>
  <c r="G25" i="1" l="1"/>
  <c r="F29" i="1"/>
  <c r="F28" i="1" s="1"/>
  <c r="F24" i="1"/>
  <c r="G11" i="1"/>
  <c r="F17" i="1"/>
  <c r="G17" i="1"/>
  <c r="F11" i="1"/>
</calcChain>
</file>

<file path=xl/sharedStrings.xml><?xml version="1.0" encoding="utf-8"?>
<sst xmlns="http://schemas.openxmlformats.org/spreadsheetml/2006/main" count="49" uniqueCount="23">
  <si>
    <t>Problem</t>
  </si>
  <si>
    <t>Parameters</t>
  </si>
  <si>
    <t>Answers</t>
  </si>
  <si>
    <t>theta_1</t>
  </si>
  <si>
    <t>theta_2</t>
  </si>
  <si>
    <t>F_1</t>
  </si>
  <si>
    <t>F_2</t>
  </si>
  <si>
    <t>a</t>
  </si>
  <si>
    <t>b</t>
  </si>
  <si>
    <t>c</t>
  </si>
  <si>
    <t>d</t>
  </si>
  <si>
    <t>e</t>
  </si>
  <si>
    <t>f</t>
  </si>
  <si>
    <t>B5-1</t>
  </si>
  <si>
    <t>B6</t>
  </si>
  <si>
    <t>Item</t>
  </si>
  <si>
    <t>theta_3</t>
  </si>
  <si>
    <t>F_3</t>
  </si>
  <si>
    <t>alpha</t>
  </si>
  <si>
    <t>F_A</t>
  </si>
  <si>
    <t>theta</t>
  </si>
  <si>
    <t>F</t>
  </si>
  <si>
    <t>F_max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</si>
</sst>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  <charset val="2"/>
    </font>
    <font>
      <i/>
      <sz val="11"/>
      <color theme="1"/>
      <name val="Verdana"/>
      <family val="2"/>
    </font>
    <font>
      <sz val="11"/>
      <color rgb="FF000000"/>
      <name val="Verdana"/>
      <family val="2"/>
    </font>
    <font>
      <i/>
      <sz val="11"/>
      <color theme="9" tint="-0.249977111117893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14E0E5A-1C1F-9B4F-873D-E25C3A3574C6}">
  <we:reference id="wa104376997" version="3.0.0.0" store="en-US" storeType="OMEX"/>
  <we:alternateReferences>
    <we:reference id="wa104376997" version="3.0.0.0" store="wa104376997" storeType="OMEX"/>
  </we:alternateReferences>
  <we:properties>
    <we:property name="UniqueID" value="&quot;202581175670478694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_xldudf_PSINORMAL</we:customFunctionIds>
        <we:customFunctionIds>_xldudf_PSIBERNOULLI</we:customFunctionIds>
        <we:customFunctionIds>_xldudf_PSIBETA</we:customFunctionIds>
        <we:customFunctionIds>_xldudf_PSIBINOMIAL</we:customFunctionIds>
        <we:customFunctionIds>_xldudf_PSIEXPONENTIAL</we:customFunctionIds>
        <we:customFunctionIds>_xldudf_PSIGAMMA</we:customFunctionIds>
        <we:customFunctionIds>_xldudf_PSIGEOMETRIC</we:customFunctionIds>
        <we:customFunctionIds>_xldudf_PSIHYPERGEO</we:customFunctionIds>
        <we:customFunctionIds>_xldudf_PSIINTUNIFORM</we:customFunctionIds>
        <we:customFunctionIds>_xldudf_PSILOGARITHMIC</we:customFunctionIds>
        <we:customFunctionIds>_xldudf_PSILOGNORMAL</we:customFunctionIds>
        <we:customFunctionIds>_xldudf_PSILOGNORM2</we:customFunctionIds>
        <we:customFunctionIds>_xldudf_PSINEGBINOMIAL</we:customFunctionIds>
        <we:customFunctionIds>_xldudf_PSIPERT</we:customFunctionIds>
        <we:customFunctionIds>_xldudf_PSIPOISSON</we:customFunctionIds>
        <we:customFunctionIds>_xldudf_PSITRIANGULAR</we:customFunctionIds>
        <we:customFunctionIds>_xldudf_PSIUNIFORM</we:customFunctionIds>
        <we:customFunctionIds>_xldudf_PSIWEIBULL</we:customFunctionIds>
        <we:customFunctionIds>_xldudf_PSIOUTPUT</we:customFunctionIds>
        <we:customFunctionIds>_xldudf_PSICORRMATRIX</we:customFunctionIds>
        <we:customFunctionIds>_xldudf_PSIMEAN</we:customFunctionIds>
        <we:customFunctionIds>_xldudf_PSIMODE</we:customFunctionIds>
        <we:customFunctionIds>_xldudf_PSIVARIANCE</we:customFunctionIds>
        <we:customFunctionIds>_xldudf_PSISTDDEV</we:customFunctionIds>
        <we:customFunctionIds>_xldudf_PSIMIN</we:customFunctionIds>
        <we:customFunctionIds>_xldudf_PSIMAX</we:customFunctionIds>
        <we:customFunctionIds>_xldudf_PSIMEDIAN</we:customFunctionIds>
        <we:customFunctionIds>_xldudf_PSISKEWNESS</we:customFunctionIds>
        <we:customFunctionIds>_xldudf_PSIKURTOSIS</we:customFunctionIds>
        <we:customFunctionIds>_xldudf_PSICORRELATION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D6E866A-648C-E645-A220-B80A2B46D4EA}">
  <we:reference id="wa104100404" version="3.0.0.1" store="en-AU" storeType="OMEX"/>
  <we:alternateReferences>
    <we:reference id="WA104100404" version="3.0.0.1" store="WA104100404" storeType="OMEX"/>
  </we:alternateReferences>
  <we:properties>
    <we:property name="UniqueID" value="&quot;2025811756704832622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B10C-EF37-9445-916A-68DD262912E4}">
  <dimension ref="A1:G29"/>
  <sheetViews>
    <sheetView tabSelected="1" workbookViewId="0">
      <selection activeCell="I22" sqref="I22"/>
    </sheetView>
  </sheetViews>
  <sheetFormatPr baseColWidth="10" defaultRowHeight="14" x14ac:dyDescent="0.2"/>
  <cols>
    <col min="1" max="1" width="9.83203125" style="2" bestFit="1" customWidth="1"/>
    <col min="2" max="2" width="8.33203125" style="2" bestFit="1" customWidth="1"/>
    <col min="3" max="4" width="10.83203125" style="2"/>
    <col min="5" max="5" width="5.6640625" style="2" bestFit="1" customWidth="1"/>
    <col min="6" max="7" width="15" style="7" customWidth="1"/>
    <col min="8" max="16384" width="10.83203125" style="1"/>
  </cols>
  <sheetData>
    <row r="1" spans="1:7" x14ac:dyDescent="0.2">
      <c r="A1" s="21" t="s">
        <v>0</v>
      </c>
      <c r="B1" s="21" t="s">
        <v>1</v>
      </c>
      <c r="C1" s="21"/>
      <c r="D1" s="3"/>
      <c r="E1" s="21" t="s">
        <v>2</v>
      </c>
      <c r="F1" s="21"/>
      <c r="G1" s="21"/>
    </row>
    <row r="2" spans="1:7" x14ac:dyDescent="0.2">
      <c r="A2" s="22"/>
      <c r="B2" s="4"/>
      <c r="C2" s="4" t="s">
        <v>13</v>
      </c>
      <c r="D2" s="4" t="s">
        <v>14</v>
      </c>
      <c r="E2" s="4" t="s">
        <v>15</v>
      </c>
      <c r="F2" s="6" t="s">
        <v>13</v>
      </c>
      <c r="G2" s="6" t="s">
        <v>14</v>
      </c>
    </row>
    <row r="3" spans="1:7" x14ac:dyDescent="0.2">
      <c r="A3" s="18">
        <v>1</v>
      </c>
      <c r="B3" s="8" t="s">
        <v>3</v>
      </c>
      <c r="C3" s="5">
        <v>20</v>
      </c>
      <c r="D3" s="5">
        <v>40</v>
      </c>
      <c r="E3" s="5" t="s">
        <v>7</v>
      </c>
      <c r="F3" s="9">
        <f>SQRT((C5^2) + (C6^2) - (2*C5*C6*COS((PI() / 180) * (105 + C3 - C4))))</f>
        <v>6.7559020761566027</v>
      </c>
      <c r="G3" s="9">
        <f>SQRT((D5^2) + (D6^2) - (2*D5*D6*COS((PI() / 180) * (105 + D3 - D4))))</f>
        <v>9.0603648009748454</v>
      </c>
    </row>
    <row r="4" spans="1:7" x14ac:dyDescent="0.2">
      <c r="A4" s="19"/>
      <c r="B4" s="2" t="s">
        <v>4</v>
      </c>
      <c r="C4" s="2">
        <v>40</v>
      </c>
      <c r="D4" s="2">
        <v>20</v>
      </c>
      <c r="E4" s="2" t="s">
        <v>8</v>
      </c>
      <c r="F4" s="7">
        <f>C3 + ( (180 / PI()) * ASIN((C6/F3) * SIN((PI() / 180) * (105 + C3 - C4))) )</f>
        <v>67.5</v>
      </c>
      <c r="G4" s="7">
        <f>D3 + ( (180 / PI()) * ASIN((D6/G3) * SIN((PI() / 180) * (105 + D3 - D4))) )</f>
        <v>79.262439914060721</v>
      </c>
    </row>
    <row r="5" spans="1:7" x14ac:dyDescent="0.2">
      <c r="A5" s="19"/>
      <c r="B5" s="2" t="s">
        <v>5</v>
      </c>
      <c r="C5" s="2">
        <v>5</v>
      </c>
      <c r="D5" s="2">
        <v>3</v>
      </c>
      <c r="E5" s="2" t="s">
        <v>9</v>
      </c>
      <c r="F5" s="7">
        <f xml:space="preserve"> C5 * ( SIN((PI()/180) * C3) / SIN(PI() * 105 / 180) )</f>
        <v>1.7704265380275372</v>
      </c>
      <c r="G5" s="7">
        <f xml:space="preserve"> D5 * ( SIN((PI()/180) * D3) / SIN(PI() * 105 / 180) )</f>
        <v>1.9963881041136231</v>
      </c>
    </row>
    <row r="6" spans="1:7" x14ac:dyDescent="0.2">
      <c r="A6" s="19"/>
      <c r="B6" s="2" t="s">
        <v>6</v>
      </c>
      <c r="C6" s="2">
        <v>5</v>
      </c>
      <c r="D6" s="2">
        <v>7</v>
      </c>
      <c r="E6" s="2" t="s">
        <v>10</v>
      </c>
      <c r="F6" s="7">
        <f xml:space="preserve"> C5 * ( SIN((PI()/180) * (75 - C3)) / SIN(PI() * 105 / 180) )</f>
        <v>4.2402429979330929</v>
      </c>
      <c r="G6" s="7">
        <f xml:space="preserve"> D5 * ( SIN((PI()/180) * (75 - D3)) / SIN(PI() * 105 / 180) )</f>
        <v>1.7814300665962142</v>
      </c>
    </row>
    <row r="7" spans="1:7" x14ac:dyDescent="0.2">
      <c r="A7" s="19"/>
      <c r="E7" s="2" t="s">
        <v>11</v>
      </c>
      <c r="F7" s="7">
        <f>C6 * SIN((PI()/180) * (105-C4)) / SIN(PI() * 75 / 180)</f>
        <v>4.691394320196089</v>
      </c>
      <c r="G7" s="7">
        <f>D6 * SIN((PI()/180) * (105-D4)) / SIN(PI() * 75 / 180)</f>
        <v>7.2193564938963872</v>
      </c>
    </row>
    <row r="8" spans="1:7" x14ac:dyDescent="0.2">
      <c r="A8" s="20"/>
      <c r="B8" s="10"/>
      <c r="C8" s="10"/>
      <c r="D8" s="10"/>
      <c r="E8" s="10" t="s">
        <v>12</v>
      </c>
      <c r="F8" s="11">
        <f>C6 * SIN((PI() / 180) * C4) / SIN(PI() * 75 / 180)</f>
        <v>3.3273135068560382</v>
      </c>
      <c r="G8" s="11">
        <f>D6 * SIN((PI() / 180) * D4) / SIN(PI() * 75 / 180)</f>
        <v>2.4785971532385522</v>
      </c>
    </row>
    <row r="9" spans="1:7" x14ac:dyDescent="0.2">
      <c r="A9" s="18">
        <v>2</v>
      </c>
      <c r="B9" s="5" t="s">
        <v>3</v>
      </c>
      <c r="C9" s="5">
        <v>29</v>
      </c>
      <c r="D9" s="5">
        <v>29</v>
      </c>
      <c r="E9" s="5"/>
      <c r="F9" s="16">
        <f>(C12*COS((PI()/180) * C9)) - (C13*SIN((PI()/180) * C10)) - (C14*SIN((PI()/180) * C11))</f>
        <v>8.0598138395430619E-2</v>
      </c>
      <c r="G9" s="16">
        <f>(D12*COS((PI()/180) * D9)) - (D13*SIN((PI()/180) * D10)) - (D14*SIN((PI()/180) * D11))</f>
        <v>8.0598138395430619E-2</v>
      </c>
    </row>
    <row r="10" spans="1:7" x14ac:dyDescent="0.2">
      <c r="A10" s="19"/>
      <c r="B10" s="2" t="s">
        <v>4</v>
      </c>
      <c r="C10" s="2">
        <v>46</v>
      </c>
      <c r="D10" s="2">
        <v>46</v>
      </c>
      <c r="F10" s="17">
        <f>-(C12*SIN((PI()/180) * C9)) - (C13*COS((PI()/180) * C10)) + (C14*COS((PI()/180) * C11))</f>
        <v>-0.11689908894371931</v>
      </c>
      <c r="G10" s="17">
        <f>-(D12*SIN((PI()/180) * D9)) - (D13*COS((PI()/180) * D10)) + (D14*COS((PI()/180) * D11))</f>
        <v>-0.11689908894371931</v>
      </c>
    </row>
    <row r="11" spans="1:7" x14ac:dyDescent="0.2">
      <c r="A11" s="19"/>
      <c r="B11" s="2" t="s">
        <v>16</v>
      </c>
      <c r="C11" s="2">
        <v>29</v>
      </c>
      <c r="D11" s="2">
        <v>29</v>
      </c>
      <c r="F11" s="17">
        <f>ATAN(F10/F9) * (180 / PI())</f>
        <v>-55.414993681479508</v>
      </c>
      <c r="G11" s="17">
        <f>ATAN(G10/G9) * (180 / PI())</f>
        <v>-55.414993681479508</v>
      </c>
    </row>
    <row r="12" spans="1:7" x14ac:dyDescent="0.2">
      <c r="A12" s="19"/>
      <c r="B12" s="2" t="s">
        <v>5</v>
      </c>
      <c r="C12" s="2">
        <v>0.5</v>
      </c>
      <c r="D12" s="2">
        <v>0.5</v>
      </c>
    </row>
    <row r="13" spans="1:7" x14ac:dyDescent="0.2">
      <c r="A13" s="19"/>
      <c r="B13" s="2" t="s">
        <v>6</v>
      </c>
      <c r="C13" s="2">
        <v>0.26</v>
      </c>
      <c r="D13" s="2">
        <v>0.26</v>
      </c>
      <c r="E13" s="12" t="s">
        <v>7</v>
      </c>
      <c r="F13" s="13">
        <v>0.14199000000000001</v>
      </c>
      <c r="G13" s="13">
        <v>0.14199000000000001</v>
      </c>
    </row>
    <row r="14" spans="1:7" x14ac:dyDescent="0.2">
      <c r="A14" s="20"/>
      <c r="B14" s="10" t="s">
        <v>17</v>
      </c>
      <c r="C14" s="10">
        <v>0.35</v>
      </c>
      <c r="D14" s="10">
        <v>0.35</v>
      </c>
      <c r="E14" s="14" t="s">
        <v>8</v>
      </c>
      <c r="F14" s="15">
        <v>34.585009999999997</v>
      </c>
      <c r="G14" s="15">
        <v>34.585009999999997</v>
      </c>
    </row>
    <row r="15" spans="1:7" x14ac:dyDescent="0.2">
      <c r="A15" s="18">
        <v>3</v>
      </c>
      <c r="B15" s="5" t="s">
        <v>18</v>
      </c>
      <c r="C15" s="5">
        <v>25</v>
      </c>
      <c r="D15" s="5">
        <v>35</v>
      </c>
      <c r="E15" s="5"/>
      <c r="F15" s="16">
        <f>90+C15-C17</f>
        <v>74</v>
      </c>
      <c r="G15" s="16">
        <f>90+D15-D17</f>
        <v>86</v>
      </c>
    </row>
    <row r="16" spans="1:7" x14ac:dyDescent="0.2">
      <c r="A16" s="19"/>
      <c r="B16" s="2" t="s">
        <v>19</v>
      </c>
      <c r="C16" s="2">
        <v>0.3</v>
      </c>
      <c r="D16" s="2">
        <v>0.5</v>
      </c>
      <c r="E16" s="2" t="s">
        <v>7</v>
      </c>
      <c r="F16" s="7">
        <f>C16 * (SIN((PI()/180) * (90 - C15)) / SIN((PI()/180) * C17))</f>
        <v>0.41443273256883884</v>
      </c>
      <c r="G16" s="7">
        <f>D16 * (SIN((PI()/180) * (90 - D15)) / SIN((PI()/180) * D17))</f>
        <v>0.65082274143578578</v>
      </c>
    </row>
    <row r="17" spans="1:7" x14ac:dyDescent="0.2">
      <c r="A17" s="20"/>
      <c r="B17" s="10" t="s">
        <v>20</v>
      </c>
      <c r="C17" s="10">
        <v>41</v>
      </c>
      <c r="D17" s="10">
        <v>39</v>
      </c>
      <c r="E17" s="10" t="s">
        <v>8</v>
      </c>
      <c r="F17" s="11">
        <f>SQRT((C16^2)+(F16^2)-(2*C16*F16*COS((PI()/180)*F15)))</f>
        <v>0.43956183214981454</v>
      </c>
      <c r="G17" s="11">
        <f>SQRT((D16^2)+(G16^2)-(2*D16*G16*COS((PI()/180)*G15)))</f>
        <v>0.79257248330669849</v>
      </c>
    </row>
    <row r="18" spans="1:7" x14ac:dyDescent="0.2">
      <c r="A18" s="18">
        <v>4</v>
      </c>
      <c r="B18" s="5" t="s">
        <v>18</v>
      </c>
      <c r="C18" s="5">
        <v>17</v>
      </c>
      <c r="D18" s="5">
        <v>21</v>
      </c>
      <c r="E18" s="5" t="s">
        <v>7</v>
      </c>
      <c r="F18" s="9">
        <f>90-C18</f>
        <v>73</v>
      </c>
      <c r="G18" s="9">
        <f>90-D18</f>
        <v>69</v>
      </c>
    </row>
    <row r="19" spans="1:7" x14ac:dyDescent="0.2">
      <c r="A19" s="19"/>
      <c r="B19" s="2" t="s">
        <v>21</v>
      </c>
      <c r="C19" s="2">
        <v>17</v>
      </c>
      <c r="D19" s="2">
        <v>21</v>
      </c>
      <c r="E19" s="2" t="s">
        <v>8</v>
      </c>
      <c r="F19" s="7">
        <f>C19 * COS(PI() * F18 / 180)</f>
        <v>4.9703189802865246</v>
      </c>
      <c r="G19" s="7">
        <f>D19 * COS(PI() * G18 / 180)</f>
        <v>7.5257269404513076</v>
      </c>
    </row>
    <row r="20" spans="1:7" x14ac:dyDescent="0.2">
      <c r="A20" s="20"/>
      <c r="B20" s="10"/>
      <c r="C20" s="10"/>
      <c r="D20" s="10"/>
      <c r="E20" s="10" t="s">
        <v>9</v>
      </c>
      <c r="F20" s="11">
        <f xml:space="preserve"> C19 * COS(C18 * PI() / 180)</f>
        <v>16.257180851371601</v>
      </c>
      <c r="G20" s="11">
        <f xml:space="preserve"> D19 * COS(D18 * PI() / 180)</f>
        <v>19.605188956441236</v>
      </c>
    </row>
    <row r="21" spans="1:7" x14ac:dyDescent="0.2">
      <c r="A21" s="18">
        <v>5</v>
      </c>
      <c r="B21" s="5" t="s">
        <v>3</v>
      </c>
      <c r="C21" s="5">
        <v>90</v>
      </c>
      <c r="D21" s="5">
        <v>90</v>
      </c>
      <c r="E21" s="5"/>
      <c r="F21" s="16">
        <f>(C23*SIN((PI()/180) * (C21+C22-90))) - (C24 * COS((PI()/180) * C22))</f>
        <v>1.8339815650434641</v>
      </c>
      <c r="G21" s="16">
        <f>(D23*SIN((PI()/180) * (D21+D22-90))) - (D24 * COS((PI()/180) * D22))</f>
        <v>1.9670336474830865</v>
      </c>
    </row>
    <row r="22" spans="1:7" x14ac:dyDescent="0.2">
      <c r="A22" s="19"/>
      <c r="B22" s="2" t="s">
        <v>4</v>
      </c>
      <c r="C22" s="2">
        <v>58</v>
      </c>
      <c r="D22" s="2">
        <v>62</v>
      </c>
      <c r="F22" s="17">
        <f>(C23*COS((PI()/180) * (C21+C22-90))) + (C24*SIN((PI()/180) * C22))</f>
        <v>1.9714237543158311</v>
      </c>
      <c r="G22" s="17">
        <f>(D23*COS((PI()/180) * (D21+D22-90))) + (D24*SIN((PI()/180) * D22))</f>
        <v>1.838689378244565</v>
      </c>
    </row>
    <row r="23" spans="1:7" x14ac:dyDescent="0.2">
      <c r="A23" s="19"/>
      <c r="B23" s="2" t="s">
        <v>5</v>
      </c>
      <c r="C23" s="2">
        <v>2.6</v>
      </c>
      <c r="D23" s="2">
        <v>2.6</v>
      </c>
    </row>
    <row r="24" spans="1:7" x14ac:dyDescent="0.2">
      <c r="A24" s="19"/>
      <c r="B24" s="2" t="s">
        <v>6</v>
      </c>
      <c r="C24" s="2">
        <v>0.7</v>
      </c>
      <c r="D24" s="2">
        <v>0.7</v>
      </c>
      <c r="E24" s="2" t="s">
        <v>7</v>
      </c>
      <c r="F24" s="7">
        <f>F21 - SQRT(C25^2 - F22^2)</f>
        <v>1.1104565959378543</v>
      </c>
      <c r="G24" s="7">
        <f>G21 - SQRT(D25^2 - G22^2)</f>
        <v>0.95252816680266394</v>
      </c>
    </row>
    <row r="25" spans="1:7" x14ac:dyDescent="0.2">
      <c r="A25" s="20"/>
      <c r="B25" s="10" t="s">
        <v>22</v>
      </c>
      <c r="C25" s="10">
        <v>2.1</v>
      </c>
      <c r="D25" s="10">
        <v>2.1</v>
      </c>
      <c r="E25" s="10" t="s">
        <v>8</v>
      </c>
      <c r="F25" s="11">
        <f>F21 + SQRT(C25^2 - F22^2)</f>
        <v>2.5575065341490739</v>
      </c>
      <c r="G25" s="11">
        <f>G21 + SQRT(D25^2 - G22^2)</f>
        <v>2.9815391281635089</v>
      </c>
    </row>
    <row r="26" spans="1:7" x14ac:dyDescent="0.2">
      <c r="A26" s="18">
        <v>6</v>
      </c>
      <c r="B26" s="5" t="s">
        <v>18</v>
      </c>
      <c r="C26" s="5">
        <v>60</v>
      </c>
      <c r="D26" s="5">
        <v>60</v>
      </c>
      <c r="E26" s="5"/>
      <c r="F26" s="16">
        <f>(C29 * SIN(PI() * C26 / 180)) + (12 * C28 / 13)</f>
        <v>0.81105751437679052</v>
      </c>
      <c r="G26" s="16">
        <f>(D29 * SIN(PI() * D26 / 180)) + (12 * D28 / 13)</f>
        <v>0.90689082398600362</v>
      </c>
    </row>
    <row r="27" spans="1:7" x14ac:dyDescent="0.2">
      <c r="A27" s="19"/>
      <c r="B27" s="2" t="s">
        <v>6</v>
      </c>
      <c r="C27" s="2">
        <v>0.15</v>
      </c>
      <c r="D27" s="2">
        <v>0.25</v>
      </c>
      <c r="F27" s="17">
        <f>(C29 * COS(PI() * C26 / 180)) - C27 - (5 * C28 / 13)</f>
        <v>0.1576923076923078</v>
      </c>
      <c r="G27" s="17">
        <f>(D29 * COS(PI() * D26 / 180)) - D27 - (5 * D28 / 13)</f>
        <v>0.10384615384615395</v>
      </c>
    </row>
    <row r="28" spans="1:7" x14ac:dyDescent="0.2">
      <c r="A28" s="19"/>
      <c r="B28" s="2" t="s">
        <v>17</v>
      </c>
      <c r="C28" s="2">
        <v>0.17499999999999999</v>
      </c>
      <c r="D28" s="2">
        <v>0.185</v>
      </c>
      <c r="E28" s="2" t="s">
        <v>7</v>
      </c>
      <c r="F28" s="7">
        <f>( (C29*SIN((PI()/180) *C26)) + (12*C28/13) ) / SIN((PI()/180) * (C26+F29))</f>
        <v>0.8262452151343348</v>
      </c>
      <c r="G28" s="7">
        <f>( (D29*SIN((PI()/180) *D26)) + (12*D28/13) ) / SIN((PI()/180) * (D26+G29))</f>
        <v>0.91281706288754905</v>
      </c>
    </row>
    <row r="29" spans="1:7" x14ac:dyDescent="0.2">
      <c r="A29" s="20"/>
      <c r="B29" s="10" t="s">
        <v>21</v>
      </c>
      <c r="C29" s="10">
        <v>0.75</v>
      </c>
      <c r="D29" s="10">
        <v>0.85</v>
      </c>
      <c r="E29" s="10" t="s">
        <v>8</v>
      </c>
      <c r="F29" s="11">
        <f>(ATAN(F26/F27) * (180 / PI())) - C26</f>
        <v>18.997365846176919</v>
      </c>
      <c r="G29" s="11">
        <f>(ATAN(G26/G27) * (180 / PI())) - D26</f>
        <v>23.467633009159087</v>
      </c>
    </row>
  </sheetData>
  <mergeCells count="9">
    <mergeCell ref="A21:A25"/>
    <mergeCell ref="A26:A29"/>
    <mergeCell ref="B1:C1"/>
    <mergeCell ref="A1:A2"/>
    <mergeCell ref="E1:G1"/>
    <mergeCell ref="A3:A8"/>
    <mergeCell ref="A9:A14"/>
    <mergeCell ref="A15:A17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 Key to Problem Set 1 for ENS161 B5-1 and B6 of A.Y. 2025-2026, S1</dc:title>
  <dc:subject/>
  <dc:creator>Christian Cahig</dc:creator>
  <cp:keywords/>
  <dc:description/>
  <cp:lastModifiedBy>Christian Cahig</cp:lastModifiedBy>
  <dcterms:created xsi:type="dcterms:W3CDTF">2025-09-01T03:04:54Z</dcterms:created>
  <dcterms:modified xsi:type="dcterms:W3CDTF">2025-09-05T02:41:12Z</dcterms:modified>
  <cp:category/>
</cp:coreProperties>
</file>