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0F3C05A2-98D2-4502-AA19-3D5603D84B1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3" i="1" l="1"/>
  <c r="BI163" i="1" l="1"/>
  <c r="AX163" i="1"/>
  <c r="AY163" i="1"/>
  <c r="AZ163" i="1"/>
  <c r="BA163" i="1"/>
  <c r="BB163" i="1"/>
  <c r="BC163" i="1"/>
  <c r="BE163" i="1"/>
  <c r="BF163" i="1"/>
  <c r="AX164" i="1"/>
  <c r="AY164" i="1"/>
  <c r="AZ164" i="1"/>
  <c r="BA164" i="1"/>
  <c r="BB164" i="1"/>
  <c r="BC164" i="1"/>
  <c r="BE164" i="1"/>
  <c r="BF164" i="1"/>
  <c r="X163" i="1"/>
  <c r="Y163" i="1"/>
  <c r="AL163" i="1" s="1"/>
  <c r="Z163" i="1"/>
  <c r="AA163" i="1"/>
  <c r="AB163" i="1"/>
  <c r="AC163" i="1"/>
  <c r="AN163" i="1" s="1"/>
  <c r="AD163" i="1"/>
  <c r="AE163" i="1"/>
  <c r="AO163" i="1" s="1"/>
  <c r="AF163" i="1"/>
  <c r="AG163" i="1"/>
  <c r="AP163" i="1" s="1"/>
  <c r="AH163" i="1"/>
  <c r="AI163" i="1"/>
  <c r="AJ163" i="1"/>
  <c r="AK163" i="1"/>
  <c r="AM163" i="1"/>
  <c r="AQ163" i="1"/>
  <c r="BD163" i="1" l="1"/>
  <c r="BI47" i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4" i="1"/>
  <c r="AL164" i="1"/>
  <c r="AM164" i="1"/>
  <c r="AN164" i="1"/>
  <c r="AO164" i="1"/>
  <c r="AP164" i="1"/>
  <c r="AQ164" i="1"/>
  <c r="AK165" i="1"/>
  <c r="AL165" i="1"/>
  <c r="AM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0" i="1"/>
  <c r="AQ170" i="1"/>
  <c r="AK171" i="1"/>
  <c r="AL171" i="1"/>
  <c r="AQ171" i="1"/>
  <c r="AK172" i="1"/>
  <c r="AQ172" i="1"/>
  <c r="AK173" i="1"/>
  <c r="AL173" i="1"/>
  <c r="AM173" i="1"/>
  <c r="AN173" i="1"/>
  <c r="AO173" i="1"/>
  <c r="AP173" i="1"/>
  <c r="AQ173" i="1"/>
  <c r="AO174" i="1"/>
  <c r="AK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8" i="1"/>
  <c r="BI65" i="1"/>
  <c r="BI187" i="1"/>
  <c r="BI68" i="1"/>
  <c r="BI145" i="1"/>
  <c r="BI123" i="1"/>
  <c r="BI174" i="1"/>
  <c r="AX188" i="1"/>
  <c r="AY188" i="1"/>
  <c r="AZ188" i="1"/>
  <c r="BA188" i="1"/>
  <c r="BB188" i="1"/>
  <c r="BC188" i="1"/>
  <c r="BE188" i="1"/>
  <c r="BF188" i="1"/>
  <c r="AX65" i="1"/>
  <c r="AY65" i="1"/>
  <c r="AZ65" i="1"/>
  <c r="BA65" i="1"/>
  <c r="BB65" i="1"/>
  <c r="BC65" i="1"/>
  <c r="BE65" i="1"/>
  <c r="BF65" i="1"/>
  <c r="AX187" i="1"/>
  <c r="AY187" i="1"/>
  <c r="AZ187" i="1"/>
  <c r="BA187" i="1"/>
  <c r="BB187" i="1"/>
  <c r="BC187" i="1"/>
  <c r="BE187" i="1"/>
  <c r="BF187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4" i="1"/>
  <c r="AK174" i="1" s="1"/>
  <c r="X174" i="1"/>
  <c r="Y174" i="1"/>
  <c r="AL174" i="1" s="1"/>
  <c r="Z174" i="1"/>
  <c r="AA174" i="1"/>
  <c r="AM174" i="1" s="1"/>
  <c r="AB174" i="1"/>
  <c r="AC174" i="1"/>
  <c r="AN174" i="1" s="1"/>
  <c r="AD174" i="1"/>
  <c r="AG174" i="1"/>
  <c r="AP174" i="1" s="1"/>
  <c r="AH174" i="1"/>
  <c r="AI174" i="1"/>
  <c r="AJ174" i="1"/>
  <c r="AQ174" i="1" l="1"/>
  <c r="AL197" i="1"/>
  <c r="BD174" i="1"/>
  <c r="BD123" i="1"/>
  <c r="BD145" i="1"/>
  <c r="BD68" i="1"/>
  <c r="BD187" i="1"/>
  <c r="BD65" i="1"/>
  <c r="BD188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AL134" i="1" s="1"/>
  <c r="Z134" i="1"/>
  <c r="AA134" i="1"/>
  <c r="AB134" i="1"/>
  <c r="AC134" i="1"/>
  <c r="AN134" i="1" s="1"/>
  <c r="AD134" i="1"/>
  <c r="AE134" i="1"/>
  <c r="AF134" i="1"/>
  <c r="AG134" i="1"/>
  <c r="AP134" i="1" s="1"/>
  <c r="AH134" i="1"/>
  <c r="AI134" i="1"/>
  <c r="AJ134" i="1"/>
  <c r="AM134" i="1" l="1"/>
  <c r="AQ134" i="1"/>
  <c r="AO134" i="1"/>
  <c r="AK134" i="1"/>
  <c r="BD134" i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2" i="1"/>
  <c r="AX92" i="1"/>
  <c r="AY92" i="1"/>
  <c r="AZ92" i="1"/>
  <c r="BA92" i="1"/>
  <c r="BB92" i="1"/>
  <c r="BC92" i="1"/>
  <c r="BE92" i="1"/>
  <c r="AP14" i="1" l="1"/>
  <c r="AN14" i="1"/>
  <c r="AL14" i="1"/>
  <c r="AQ14" i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AK77" i="1" s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N165" i="1" s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M170" i="1" s="1"/>
  <c r="AB170" i="1"/>
  <c r="AC170" i="1"/>
  <c r="AD170" i="1"/>
  <c r="AE170" i="1"/>
  <c r="AO170" i="1" s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N171" i="1" s="1"/>
  <c r="AD171" i="1"/>
  <c r="AE171" i="1"/>
  <c r="AF171" i="1"/>
  <c r="AG171" i="1"/>
  <c r="AP171" i="1" s="1"/>
  <c r="AH171" i="1"/>
  <c r="AI171" i="1"/>
  <c r="AJ171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X175" i="1"/>
  <c r="Y175" i="1"/>
  <c r="Z175" i="1"/>
  <c r="AA175" i="1"/>
  <c r="AM175" i="1" s="1"/>
  <c r="AB175" i="1"/>
  <c r="AC175" i="1"/>
  <c r="AD175" i="1"/>
  <c r="AE175" i="1"/>
  <c r="AO175" i="1" s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Q43" i="1" l="1"/>
  <c r="AP43" i="1"/>
  <c r="AO43" i="1"/>
  <c r="AN43" i="1"/>
  <c r="AM43" i="1"/>
  <c r="AL43" i="1"/>
  <c r="AK43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3" i="1"/>
  <c r="AL185" i="1"/>
  <c r="AN183" i="1"/>
  <c r="AP181" i="1"/>
  <c r="AL181" i="1"/>
  <c r="AO180" i="1"/>
  <c r="AM180" i="1"/>
  <c r="AP175" i="1"/>
  <c r="AL175" i="1"/>
  <c r="AN172" i="1"/>
  <c r="AO171" i="1"/>
  <c r="AP170" i="1"/>
  <c r="AL170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P172" i="1"/>
  <c r="AL172" i="1"/>
  <c r="AM171" i="1"/>
  <c r="AN170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5" i="1"/>
  <c r="BD178" i="1"/>
  <c r="BD171" i="1"/>
  <c r="BD192" i="1"/>
  <c r="BD176" i="1"/>
  <c r="BD193" i="1"/>
  <c r="BD196" i="1"/>
  <c r="BD190" i="1"/>
  <c r="BD102" i="1"/>
  <c r="BD131" i="1"/>
  <c r="BD125" i="1"/>
  <c r="BD87" i="1"/>
  <c r="BD35" i="1"/>
  <c r="BD11" i="1"/>
  <c r="BD97" i="1"/>
  <c r="BD173" i="1"/>
  <c r="BD25" i="1"/>
  <c r="BD160" i="1"/>
  <c r="BD154" i="1"/>
  <c r="BD148" i="1"/>
  <c r="BD141" i="1"/>
  <c r="BD127" i="1"/>
  <c r="BD117" i="1"/>
  <c r="BD105" i="1"/>
  <c r="BD53" i="1"/>
  <c r="BD39" i="1"/>
  <c r="BD184" i="1"/>
  <c r="BD60" i="1"/>
  <c r="BD32" i="1"/>
  <c r="BD112" i="1"/>
  <c r="BD4" i="1"/>
  <c r="BD29" i="1"/>
  <c r="BD175" i="1"/>
  <c r="BD124" i="1"/>
  <c r="BD108" i="1"/>
  <c r="BD100" i="1"/>
  <c r="BD74" i="1"/>
  <c r="BD56" i="1"/>
  <c r="BD168" i="1"/>
  <c r="BD103" i="1"/>
  <c r="BD17" i="1"/>
  <c r="BD183" i="1"/>
  <c r="BD157" i="1"/>
  <c r="BD132" i="1"/>
  <c r="BD51" i="1"/>
  <c r="BD33" i="1"/>
  <c r="BD189" i="1"/>
  <c r="BD177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4" i="1"/>
  <c r="BD164" i="1" s="1"/>
  <c r="BK166" i="1"/>
  <c r="BD166" i="1" s="1"/>
  <c r="BK167" i="1"/>
  <c r="BD167" i="1" s="1"/>
  <c r="BK169" i="1"/>
  <c r="BD169" i="1" s="1"/>
  <c r="BK170" i="1"/>
  <c r="BD170" i="1" s="1"/>
  <c r="BK172" i="1"/>
  <c r="BD172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M2" i="1" s="1"/>
  <c r="AB2" i="1"/>
  <c r="AC2" i="1"/>
  <c r="AD2" i="1"/>
  <c r="AE2" i="1"/>
  <c r="AO2" i="1" s="1"/>
  <c r="AF2" i="1"/>
  <c r="AG2" i="1"/>
  <c r="AP2" i="1" s="1"/>
  <c r="AH2" i="1"/>
  <c r="AI2" i="1"/>
  <c r="AQ2" i="1" s="1"/>
  <c r="AJ2" i="1"/>
  <c r="AL2" i="1" l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<sst xmlns="http://schemas.openxmlformats.org/spreadsheetml/2006/main" count="1894" uniqueCount="805">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</sst>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7"/>
  <sheetViews>
    <sheetView tabSelected="1" zoomScale="85" zoomScaleNormal="85" workbookViewId="0">
      <pane xSplit="4" ySplit="1" topLeftCell="BA50" activePane="bottomRight" state="frozen"/>
      <selection pane="topRight" activeCell="E1" sqref="E1"/>
      <selection pane="bottomLeft" activeCell="U86" sqref="U86"/>
      <selection pane="bottomRight" activeCell="BH58" sqref="BH58"/>
    </sheetView>
  </sheetViews>
  <sheetFormatPr defaultColWidth="9.1796875" defaultRowHeight="21" customHeight="1" x14ac:dyDescent="0.35"/>
  <cols>
    <col min="3" max="3" width="19.81640625" customWidth="1"/>
    <col min="4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  <col min="58" max="58" width="19.453125" customWidth="1"/>
  </cols>
  <sheetData>
    <row r="1" spans="2:64" ht="21" customHeight="1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3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506</v>
      </c>
    </row>
    <row r="3" spans="2:64" ht="21" customHeight="1" x14ac:dyDescent="0.3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35">
      <c r="B4" t="s">
        <v>668</v>
      </c>
      <c r="C4" t="s">
        <v>426</v>
      </c>
      <c r="E4" t="s">
        <v>431</v>
      </c>
      <c r="G4" t="s">
        <v>689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697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3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35">
      <c r="B6" t="s">
        <v>507</v>
      </c>
      <c r="C6" t="s">
        <v>308</v>
      </c>
      <c r="D6" t="s">
        <v>508</v>
      </c>
      <c r="E6" t="s">
        <v>54</v>
      </c>
      <c r="G6" s="1" t="s">
        <v>509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3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3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510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35">
      <c r="B9" t="s">
        <v>511</v>
      </c>
      <c r="C9" t="s">
        <v>426</v>
      </c>
      <c r="D9" t="s">
        <v>512</v>
      </c>
      <c r="E9" t="s">
        <v>431</v>
      </c>
      <c r="G9" s="1" t="s">
        <v>513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510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3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35">
      <c r="B11" s="2" t="s">
        <v>566</v>
      </c>
      <c r="C11" t="s">
        <v>308</v>
      </c>
      <c r="D11" t="s">
        <v>558</v>
      </c>
      <c r="E11" t="s">
        <v>431</v>
      </c>
      <c r="G11" s="1" t="s">
        <v>567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568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35">
      <c r="B12" t="s">
        <v>514</v>
      </c>
      <c r="C12" t="s">
        <v>427</v>
      </c>
      <c r="D12" t="s">
        <v>512</v>
      </c>
      <c r="E12" t="s">
        <v>431</v>
      </c>
      <c r="G12" s="1" t="s">
        <v>515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35">
      <c r="B13" t="s">
        <v>516</v>
      </c>
      <c r="C13" t="s">
        <v>426</v>
      </c>
      <c r="E13" t="s">
        <v>431</v>
      </c>
      <c r="G13" s="1" t="s">
        <v>517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35">
      <c r="B14" t="s">
        <v>717</v>
      </c>
      <c r="C14" t="s">
        <v>309</v>
      </c>
      <c r="E14" t="s">
        <v>431</v>
      </c>
      <c r="G14" s="1" t="s">
        <v>718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722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723</v>
      </c>
      <c r="AS14" t="s">
        <v>295</v>
      </c>
      <c r="AU14" t="s">
        <v>299</v>
      </c>
      <c r="AV14" s="7" t="s">
        <v>724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3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3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797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35">
      <c r="B17" t="s">
        <v>577</v>
      </c>
      <c r="C17" t="s">
        <v>308</v>
      </c>
      <c r="G17" s="7" t="s">
        <v>578</v>
      </c>
      <c r="V17" s="14" t="s">
        <v>719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579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3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720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3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721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3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3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3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743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3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3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35">
      <c r="B25" t="s">
        <v>656</v>
      </c>
      <c r="C25" t="s">
        <v>426</v>
      </c>
      <c r="E25" t="s">
        <v>431</v>
      </c>
      <c r="G25" t="s">
        <v>680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699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698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3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35">
      <c r="B27" t="s">
        <v>518</v>
      </c>
      <c r="C27" t="s">
        <v>309</v>
      </c>
      <c r="D27" t="s">
        <v>519</v>
      </c>
      <c r="E27" t="s">
        <v>54</v>
      </c>
      <c r="G27" t="s">
        <v>520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3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35">
      <c r="B29" t="s">
        <v>645</v>
      </c>
      <c r="C29" t="s">
        <v>309</v>
      </c>
      <c r="E29" t="s">
        <v>431</v>
      </c>
      <c r="G29" t="s">
        <v>669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35">
      <c r="B30" t="s">
        <v>521</v>
      </c>
      <c r="C30" t="s">
        <v>428</v>
      </c>
      <c r="E30" t="s">
        <v>431</v>
      </c>
      <c r="G30" t="s">
        <v>522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35">
      <c r="B31" t="s">
        <v>523</v>
      </c>
      <c r="C31" t="s">
        <v>308</v>
      </c>
      <c r="E31" t="s">
        <v>431</v>
      </c>
      <c r="G31" t="s">
        <v>524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35">
      <c r="B32" t="s">
        <v>580</v>
      </c>
      <c r="C32" t="s">
        <v>429</v>
      </c>
      <c r="G32" s="7" t="s">
        <v>581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582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35">
      <c r="B33" t="s">
        <v>583</v>
      </c>
      <c r="C33" t="s">
        <v>309</v>
      </c>
      <c r="G33" s="7" t="s">
        <v>584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585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3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525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35">
      <c r="B35" t="s">
        <v>586</v>
      </c>
      <c r="C35" t="s">
        <v>426</v>
      </c>
      <c r="G35" s="7" t="s">
        <v>587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588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3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3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713</v>
      </c>
    </row>
    <row r="38" spans="2:64" ht="21" customHeight="1" x14ac:dyDescent="0.3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35">
      <c r="B39" t="s">
        <v>589</v>
      </c>
      <c r="C39" t="s">
        <v>427</v>
      </c>
      <c r="G39" s="7" t="s">
        <v>590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591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3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35">
      <c r="B41" t="s">
        <v>727</v>
      </c>
      <c r="C41" t="s">
        <v>728</v>
      </c>
      <c r="E41" t="s">
        <v>431</v>
      </c>
      <c r="G41" s="1" t="s">
        <v>729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731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730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3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3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H43">
        <v>1500</v>
      </c>
      <c r="I43">
        <v>1700</v>
      </c>
      <c r="J43">
        <v>1500</v>
      </c>
      <c r="K43">
        <v>1700</v>
      </c>
      <c r="L43">
        <v>1500</v>
      </c>
      <c r="M43">
        <v>1700</v>
      </c>
      <c r="N43">
        <v>1500</v>
      </c>
      <c r="O43">
        <v>1700</v>
      </c>
      <c r="P43">
        <v>1500</v>
      </c>
      <c r="Q43">
        <v>1700</v>
      </c>
      <c r="R43">
        <v>1500</v>
      </c>
      <c r="S43">
        <v>1700</v>
      </c>
      <c r="T43">
        <v>1500</v>
      </c>
      <c r="U43">
        <v>1700</v>
      </c>
      <c r="V43" t="s">
        <v>798</v>
      </c>
      <c r="W43">
        <f t="shared" si="34"/>
        <v>15</v>
      </c>
      <c r="X43">
        <f t="shared" si="35"/>
        <v>17</v>
      </c>
      <c r="Y43">
        <f t="shared" si="36"/>
        <v>15</v>
      </c>
      <c r="Z43">
        <f t="shared" si="37"/>
        <v>17</v>
      </c>
      <c r="AA43">
        <f t="shared" si="38"/>
        <v>15</v>
      </c>
      <c r="AB43">
        <f t="shared" si="39"/>
        <v>17</v>
      </c>
      <c r="AC43">
        <f t="shared" si="40"/>
        <v>15</v>
      </c>
      <c r="AD43">
        <f t="shared" si="41"/>
        <v>17</v>
      </c>
      <c r="AE43">
        <f t="shared" si="42"/>
        <v>15</v>
      </c>
      <c r="AF43">
        <f t="shared" si="43"/>
        <v>17</v>
      </c>
      <c r="AG43">
        <f t="shared" si="44"/>
        <v>15</v>
      </c>
      <c r="AH43">
        <f t="shared" si="45"/>
        <v>17</v>
      </c>
      <c r="AI43">
        <f t="shared" si="46"/>
        <v>15</v>
      </c>
      <c r="AJ43">
        <f t="shared" si="47"/>
        <v>17</v>
      </c>
      <c r="AK43" t="str">
        <f t="shared" si="25"/>
        <v>3pm-5pm</v>
      </c>
      <c r="AL43" t="str">
        <f t="shared" si="26"/>
        <v>3pm-5pm</v>
      </c>
      <c r="AM43" t="str">
        <f t="shared" si="27"/>
        <v>3pm-5pm</v>
      </c>
      <c r="AN43" t="str">
        <f t="shared" si="28"/>
        <v>3pm-5pm</v>
      </c>
      <c r="AO43" t="str">
        <f t="shared" si="29"/>
        <v>3pm-5pm</v>
      </c>
      <c r="AP43" t="str">
        <f t="shared" si="30"/>
        <v>3pm-5pm</v>
      </c>
      <c r="AQ43" t="str">
        <f t="shared" si="31"/>
        <v>3pm-5pm</v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3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526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3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796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3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488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35">
      <c r="B47" t="s">
        <v>790</v>
      </c>
      <c r="C47" t="s">
        <v>426</v>
      </c>
      <c r="E47" t="s">
        <v>431</v>
      </c>
      <c r="G47" s="1" t="s">
        <v>791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792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3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3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35">
      <c r="B50" t="s">
        <v>538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35">
      <c r="B51" t="s">
        <v>658</v>
      </c>
      <c r="C51" t="s">
        <v>426</v>
      </c>
      <c r="E51" t="s">
        <v>54</v>
      </c>
      <c r="G51" t="s">
        <v>682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700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35">
      <c r="B52" t="s">
        <v>655</v>
      </c>
      <c r="C52" t="s">
        <v>426</v>
      </c>
      <c r="E52" t="s">
        <v>431</v>
      </c>
      <c r="G52" t="s">
        <v>679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701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35">
      <c r="B53" t="s">
        <v>653</v>
      </c>
      <c r="C53" t="s">
        <v>309</v>
      </c>
      <c r="E53" t="s">
        <v>431</v>
      </c>
      <c r="G53" t="s">
        <v>677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694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702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3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3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35">
      <c r="B56" t="s">
        <v>646</v>
      </c>
      <c r="C56" t="s">
        <v>427</v>
      </c>
      <c r="E56" t="s">
        <v>431</v>
      </c>
      <c r="G56" t="s">
        <v>670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692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703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3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776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 s="15">
        <v>40.551755</v>
      </c>
      <c r="BH57">
        <v>-105.05984599999999</v>
      </c>
      <c r="BI57" t="str">
        <f t="shared" si="57"/>
        <v>[40.551755,-105.059846],</v>
      </c>
      <c r="BK57" t="str">
        <f>IF(BJ57&gt;0,"&lt;img src=@img/kidicon.png@&gt;","")</f>
        <v/>
      </c>
    </row>
    <row r="58" spans="2:64" ht="21" customHeight="1" x14ac:dyDescent="0.3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489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4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490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35">
      <c r="B60" t="s">
        <v>667</v>
      </c>
      <c r="C60" t="s">
        <v>426</v>
      </c>
      <c r="E60" t="s">
        <v>54</v>
      </c>
      <c r="G60" t="s">
        <v>688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704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3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3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3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777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3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35">
      <c r="B65" t="s">
        <v>745</v>
      </c>
      <c r="C65" t="s">
        <v>426</v>
      </c>
      <c r="E65" t="s">
        <v>54</v>
      </c>
      <c r="G65" s="7" t="s">
        <v>753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754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3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3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726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35">
      <c r="B68" t="s">
        <v>747</v>
      </c>
      <c r="C68" t="s">
        <v>309</v>
      </c>
      <c r="E68" t="s">
        <v>431</v>
      </c>
      <c r="G68" s="7" t="s">
        <v>757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758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35">
      <c r="B69" t="s">
        <v>528</v>
      </c>
      <c r="C69" t="s">
        <v>426</v>
      </c>
      <c r="G69" t="s">
        <v>527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3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736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3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529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3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3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35">
      <c r="B74" t="s">
        <v>592</v>
      </c>
      <c r="C74" t="s">
        <v>426</v>
      </c>
      <c r="E74" t="s">
        <v>431</v>
      </c>
      <c r="G74" s="7" t="s">
        <v>593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737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594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35">
      <c r="B75" t="s">
        <v>530</v>
      </c>
      <c r="C75" t="s">
        <v>725</v>
      </c>
      <c r="E75" t="s">
        <v>431</v>
      </c>
      <c r="G75" t="s">
        <v>531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35">
      <c r="B76" t="s">
        <v>732</v>
      </c>
      <c r="C76" t="s">
        <v>728</v>
      </c>
      <c r="E76" t="s">
        <v>431</v>
      </c>
      <c r="G76" t="s">
        <v>735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734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733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3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H77">
        <v>1400</v>
      </c>
      <c r="I77">
        <v>2400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803</v>
      </c>
      <c r="W77">
        <f t="shared" si="89"/>
        <v>14</v>
      </c>
      <c r="X77">
        <f t="shared" si="90"/>
        <v>24</v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>2pm-12am</v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35">
      <c r="B78" t="s">
        <v>665</v>
      </c>
      <c r="C78" t="s">
        <v>426</v>
      </c>
      <c r="E78" t="s">
        <v>431</v>
      </c>
      <c r="G78" t="s">
        <v>686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705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3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783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537</v>
      </c>
    </row>
    <row r="80" spans="2:64" ht="21" customHeight="1" x14ac:dyDescent="0.3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3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3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491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3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35">
      <c r="B84" t="s">
        <v>787</v>
      </c>
      <c r="C84" t="s">
        <v>426</v>
      </c>
      <c r="E84" t="s">
        <v>431</v>
      </c>
      <c r="G84" s="7" t="s">
        <v>788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789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3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3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492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35">
      <c r="B87" t="s">
        <v>666</v>
      </c>
      <c r="C87" t="s">
        <v>428</v>
      </c>
      <c r="E87" t="s">
        <v>431</v>
      </c>
      <c r="G87" t="s">
        <v>687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35">
      <c r="B88" t="s">
        <v>595</v>
      </c>
      <c r="C88" t="s">
        <v>429</v>
      </c>
      <c r="G88" s="7" t="s">
        <v>596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597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598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3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3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493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3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494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35">
      <c r="B92" t="s">
        <v>714</v>
      </c>
      <c r="C92" t="s">
        <v>309</v>
      </c>
      <c r="E92" t="s">
        <v>431</v>
      </c>
      <c r="G92" s="7" t="s">
        <v>715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716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3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35">
      <c r="B94" t="s">
        <v>780</v>
      </c>
      <c r="C94" t="s">
        <v>429</v>
      </c>
      <c r="E94" t="s">
        <v>54</v>
      </c>
      <c r="G94" s="1" t="s">
        <v>782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781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3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35">
      <c r="B96" t="s">
        <v>544</v>
      </c>
      <c r="C96" t="s">
        <v>428</v>
      </c>
      <c r="D96" t="s">
        <v>53</v>
      </c>
      <c r="E96" t="s">
        <v>431</v>
      </c>
      <c r="G96" s="1" t="s">
        <v>545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546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547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35">
      <c r="B97" t="s">
        <v>599</v>
      </c>
      <c r="C97" t="s">
        <v>428</v>
      </c>
      <c r="G97" s="7" t="s">
        <v>600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794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601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3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495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3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496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35">
      <c r="B100" t="s">
        <v>602</v>
      </c>
      <c r="C100" t="s">
        <v>426</v>
      </c>
      <c r="G100" s="7" t="s">
        <v>603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604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3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497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35">
      <c r="B102" t="s">
        <v>605</v>
      </c>
      <c r="C102" t="s">
        <v>426</v>
      </c>
      <c r="G102" s="7" t="s">
        <v>606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607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35">
      <c r="B103" t="s">
        <v>608</v>
      </c>
      <c r="C103" t="s">
        <v>429</v>
      </c>
      <c r="G103" s="7" t="s">
        <v>609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3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786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35">
      <c r="B105" t="s">
        <v>662</v>
      </c>
      <c r="C105" t="s">
        <v>308</v>
      </c>
      <c r="E105" t="s">
        <v>431</v>
      </c>
      <c r="G105" t="s">
        <v>685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706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3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35">
      <c r="B107" t="s">
        <v>610</v>
      </c>
      <c r="C107" t="s">
        <v>309</v>
      </c>
      <c r="G107" s="7" t="s">
        <v>611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612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35">
      <c r="B108" t="s">
        <v>557</v>
      </c>
      <c r="C108" t="s">
        <v>309</v>
      </c>
      <c r="D108" t="s">
        <v>558</v>
      </c>
      <c r="E108" t="s">
        <v>54</v>
      </c>
      <c r="G108" s="7" t="s">
        <v>559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560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561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3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3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3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35">
      <c r="B112" t="s">
        <v>654</v>
      </c>
      <c r="C112" t="s">
        <v>429</v>
      </c>
      <c r="E112" t="s">
        <v>431</v>
      </c>
      <c r="G112" t="s">
        <v>678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695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707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3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498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3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499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3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3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2100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802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21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3.3pm-9pm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35">
      <c r="B117" t="s">
        <v>652</v>
      </c>
      <c r="C117" t="s">
        <v>427</v>
      </c>
      <c r="E117" t="s">
        <v>431</v>
      </c>
      <c r="G117" t="s">
        <v>676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708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3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35">
      <c r="B119" t="s">
        <v>650</v>
      </c>
      <c r="C119" t="s">
        <v>309</v>
      </c>
      <c r="E119" t="s">
        <v>54</v>
      </c>
      <c r="G119" t="s">
        <v>674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3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3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3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35">
      <c r="B123" t="s">
        <v>749</v>
      </c>
      <c r="C123" t="s">
        <v>309</v>
      </c>
      <c r="E123" t="s">
        <v>431</v>
      </c>
      <c r="G123" s="7" t="s">
        <v>761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762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35">
      <c r="B124" t="s">
        <v>613</v>
      </c>
      <c r="C124" t="s">
        <v>428</v>
      </c>
      <c r="G124" s="7" t="s">
        <v>614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615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616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35">
      <c r="B125" t="s">
        <v>617</v>
      </c>
      <c r="C125" t="s">
        <v>308</v>
      </c>
      <c r="G125" s="7" t="s">
        <v>618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619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3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35">
      <c r="B127" t="s">
        <v>572</v>
      </c>
      <c r="C127" t="s">
        <v>426</v>
      </c>
      <c r="D127" t="s">
        <v>573</v>
      </c>
      <c r="E127" t="s">
        <v>431</v>
      </c>
      <c r="G127" s="1" t="s">
        <v>574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575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576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3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500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3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778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3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35">
      <c r="B131" t="s">
        <v>651</v>
      </c>
      <c r="C131" t="s">
        <v>308</v>
      </c>
      <c r="E131" t="s">
        <v>54</v>
      </c>
      <c r="G131" t="s">
        <v>675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709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35">
      <c r="B132" t="s">
        <v>647</v>
      </c>
      <c r="C132" t="s">
        <v>308</v>
      </c>
      <c r="E132" t="s">
        <v>431</v>
      </c>
      <c r="G132" t="s">
        <v>671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710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3" si="221">CONCATENATE("[",BG132,",",BH132,"],")</f>
        <v>[40.57855,-105.07975],</v>
      </c>
    </row>
    <row r="133" spans="2:64" ht="21" customHeight="1" x14ac:dyDescent="0.3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795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7" si="222">IF(H133&gt;0,CONCATENATE(IF(W133&lt;=12,W133,W133-12),IF(OR(W133&lt;12,W133=24),"am","pm"),"-",IF(X133&lt;=12,X133,X133-12),IF(OR(X133&lt;12,X133=24),"am","pm")),"")</f>
        <v/>
      </c>
      <c r="AL133" t="str">
        <f t="shared" ref="AL133:AL197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7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7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7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7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7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35">
      <c r="B134" t="s">
        <v>739</v>
      </c>
      <c r="C134" t="s">
        <v>309</v>
      </c>
      <c r="E134" t="s">
        <v>431</v>
      </c>
      <c r="G134" t="s">
        <v>740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741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742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35">
      <c r="B135" t="s">
        <v>659</v>
      </c>
      <c r="C135" t="s">
        <v>308</v>
      </c>
      <c r="E135" t="s">
        <v>54</v>
      </c>
      <c r="G135" t="s">
        <v>683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711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3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3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3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532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3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3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35">
      <c r="B141" t="s">
        <v>660</v>
      </c>
      <c r="C141" t="s">
        <v>309</v>
      </c>
      <c r="E141" t="s">
        <v>54</v>
      </c>
      <c r="G141" t="s">
        <v>681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3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3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35">
      <c r="B144" t="s">
        <v>648</v>
      </c>
      <c r="C144" t="s">
        <v>309</v>
      </c>
      <c r="E144" t="s">
        <v>431</v>
      </c>
      <c r="G144" t="s">
        <v>672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738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712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35">
      <c r="B145" t="s">
        <v>748</v>
      </c>
      <c r="C145" t="s">
        <v>309</v>
      </c>
      <c r="E145" t="s">
        <v>431</v>
      </c>
      <c r="G145" s="7" t="s">
        <v>759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760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3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3" si="230">IF(P146&gt;0,P146/100,"")</f>
        <v/>
      </c>
      <c r="AF146" t="str">
        <f t="shared" ref="AF146:AF173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3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35">
      <c r="B148" t="s">
        <v>649</v>
      </c>
      <c r="C148" t="s">
        <v>308</v>
      </c>
      <c r="E148" t="s">
        <v>431</v>
      </c>
      <c r="G148" t="s">
        <v>673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693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3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539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3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3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533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3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3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35">
      <c r="B154" t="s">
        <v>620</v>
      </c>
      <c r="C154" t="s">
        <v>426</v>
      </c>
      <c r="G154" s="7" t="s">
        <v>621</v>
      </c>
      <c r="W154" t="str">
        <f t="shared" ref="W154:W186" si="232">IF(H154&gt;0,H154/100,"")</f>
        <v/>
      </c>
      <c r="X154" t="str">
        <f t="shared" ref="X154:X186" si="233">IF(I154&gt;0,I154/100,"")</f>
        <v/>
      </c>
      <c r="Y154" t="str">
        <f t="shared" ref="Y154:Y186" si="234">IF(J154&gt;0,J154/100,"")</f>
        <v/>
      </c>
      <c r="Z154" t="str">
        <f t="shared" ref="Z154:Z186" si="235">IF(K154&gt;0,K154/100,"")</f>
        <v/>
      </c>
      <c r="AA154" t="str">
        <f t="shared" ref="AA154:AA186" si="236">IF(L154&gt;0,L154/100,"")</f>
        <v/>
      </c>
      <c r="AB154" t="str">
        <f t="shared" ref="AB154:AB186" si="237">IF(M154&gt;0,M154/100,"")</f>
        <v/>
      </c>
      <c r="AC154" t="str">
        <f t="shared" ref="AC154:AC186" si="238">IF(N154&gt;0,N154/100,"")</f>
        <v/>
      </c>
      <c r="AD154" t="str">
        <f t="shared" ref="AD154:AD186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6" si="240">IF(R154&gt;0,R154/100,"")</f>
        <v/>
      </c>
      <c r="AH154" t="str">
        <f t="shared" ref="AH154:AH186" si="241">IF(S154&gt;0,S154/100,"")</f>
        <v/>
      </c>
      <c r="AI154" t="str">
        <f t="shared" ref="AI154:AI186" si="242">IF(T154&gt;0,T154/100,"")</f>
        <v/>
      </c>
      <c r="AJ154" t="str">
        <f t="shared" ref="AJ154:AJ186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622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3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3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35">
      <c r="B157" t="s">
        <v>661</v>
      </c>
      <c r="E157" t="s">
        <v>431</v>
      </c>
      <c r="G157" t="s">
        <v>684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3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35">
      <c r="B159" t="s">
        <v>534</v>
      </c>
      <c r="C159" t="s">
        <v>426</v>
      </c>
      <c r="E159" t="s">
        <v>431</v>
      </c>
      <c r="G159" s="1" t="s">
        <v>536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535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35">
      <c r="B160" t="s">
        <v>663</v>
      </c>
      <c r="C160" t="s">
        <v>427</v>
      </c>
      <c r="E160" t="s">
        <v>54</v>
      </c>
      <c r="G160" t="s">
        <v>691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793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3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35">
      <c r="B162" t="s">
        <v>540</v>
      </c>
      <c r="C162" t="s">
        <v>426</v>
      </c>
      <c r="D162" t="s">
        <v>381</v>
      </c>
      <c r="E162" t="s">
        <v>431</v>
      </c>
      <c r="G162" s="1" t="s">
        <v>541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543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542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35">
      <c r="B163" s="7" t="s">
        <v>799</v>
      </c>
      <c r="C163" t="s">
        <v>428</v>
      </c>
      <c r="E163" t="s">
        <v>431</v>
      </c>
      <c r="G163" s="7" t="s">
        <v>800</v>
      </c>
      <c r="H163">
        <v>1500</v>
      </c>
      <c r="I163">
        <v>1800</v>
      </c>
      <c r="J163">
        <v>1500</v>
      </c>
      <c r="K163">
        <v>1800</v>
      </c>
      <c r="L163">
        <v>1500</v>
      </c>
      <c r="M163">
        <v>1800</v>
      </c>
      <c r="N163">
        <v>1500</v>
      </c>
      <c r="O163">
        <v>1800</v>
      </c>
      <c r="P163">
        <v>1500</v>
      </c>
      <c r="Q163">
        <v>1800</v>
      </c>
      <c r="R163">
        <v>1500</v>
      </c>
      <c r="S163">
        <v>1800</v>
      </c>
      <c r="T163">
        <v>1500</v>
      </c>
      <c r="U163">
        <v>1800</v>
      </c>
      <c r="V163" t="s">
        <v>801</v>
      </c>
      <c r="W163">
        <f t="shared" si="232"/>
        <v>15</v>
      </c>
      <c r="X163">
        <f t="shared" ref="X163" si="244">IF(I163&gt;0,I163/100,"")</f>
        <v>18</v>
      </c>
      <c r="Y163">
        <f t="shared" ref="Y163" si="245">IF(J163&gt;0,J163/100,"")</f>
        <v>15</v>
      </c>
      <c r="Z163">
        <f t="shared" ref="Z163" si="246">IF(K163&gt;0,K163/100,"")</f>
        <v>18</v>
      </c>
      <c r="AA163">
        <f t="shared" ref="AA163" si="247">IF(L163&gt;0,L163/100,"")</f>
        <v>15</v>
      </c>
      <c r="AB163">
        <f t="shared" ref="AB163" si="248">IF(M163&gt;0,M163/100,"")</f>
        <v>18</v>
      </c>
      <c r="AC163">
        <f t="shared" ref="AC163" si="249">IF(N163&gt;0,N163/100,"")</f>
        <v>15</v>
      </c>
      <c r="AD163">
        <f t="shared" ref="AD163" si="250">IF(O163&gt;0,O163/100,"")</f>
        <v>18</v>
      </c>
      <c r="AE163">
        <f t="shared" ref="AE163" si="251">IF(P163&gt;0,P163/100,"")</f>
        <v>15</v>
      </c>
      <c r="AF163">
        <f t="shared" ref="AF163" si="252">IF(Q163&gt;0,Q163/100,"")</f>
        <v>18</v>
      </c>
      <c r="AG163">
        <f t="shared" ref="AG163" si="253">IF(R163&gt;0,R163/100,"")</f>
        <v>15</v>
      </c>
      <c r="AH163">
        <f t="shared" ref="AH163" si="254">IF(S163&gt;0,S163/100,"")</f>
        <v>18</v>
      </c>
      <c r="AI163">
        <f t="shared" ref="AI163" si="255">IF(T163&gt;0,T163/100,"")</f>
        <v>15</v>
      </c>
      <c r="AJ163">
        <f t="shared" ref="AJ163" si="256">IF(U163&gt;0,U163/100,"")</f>
        <v>18</v>
      </c>
      <c r="AK163" t="str">
        <f t="shared" ref="AK163" si="257">IF(H163&gt;0,CONCATENATE(IF(W163&lt;=12,W163,W163-12),IF(OR(W163&lt;12,W163=24),"am","pm"),"-",IF(X163&lt;=12,X163,X163-12),IF(OR(X163&lt;12,X163=24),"am","pm")),"")</f>
        <v>3pm-6pm</v>
      </c>
      <c r="AL163" t="str">
        <f t="shared" ref="AL163" si="258">IF(J163&gt;0,CONCATENATE(IF(Y163&lt;=12,Y163,Y163-12),IF(OR(Y163&lt;12,Y163=24),"am","pm"),"-",IF(Z163&lt;=12,Z163,Z163-12),IF(OR(Z163&lt;12,Z163=24),"am","pm")),"")</f>
        <v>3pm-6pm</v>
      </c>
      <c r="AM163" t="str">
        <f t="shared" ref="AM163" si="259">IF(L163&gt;0,CONCATENATE(IF(AA163&lt;=12,AA163,AA163-12),IF(OR(AA163&lt;12,AA163=24),"am","pm"),"-",IF(AB163&lt;=12,AB163,AB163-12),IF(OR(AB163&lt;12,AB163=24),"am","pm")),"")</f>
        <v>3pm-6pm</v>
      </c>
      <c r="AN163" t="str">
        <f t="shared" ref="AN163" si="260">IF(N163&gt;0,CONCATENATE(IF(AC163&lt;=12,AC163,AC163-12),IF(OR(AC163&lt;12,AC163=24),"am","pm"),"-",IF(AD163&lt;=12,AD163,AD163-12),IF(OR(AD163&lt;12,AD163=24),"am","pm")),"")</f>
        <v>3pm-6pm</v>
      </c>
      <c r="AO163" t="str">
        <f t="shared" ref="AO163" si="261">IF(P163&gt;0,CONCATENATE(IF(AE163&lt;=12,AE163,AE163-12),IF(OR(AE163&lt;12,AE163=24),"am","pm"),"-",IF(AF163&lt;=12,AF163,AF163-12),IF(OR(AF163&lt;12,AF163=24),"am","pm")),"")</f>
        <v>3pm-6pm</v>
      </c>
      <c r="AP163" t="str">
        <f t="shared" ref="AP163" si="262">IF(R163&gt;0,CONCATENATE(IF(AG163&lt;=12,AG163,AG163-12),IF(OR(AG163&lt;12,AG163=24),"am","pm"),"-",IF(AH163&lt;=12,AH163,AH163-12),IF(OR(AH163&lt;12,AH163=24),"am","pm")),"")</f>
        <v>3pm-6pm</v>
      </c>
      <c r="AQ163" t="str">
        <f t="shared" ref="AQ163" si="263">IF(T163&gt;0,CONCATENATE(IF(AI163&lt;=12,AI163,AI163-12),IF(OR(AI163&lt;12,AI163=24),"am","pm"),"-",IF(AJ163&lt;=12,AJ163,AJ163-12),IF(OR(AJ163&lt;12,AJ163=24),"am","pm")),"")</f>
        <v>3pm-6pm</v>
      </c>
      <c r="AR163" s="2"/>
      <c r="AU163" t="s">
        <v>299</v>
      </c>
      <c r="AV163" s="3" t="s">
        <v>306</v>
      </c>
      <c r="AW163" s="3" t="s">
        <v>306</v>
      </c>
      <c r="AX163" s="4" t="str">
        <f t="shared" ref="AX163:AX164" si="26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3" t="str">
        <f t="shared" ref="AY163:AY164" si="265">IF(AS163&gt;0,"&lt;img src=@img/outdoor.png@&gt;","")</f>
        <v/>
      </c>
      <c r="AZ163" t="str">
        <f t="shared" ref="AZ163:AZ164" si="266">IF(AT163&gt;0,"&lt;img src=@img/pets.png@&gt;","")</f>
        <v/>
      </c>
      <c r="BA163" t="str">
        <f t="shared" ref="BA163:BA164" si="267">IF(AU163="hard","&lt;img src=@img/hard.png@&gt;",IF(AU163="medium","&lt;img src=@img/medium.png@&gt;",IF(AU163="easy","&lt;img src=@img/easy.png@&gt;","")))</f>
        <v>&lt;img src=@img/easy.png@&gt;</v>
      </c>
      <c r="BB163" t="str">
        <f t="shared" ref="BB163:BB164" si="268">IF(AV163="true","&lt;img src=@img/drinkicon.png@&gt;","")</f>
        <v>&lt;img src=@img/drinkicon.png@&gt;</v>
      </c>
      <c r="BC163" t="str">
        <f t="shared" ref="BC163:BC164" si="269">IF(AW163="true","&lt;img src=@img/foodicon.png@&gt;","")</f>
        <v>&lt;img src=@img/foodicon.png@&gt;</v>
      </c>
      <c r="BD163" t="str">
        <f t="shared" ref="BD163:BD164" si="270">CONCATENATE(AY163,AZ163,BA163,BB163,BC163,BK163)</f>
        <v>&lt;img src=@img/easy.png@&gt;&lt;img src=@img/drinkicon.png@&gt;&lt;img src=@img/foodicon.png@&gt;</v>
      </c>
      <c r="BE163" t="str">
        <f t="shared" ref="BE163:BE164" si="271">CONCATENATE(IF(AS163&gt;0,"outdoor ",""),IF(AT163&gt;0,"pet ",""),IF(AV163="true","drink ",""),IF(AW163="true","food ",""),AU163," ",E163," ",C163,IF(BJ163=TRUE," kid",""))</f>
        <v>drink food easy med sfoco</v>
      </c>
      <c r="BF163" t="str">
        <f t="shared" ref="BF163:BF164" si="272">IF(C163="old","Old Town",IF(C163="campus","Near Campus",IF(C163="sfoco","South Foco",IF(C163="nfoco","North Foco",IF(C163="midtown","Midtown",IF(C163="cwest","Campus West",IF(C163="efoco","East FoCo",IF(C163="windsor","Windsor",""))))))))</f>
        <v>South Foco</v>
      </c>
      <c r="BG163">
        <v>40.522864599999998</v>
      </c>
      <c r="BH163">
        <v>-105.0117552</v>
      </c>
      <c r="BI163" t="str">
        <f t="shared" si="221"/>
        <v>[40.5228646,-105.0117552],</v>
      </c>
    </row>
    <row r="164" spans="2:64" ht="21" customHeight="1" x14ac:dyDescent="0.35">
      <c r="B164" t="s">
        <v>80</v>
      </c>
      <c r="C164" t="s">
        <v>426</v>
      </c>
      <c r="D164" t="s">
        <v>81</v>
      </c>
      <c r="E164" t="s">
        <v>431</v>
      </c>
      <c r="G164" s="1" t="s">
        <v>82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 t="str">
        <f t="shared" si="238"/>
        <v/>
      </c>
      <c r="AD164" t="str">
        <f t="shared" si="239"/>
        <v/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/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R164" s="2" t="s">
        <v>316</v>
      </c>
      <c r="AS164" t="s">
        <v>295</v>
      </c>
      <c r="AU164" t="s">
        <v>298</v>
      </c>
      <c r="AV164" s="3" t="s">
        <v>307</v>
      </c>
      <c r="AW164" s="3" t="s">
        <v>307</v>
      </c>
      <c r="AX164" s="4" t="str">
        <f t="shared" si="264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4" t="str">
        <f t="shared" si="265"/>
        <v>&lt;img src=@img/outdoor.png@&gt;</v>
      </c>
      <c r="AZ164" t="str">
        <f t="shared" si="266"/>
        <v/>
      </c>
      <c r="BA164" t="str">
        <f t="shared" si="267"/>
        <v>&lt;img src=@img/hard.png@&gt;</v>
      </c>
      <c r="BB164" t="str">
        <f t="shared" si="268"/>
        <v/>
      </c>
      <c r="BC164" t="str">
        <f t="shared" si="269"/>
        <v/>
      </c>
      <c r="BD164" t="str">
        <f t="shared" si="270"/>
        <v>&lt;img src=@img/outdoor.png@&gt;&lt;img src=@img/hard.png@&gt;</v>
      </c>
      <c r="BE164" t="str">
        <f t="shared" si="271"/>
        <v>outdoor hard med old</v>
      </c>
      <c r="BF164" t="str">
        <f t="shared" si="272"/>
        <v>Old Town</v>
      </c>
      <c r="BG164">
        <v>40.586450999999997</v>
      </c>
      <c r="BH164">
        <v>-105.078568</v>
      </c>
      <c r="BI164" t="str">
        <f t="shared" ref="BI164:BI195" si="273">CONCATENATE("[",BG164,",",BH164,"],")</f>
        <v>[40.586451,-105.078568],</v>
      </c>
      <c r="BK164" t="str">
        <f>IF(BJ164&gt;0,"&lt;img src=@img/kidicon.png@&gt;","")</f>
        <v/>
      </c>
    </row>
    <row r="165" spans="2:64" ht="21" customHeight="1" x14ac:dyDescent="0.35">
      <c r="B165" t="s">
        <v>664</v>
      </c>
      <c r="C165" t="s">
        <v>427</v>
      </c>
      <c r="E165" t="s">
        <v>431</v>
      </c>
      <c r="G165" t="s">
        <v>690</v>
      </c>
      <c r="N165">
        <v>1200</v>
      </c>
      <c r="O165">
        <v>1700</v>
      </c>
      <c r="V165" t="s">
        <v>784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>
        <f t="shared" si="238"/>
        <v>12</v>
      </c>
      <c r="AD165">
        <f t="shared" si="239"/>
        <v>17</v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>12pm-5pm</v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S165" t="s">
        <v>785</v>
      </c>
      <c r="AU165" t="s">
        <v>299</v>
      </c>
      <c r="AV165" s="3" t="s">
        <v>306</v>
      </c>
      <c r="AW165" s="3" t="s">
        <v>307</v>
      </c>
      <c r="AX165" s="4" t="str">
        <f t="shared" ref="AX165:AX195" si="274"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5" t="str">
        <f t="shared" ref="AY165:AY197" si="275">IF(AS165&gt;0,"&lt;img src=@img/outdoor.png@&gt;","")</f>
        <v>&lt;img src=@img/outdoor.png@&gt;</v>
      </c>
      <c r="AZ165" t="str">
        <f t="shared" ref="AZ165:AZ197" si="276">IF(AT165&gt;0,"&lt;img src=@img/pets.png@&gt;","")</f>
        <v/>
      </c>
      <c r="BA165" t="str">
        <f t="shared" ref="BA165:BA197" si="277">IF(AU165="hard","&lt;img src=@img/hard.png@&gt;",IF(AU165="medium","&lt;img src=@img/medium.png@&gt;",IF(AU165="easy","&lt;img src=@img/easy.png@&gt;","")))</f>
        <v>&lt;img src=@img/easy.png@&gt;</v>
      </c>
      <c r="BB165" t="str">
        <f t="shared" ref="BB165:BB197" si="278">IF(AV165="true","&lt;img src=@img/drinkicon.png@&gt;","")</f>
        <v>&lt;img src=@img/drinkicon.png@&gt;</v>
      </c>
      <c r="BC165" t="str">
        <f t="shared" ref="BC165:BC197" si="279">IF(AW165="true","&lt;img src=@img/foodicon.png@&gt;","")</f>
        <v/>
      </c>
      <c r="BD165" t="str">
        <f t="shared" ref="BD165:BD195" si="280">CONCATENATE(AY165,AZ165,BA165,BB165,BC165,BK165)</f>
        <v>&lt;img src=@img/outdoor.png@&gt;&lt;img src=@img/easy.png@&gt;&lt;img src=@img/drinkicon.png@&gt;</v>
      </c>
      <c r="BE165" t="str">
        <f t="shared" ref="BE165:BE197" si="281">CONCATENATE(IF(AS165&gt;0,"outdoor ",""),IF(AT165&gt;0,"pet ",""),IF(AV165="true","drink ",""),IF(AW165="true","food ",""),AU165," ",E165," ",C165,IF(BJ165=TRUE," kid",""))</f>
        <v>outdoor drink easy med nfoco</v>
      </c>
      <c r="BF165" t="str">
        <f t="shared" ref="BF165:BF197" si="282">IF(C165="old","Old Town",IF(C165="campus","Near Campus",IF(C165="sfoco","South Foco",IF(C165="nfoco","North Foco",IF(C165="midtown","Midtown",IF(C165="cwest","Campus West",IF(C165="efoco","East FoCo",IF(C165="windsor","Windsor",""))))))))</f>
        <v>North Foco</v>
      </c>
      <c r="BG165">
        <v>40.660179999999997</v>
      </c>
      <c r="BH165">
        <v>-105.16171900000001</v>
      </c>
      <c r="BI165" t="str">
        <f t="shared" si="273"/>
        <v>[40.66018,-105.161719],</v>
      </c>
    </row>
    <row r="166" spans="2:64" ht="21" customHeight="1" x14ac:dyDescent="0.35">
      <c r="B166" t="s">
        <v>452</v>
      </c>
      <c r="C166" t="s">
        <v>428</v>
      </c>
      <c r="E166" t="s">
        <v>431</v>
      </c>
      <c r="G166" s="9" t="s">
        <v>474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U166" t="s">
        <v>299</v>
      </c>
      <c r="AV166" s="3" t="s">
        <v>307</v>
      </c>
      <c r="AW166" s="3" t="s">
        <v>307</v>
      </c>
      <c r="AX166" s="4" t="str">
        <f t="shared" si="27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6" t="str">
        <f t="shared" si="275"/>
        <v/>
      </c>
      <c r="AZ166" t="str">
        <f t="shared" si="276"/>
        <v/>
      </c>
      <c r="BA166" t="str">
        <f t="shared" si="277"/>
        <v>&lt;img src=@img/easy.png@&gt;</v>
      </c>
      <c r="BB166" t="str">
        <f t="shared" si="278"/>
        <v/>
      </c>
      <c r="BC166" t="str">
        <f t="shared" si="279"/>
        <v/>
      </c>
      <c r="BD166" t="str">
        <f t="shared" si="280"/>
        <v>&lt;img src=@img/easy.png@&gt;&lt;img src=@img/kidicon.png@&gt;</v>
      </c>
      <c r="BE166" t="str">
        <f t="shared" si="281"/>
        <v>easy med sfoco kid</v>
      </c>
      <c r="BF166" t="str">
        <f t="shared" si="282"/>
        <v>South Foco</v>
      </c>
      <c r="BG166">
        <v>40.521909999999998</v>
      </c>
      <c r="BH166">
        <v>-105.042134</v>
      </c>
      <c r="BI166" t="str">
        <f t="shared" si="273"/>
        <v>[40.52191,-105.042134],</v>
      </c>
      <c r="BJ166" t="b">
        <v>1</v>
      </c>
      <c r="BK166" t="str">
        <f>IF(BJ166&gt;0,"&lt;img src=@img/kidicon.png@&gt;","")</f>
        <v>&lt;img src=@img/kidicon.png@&gt;</v>
      </c>
      <c r="BL166" t="s">
        <v>475</v>
      </c>
    </row>
    <row r="167" spans="2:64" ht="21" customHeight="1" x14ac:dyDescent="0.35">
      <c r="B167" t="s">
        <v>100</v>
      </c>
      <c r="C167" t="s">
        <v>308</v>
      </c>
      <c r="D167" t="s">
        <v>101</v>
      </c>
      <c r="E167" t="s">
        <v>54</v>
      </c>
      <c r="G167" s="1" t="s">
        <v>102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R167" s="2" t="s">
        <v>320</v>
      </c>
      <c r="AU167" t="s">
        <v>299</v>
      </c>
      <c r="AV167" s="3" t="s">
        <v>307</v>
      </c>
      <c r="AW167" s="3" t="s">
        <v>307</v>
      </c>
      <c r="AX167" s="4" t="str">
        <f t="shared" si="27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7" t="str">
        <f t="shared" si="275"/>
        <v/>
      </c>
      <c r="AZ167" t="str">
        <f t="shared" si="276"/>
        <v/>
      </c>
      <c r="BA167" t="str">
        <f t="shared" si="277"/>
        <v>&lt;img src=@img/easy.png@&gt;</v>
      </c>
      <c r="BB167" t="str">
        <f t="shared" si="278"/>
        <v/>
      </c>
      <c r="BC167" t="str">
        <f t="shared" si="279"/>
        <v/>
      </c>
      <c r="BD167" t="str">
        <f t="shared" si="280"/>
        <v>&lt;img src=@img/easy.png@&gt;</v>
      </c>
      <c r="BE167" t="str">
        <f t="shared" si="281"/>
        <v>easy low campus</v>
      </c>
      <c r="BF167" t="str">
        <f t="shared" si="282"/>
        <v>Near Campus</v>
      </c>
      <c r="BG167">
        <v>40.577893000000003</v>
      </c>
      <c r="BH167">
        <v>-105.07640600000001</v>
      </c>
      <c r="BI167" t="str">
        <f t="shared" si="273"/>
        <v>[40.577893,-105.076406],</v>
      </c>
      <c r="BK167" t="str">
        <f>IF(BJ167&gt;0,"&lt;img src=@img/kidicon.png@&gt;","")</f>
        <v/>
      </c>
    </row>
    <row r="168" spans="2:64" ht="21" customHeight="1" x14ac:dyDescent="0.35">
      <c r="B168" t="s">
        <v>623</v>
      </c>
      <c r="C168" t="s">
        <v>429</v>
      </c>
      <c r="G168" s="7" t="s">
        <v>624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U168" t="s">
        <v>299</v>
      </c>
      <c r="AV168" s="3" t="s">
        <v>307</v>
      </c>
      <c r="AW168" s="3" t="s">
        <v>307</v>
      </c>
      <c r="AX168" s="4" t="str">
        <f t="shared" si="27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8" t="str">
        <f t="shared" si="275"/>
        <v/>
      </c>
      <c r="AZ168" t="str">
        <f t="shared" si="276"/>
        <v/>
      </c>
      <c r="BA168" t="str">
        <f t="shared" si="277"/>
        <v>&lt;img src=@img/easy.png@&gt;</v>
      </c>
      <c r="BB168" t="str">
        <f t="shared" si="278"/>
        <v/>
      </c>
      <c r="BC168" t="str">
        <f t="shared" si="279"/>
        <v/>
      </c>
      <c r="BD168" t="str">
        <f t="shared" si="280"/>
        <v>&lt;img src=@img/easy.png@&gt;</v>
      </c>
      <c r="BE168" t="str">
        <f t="shared" si="281"/>
        <v>easy  cwest</v>
      </c>
      <c r="BF168" t="str">
        <f t="shared" si="282"/>
        <v>Campus West</v>
      </c>
      <c r="BG168">
        <v>40.579059999999998</v>
      </c>
      <c r="BH168">
        <v>-105.07656</v>
      </c>
      <c r="BI168" t="str">
        <f t="shared" si="273"/>
        <v>[40.57906,-105.07656],</v>
      </c>
    </row>
    <row r="169" spans="2:64" ht="21" customHeight="1" x14ac:dyDescent="0.35">
      <c r="B169" t="s">
        <v>83</v>
      </c>
      <c r="C169" t="s">
        <v>426</v>
      </c>
      <c r="D169" t="s">
        <v>84</v>
      </c>
      <c r="E169" t="s">
        <v>35</v>
      </c>
      <c r="G169" s="1" t="s">
        <v>85</v>
      </c>
      <c r="W169" t="str">
        <f t="shared" si="232"/>
        <v/>
      </c>
      <c r="X169" t="str">
        <f t="shared" si="233"/>
        <v/>
      </c>
      <c r="Y169" t="str">
        <f t="shared" si="234"/>
        <v/>
      </c>
      <c r="Z169" t="str">
        <f t="shared" si="235"/>
        <v/>
      </c>
      <c r="AA169" t="str">
        <f t="shared" si="236"/>
        <v/>
      </c>
      <c r="AB169" t="str">
        <f t="shared" si="237"/>
        <v/>
      </c>
      <c r="AC169" t="str">
        <f t="shared" si="238"/>
        <v/>
      </c>
      <c r="AD169" t="str">
        <f t="shared" si="239"/>
        <v/>
      </c>
      <c r="AE169" t="str">
        <f t="shared" si="230"/>
        <v/>
      </c>
      <c r="AF169" t="str">
        <f t="shared" si="231"/>
        <v/>
      </c>
      <c r="AG169" t="str">
        <f t="shared" si="240"/>
        <v/>
      </c>
      <c r="AH169" t="str">
        <f t="shared" si="241"/>
        <v/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/>
      </c>
      <c r="AM169" t="str">
        <f t="shared" si="224"/>
        <v/>
      </c>
      <c r="AN169" t="str">
        <f t="shared" si="225"/>
        <v/>
      </c>
      <c r="AO169" t="str">
        <f t="shared" si="226"/>
        <v/>
      </c>
      <c r="AP169" t="str">
        <f t="shared" si="227"/>
        <v/>
      </c>
      <c r="AQ169" t="str">
        <f t="shared" si="228"/>
        <v/>
      </c>
      <c r="AR169" s="6" t="s">
        <v>242</v>
      </c>
      <c r="AS169" t="s">
        <v>295</v>
      </c>
      <c r="AU169" t="s">
        <v>28</v>
      </c>
      <c r="AV169" s="3" t="s">
        <v>307</v>
      </c>
      <c r="AW169" s="3" t="s">
        <v>307</v>
      </c>
      <c r="AX169" s="4" t="str">
        <f t="shared" si="27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9" t="str">
        <f t="shared" si="275"/>
        <v>&lt;img src=@img/outdoor.png@&gt;</v>
      </c>
      <c r="AZ169" t="str">
        <f t="shared" si="276"/>
        <v/>
      </c>
      <c r="BA169" t="str">
        <f t="shared" si="277"/>
        <v>&lt;img src=@img/medium.png@&gt;</v>
      </c>
      <c r="BB169" t="str">
        <f t="shared" si="278"/>
        <v/>
      </c>
      <c r="BC169" t="str">
        <f t="shared" si="279"/>
        <v/>
      </c>
      <c r="BD169" t="str">
        <f t="shared" si="280"/>
        <v>&lt;img src=@img/outdoor.png@&gt;&lt;img src=@img/medium.png@&gt;</v>
      </c>
      <c r="BE169" t="str">
        <f t="shared" si="281"/>
        <v>outdoor medium high old</v>
      </c>
      <c r="BF169" t="str">
        <f t="shared" si="282"/>
        <v>Old Town</v>
      </c>
      <c r="BG169">
        <v>40.582315000000001</v>
      </c>
      <c r="BH169">
        <v>-105.079252</v>
      </c>
      <c r="BI169" t="str">
        <f t="shared" si="273"/>
        <v>[40.582315,-105.079252],</v>
      </c>
      <c r="BK169" t="str">
        <f>IF(BJ169&gt;0,"&lt;img src=@img/kidicon.png@&gt;","")</f>
        <v/>
      </c>
    </row>
    <row r="170" spans="2:64" ht="21" customHeight="1" x14ac:dyDescent="0.35">
      <c r="B170" t="s">
        <v>218</v>
      </c>
      <c r="C170" t="s">
        <v>308</v>
      </c>
      <c r="D170" t="s">
        <v>90</v>
      </c>
      <c r="E170" t="s">
        <v>431</v>
      </c>
      <c r="G170" t="s">
        <v>219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V170" t="s">
        <v>501</v>
      </c>
      <c r="W170" t="str">
        <f t="shared" si="232"/>
        <v/>
      </c>
      <c r="X170" t="str">
        <f t="shared" si="233"/>
        <v/>
      </c>
      <c r="Y170">
        <f t="shared" si="234"/>
        <v>15</v>
      </c>
      <c r="Z170">
        <f t="shared" si="235"/>
        <v>18</v>
      </c>
      <c r="AA170">
        <f t="shared" si="236"/>
        <v>15</v>
      </c>
      <c r="AB170">
        <f t="shared" si="237"/>
        <v>18</v>
      </c>
      <c r="AC170">
        <f t="shared" si="238"/>
        <v>15</v>
      </c>
      <c r="AD170">
        <f t="shared" si="239"/>
        <v>18</v>
      </c>
      <c r="AE170">
        <f t="shared" si="230"/>
        <v>15</v>
      </c>
      <c r="AF170">
        <f t="shared" si="231"/>
        <v>18</v>
      </c>
      <c r="AG170">
        <f t="shared" si="240"/>
        <v>15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>3pm-6pm</v>
      </c>
      <c r="AM170" t="str">
        <f t="shared" si="224"/>
        <v>3pm-6pm</v>
      </c>
      <c r="AN170" t="str">
        <f t="shared" si="225"/>
        <v>3pm-6pm</v>
      </c>
      <c r="AO170" t="str">
        <f t="shared" si="226"/>
        <v>3pm-6pm</v>
      </c>
      <c r="AP170" t="str">
        <f t="shared" si="227"/>
        <v>3pm-6pm</v>
      </c>
      <c r="AQ170" t="str">
        <f t="shared" si="228"/>
        <v/>
      </c>
      <c r="AR170" s="2" t="s">
        <v>355</v>
      </c>
      <c r="AU170" t="s">
        <v>28</v>
      </c>
      <c r="AV170" s="3" t="s">
        <v>306</v>
      </c>
      <c r="AW170" s="3" t="s">
        <v>306</v>
      </c>
      <c r="AX170" s="4" t="str">
        <f t="shared" si="27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0" t="str">
        <f t="shared" si="275"/>
        <v/>
      </c>
      <c r="AZ170" t="str">
        <f t="shared" si="276"/>
        <v/>
      </c>
      <c r="BA170" t="str">
        <f t="shared" si="277"/>
        <v>&lt;img src=@img/medium.png@&gt;</v>
      </c>
      <c r="BB170" t="str">
        <f t="shared" si="278"/>
        <v>&lt;img src=@img/drinkicon.png@&gt;</v>
      </c>
      <c r="BC170" t="str">
        <f t="shared" si="279"/>
        <v>&lt;img src=@img/foodicon.png@&gt;</v>
      </c>
      <c r="BD170" t="str">
        <f t="shared" si="280"/>
        <v>&lt;img src=@img/medium.png@&gt;&lt;img src=@img/drinkicon.png@&gt;&lt;img src=@img/foodicon.png@&gt;</v>
      </c>
      <c r="BE170" t="str">
        <f t="shared" si="281"/>
        <v>drink food medium med campus</v>
      </c>
      <c r="BF170" t="str">
        <f t="shared" si="282"/>
        <v>Near Campus</v>
      </c>
      <c r="BG170">
        <v>40.578552000000002</v>
      </c>
      <c r="BH170">
        <v>-105.076792</v>
      </c>
      <c r="BI170" t="str">
        <f t="shared" si="273"/>
        <v>[40.578552,-105.076792],</v>
      </c>
      <c r="BK170" t="str">
        <f>IF(BJ170&gt;0,"&lt;img src=@img/kidicon.png@&gt;","")</f>
        <v/>
      </c>
    </row>
    <row r="171" spans="2:64" ht="21" customHeight="1" x14ac:dyDescent="0.35">
      <c r="B171" t="s">
        <v>625</v>
      </c>
      <c r="C171" t="s">
        <v>309</v>
      </c>
      <c r="G171" s="7" t="s">
        <v>626</v>
      </c>
      <c r="L171">
        <v>1600</v>
      </c>
      <c r="M171">
        <v>1800</v>
      </c>
      <c r="N171">
        <v>1600</v>
      </c>
      <c r="O171">
        <v>1800</v>
      </c>
      <c r="P171">
        <v>1600</v>
      </c>
      <c r="Q171">
        <v>1800</v>
      </c>
      <c r="R171">
        <v>1600</v>
      </c>
      <c r="S171">
        <v>1800</v>
      </c>
      <c r="W171" t="str">
        <f t="shared" si="232"/>
        <v/>
      </c>
      <c r="X171" t="str">
        <f t="shared" si="233"/>
        <v/>
      </c>
      <c r="Y171" t="str">
        <f t="shared" si="234"/>
        <v/>
      </c>
      <c r="Z171" t="str">
        <f t="shared" si="235"/>
        <v/>
      </c>
      <c r="AA171">
        <f t="shared" si="236"/>
        <v>16</v>
      </c>
      <c r="AB171">
        <f t="shared" si="237"/>
        <v>18</v>
      </c>
      <c r="AC171">
        <f t="shared" si="238"/>
        <v>16</v>
      </c>
      <c r="AD171">
        <f t="shared" si="239"/>
        <v>18</v>
      </c>
      <c r="AE171">
        <f t="shared" si="230"/>
        <v>16</v>
      </c>
      <c r="AF171">
        <f t="shared" si="231"/>
        <v>18</v>
      </c>
      <c r="AG171">
        <f t="shared" si="240"/>
        <v>16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/>
      </c>
      <c r="AM171" t="str">
        <f t="shared" si="224"/>
        <v>4pm-6pm</v>
      </c>
      <c r="AN171" t="str">
        <f t="shared" si="225"/>
        <v>4pm-6pm</v>
      </c>
      <c r="AO171" t="str">
        <f t="shared" si="226"/>
        <v>4pm-6pm</v>
      </c>
      <c r="AP171" t="str">
        <f t="shared" si="227"/>
        <v>4pm-6pm</v>
      </c>
      <c r="AQ171" t="str">
        <f t="shared" si="228"/>
        <v/>
      </c>
      <c r="AR171" s="12" t="s">
        <v>627</v>
      </c>
      <c r="AU171" t="s">
        <v>299</v>
      </c>
      <c r="AV171" s="3" t="s">
        <v>307</v>
      </c>
      <c r="AW171" s="3" t="s">
        <v>307</v>
      </c>
      <c r="AX171" s="4" t="str">
        <f t="shared" si="27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1" t="str">
        <f t="shared" si="275"/>
        <v/>
      </c>
      <c r="AZ171" t="str">
        <f t="shared" si="276"/>
        <v/>
      </c>
      <c r="BA171" t="str">
        <f t="shared" si="277"/>
        <v>&lt;img src=@img/easy.png@&gt;</v>
      </c>
      <c r="BB171" t="str">
        <f t="shared" si="278"/>
        <v/>
      </c>
      <c r="BC171" t="str">
        <f t="shared" si="279"/>
        <v/>
      </c>
      <c r="BD171" t="str">
        <f t="shared" si="280"/>
        <v>&lt;img src=@img/easy.png@&gt;</v>
      </c>
      <c r="BE171" t="str">
        <f t="shared" si="281"/>
        <v>easy  midtown</v>
      </c>
      <c r="BF171" t="str">
        <f t="shared" si="282"/>
        <v>Midtown</v>
      </c>
      <c r="BG171">
        <v>40.562080000000002</v>
      </c>
      <c r="BH171">
        <v>-105.03864</v>
      </c>
      <c r="BI171" t="str">
        <f t="shared" si="273"/>
        <v>[40.56208,-105.03864],</v>
      </c>
    </row>
    <row r="172" spans="2:64" ht="21" customHeight="1" x14ac:dyDescent="0.35">
      <c r="B172" t="s">
        <v>173</v>
      </c>
      <c r="C172" t="s">
        <v>426</v>
      </c>
      <c r="D172" t="s">
        <v>174</v>
      </c>
      <c r="E172" t="s">
        <v>35</v>
      </c>
      <c r="G172" t="s">
        <v>175</v>
      </c>
      <c r="J172">
        <v>1500</v>
      </c>
      <c r="K172">
        <v>1800</v>
      </c>
      <c r="L172">
        <v>1500</v>
      </c>
      <c r="M172">
        <v>1800</v>
      </c>
      <c r="N172">
        <v>1500</v>
      </c>
      <c r="O172">
        <v>1800</v>
      </c>
      <c r="P172">
        <v>1500</v>
      </c>
      <c r="Q172">
        <v>1800</v>
      </c>
      <c r="R172">
        <v>1500</v>
      </c>
      <c r="S172">
        <v>1800</v>
      </c>
      <c r="V172" t="s">
        <v>502</v>
      </c>
      <c r="W172" t="str">
        <f t="shared" si="232"/>
        <v/>
      </c>
      <c r="X172" t="str">
        <f t="shared" si="233"/>
        <v/>
      </c>
      <c r="Y172">
        <f t="shared" si="234"/>
        <v>15</v>
      </c>
      <c r="Z172">
        <f t="shared" si="235"/>
        <v>18</v>
      </c>
      <c r="AA172">
        <f t="shared" si="236"/>
        <v>15</v>
      </c>
      <c r="AB172">
        <f t="shared" si="237"/>
        <v>18</v>
      </c>
      <c r="AC172">
        <f t="shared" si="238"/>
        <v>15</v>
      </c>
      <c r="AD172">
        <f t="shared" si="239"/>
        <v>18</v>
      </c>
      <c r="AE172">
        <f t="shared" si="230"/>
        <v>15</v>
      </c>
      <c r="AF172">
        <f t="shared" si="231"/>
        <v>18</v>
      </c>
      <c r="AG172">
        <f t="shared" si="240"/>
        <v>15</v>
      </c>
      <c r="AH172">
        <f t="shared" si="241"/>
        <v>18</v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>3pm-6pm</v>
      </c>
      <c r="AM172" t="str">
        <f t="shared" si="224"/>
        <v>3pm-6pm</v>
      </c>
      <c r="AN172" t="str">
        <f t="shared" si="225"/>
        <v>3pm-6pm</v>
      </c>
      <c r="AO172" t="str">
        <f t="shared" si="226"/>
        <v>3pm-6pm</v>
      </c>
      <c r="AP172" t="str">
        <f t="shared" si="227"/>
        <v>3pm-6pm</v>
      </c>
      <c r="AQ172" t="str">
        <f t="shared" si="228"/>
        <v/>
      </c>
      <c r="AR172" s="6" t="s">
        <v>254</v>
      </c>
      <c r="AU172" t="s">
        <v>298</v>
      </c>
      <c r="AV172" s="3" t="s">
        <v>306</v>
      </c>
      <c r="AW172" s="3" t="s">
        <v>306</v>
      </c>
      <c r="AX172" s="4" t="str">
        <f t="shared" si="27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2" t="str">
        <f t="shared" si="275"/>
        <v/>
      </c>
      <c r="AZ172" t="str">
        <f t="shared" si="276"/>
        <v/>
      </c>
      <c r="BA172" t="str">
        <f t="shared" si="277"/>
        <v>&lt;img src=@img/hard.png@&gt;</v>
      </c>
      <c r="BB172" t="str">
        <f t="shared" si="278"/>
        <v>&lt;img src=@img/drinkicon.png@&gt;</v>
      </c>
      <c r="BC172" t="str">
        <f t="shared" si="279"/>
        <v>&lt;img src=@img/foodicon.png@&gt;</v>
      </c>
      <c r="BD172" t="str">
        <f t="shared" si="280"/>
        <v>&lt;img src=@img/hard.png@&gt;&lt;img src=@img/drinkicon.png@&gt;&lt;img src=@img/foodicon.png@&gt;</v>
      </c>
      <c r="BE172" t="str">
        <f t="shared" si="281"/>
        <v>drink food hard high old</v>
      </c>
      <c r="BF172" t="str">
        <f t="shared" si="282"/>
        <v>Old Town</v>
      </c>
      <c r="BG172">
        <v>40.587240999999999</v>
      </c>
      <c r="BH172">
        <v>-105.076707</v>
      </c>
      <c r="BI172" t="str">
        <f t="shared" si="273"/>
        <v>[40.587241,-105.076707],</v>
      </c>
      <c r="BK172" t="str">
        <f>IF(BJ172&gt;0,"&lt;img src=@img/kidicon.png@&gt;","")</f>
        <v/>
      </c>
    </row>
    <row r="173" spans="2:64" ht="21" customHeight="1" x14ac:dyDescent="0.35">
      <c r="B173" t="s">
        <v>569</v>
      </c>
      <c r="C173" t="s">
        <v>426</v>
      </c>
      <c r="D173" t="s">
        <v>558</v>
      </c>
      <c r="E173" t="s">
        <v>431</v>
      </c>
      <c r="G173" t="s">
        <v>570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E173" t="str">
        <f t="shared" si="230"/>
        <v/>
      </c>
      <c r="AF173" t="str">
        <f t="shared" si="231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s="2" t="s">
        <v>571</v>
      </c>
      <c r="AS173" t="s">
        <v>295</v>
      </c>
      <c r="AU173" s="3" t="s">
        <v>28</v>
      </c>
      <c r="AV173" s="3" t="s">
        <v>307</v>
      </c>
      <c r="AW173" s="3" t="s">
        <v>307</v>
      </c>
      <c r="AX173" s="4" t="str">
        <f t="shared" si="27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275"/>
        <v>&lt;img src=@img/outdoor.png@&gt;</v>
      </c>
      <c r="AZ173" t="str">
        <f t="shared" si="276"/>
        <v/>
      </c>
      <c r="BA173" t="str">
        <f t="shared" si="277"/>
        <v>&lt;img src=@img/medium.png@&gt;</v>
      </c>
      <c r="BB173" t="str">
        <f t="shared" si="278"/>
        <v/>
      </c>
      <c r="BC173" t="str">
        <f t="shared" si="279"/>
        <v/>
      </c>
      <c r="BD173" t="str">
        <f t="shared" si="280"/>
        <v>&lt;img src=@img/outdoor.png@&gt;&lt;img src=@img/medium.png@&gt;</v>
      </c>
      <c r="BE173" t="str">
        <f t="shared" si="281"/>
        <v>outdoor medium med old</v>
      </c>
      <c r="BF173" t="str">
        <f t="shared" si="282"/>
        <v>Old Town</v>
      </c>
      <c r="BG173">
        <v>40.57891</v>
      </c>
      <c r="BH173">
        <v>-105.07843</v>
      </c>
      <c r="BI173" t="str">
        <f t="shared" si="273"/>
        <v>[40.57891,-105.07843],</v>
      </c>
    </row>
    <row r="174" spans="2:64" ht="21" customHeight="1" x14ac:dyDescent="0.35">
      <c r="B174" t="s">
        <v>750</v>
      </c>
      <c r="C174" t="s">
        <v>426</v>
      </c>
      <c r="E174" t="s">
        <v>431</v>
      </c>
      <c r="G174" s="7" t="s">
        <v>763</v>
      </c>
      <c r="H174">
        <v>1600</v>
      </c>
      <c r="I174">
        <v>1800</v>
      </c>
      <c r="J174">
        <v>1600</v>
      </c>
      <c r="K174">
        <v>1800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1600</v>
      </c>
      <c r="U174">
        <v>1800</v>
      </c>
      <c r="V174" t="s">
        <v>804</v>
      </c>
      <c r="W174">
        <f t="shared" si="232"/>
        <v>16</v>
      </c>
      <c r="X174">
        <f t="shared" si="233"/>
        <v>18</v>
      </c>
      <c r="Y174">
        <f t="shared" si="234"/>
        <v>16</v>
      </c>
      <c r="Z174">
        <f t="shared" si="235"/>
        <v>18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G174">
        <f t="shared" si="240"/>
        <v>16</v>
      </c>
      <c r="AH174">
        <f t="shared" si="241"/>
        <v>18</v>
      </c>
      <c r="AI174">
        <f t="shared" si="242"/>
        <v>16</v>
      </c>
      <c r="AJ174">
        <f t="shared" si="243"/>
        <v>18</v>
      </c>
      <c r="AK174" t="str">
        <f t="shared" si="222"/>
        <v>4pm-6pm</v>
      </c>
      <c r="AL174" t="str">
        <f t="shared" si="223"/>
        <v>4pm-6pm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am-am</v>
      </c>
      <c r="AP174" t="str">
        <f t="shared" si="227"/>
        <v>4pm-6pm</v>
      </c>
      <c r="AQ174" t="str">
        <f t="shared" si="228"/>
        <v>4pm-6pm</v>
      </c>
      <c r="AR174" t="s">
        <v>764</v>
      </c>
      <c r="AU174" t="s">
        <v>298</v>
      </c>
      <c r="AV174" s="3" t="s">
        <v>306</v>
      </c>
      <c r="AW174" s="3" t="s">
        <v>306</v>
      </c>
      <c r="AX174" s="4" t="str">
        <f t="shared" si="274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4" t="str">
        <f t="shared" si="275"/>
        <v/>
      </c>
      <c r="AZ174" t="str">
        <f t="shared" si="276"/>
        <v/>
      </c>
      <c r="BA174" t="str">
        <f t="shared" si="277"/>
        <v>&lt;img src=@img/hard.png@&gt;</v>
      </c>
      <c r="BB174" t="str">
        <f t="shared" si="278"/>
        <v>&lt;img src=@img/drinkicon.png@&gt;</v>
      </c>
      <c r="BC174" t="str">
        <f t="shared" si="279"/>
        <v>&lt;img src=@img/foodicon.png@&gt;</v>
      </c>
      <c r="BD174" t="str">
        <f t="shared" si="280"/>
        <v>&lt;img src=@img/hard.png@&gt;&lt;img src=@img/drinkicon.png@&gt;&lt;img src=@img/foodicon.png@&gt;</v>
      </c>
      <c r="BE174" t="str">
        <f t="shared" si="281"/>
        <v>drink food hard med old</v>
      </c>
      <c r="BF174" t="str">
        <f t="shared" si="282"/>
        <v>Old Town</v>
      </c>
      <c r="BG174">
        <v>40.586450999999997</v>
      </c>
      <c r="BH174">
        <v>-105.078568</v>
      </c>
      <c r="BI174" t="str">
        <f t="shared" si="273"/>
        <v>[40.586451,-105.078568],</v>
      </c>
    </row>
    <row r="175" spans="2:64" ht="21" customHeight="1" x14ac:dyDescent="0.35">
      <c r="B175" t="s">
        <v>696</v>
      </c>
      <c r="C175" t="s">
        <v>426</v>
      </c>
      <c r="D175" t="s">
        <v>553</v>
      </c>
      <c r="E175" t="s">
        <v>35</v>
      </c>
      <c r="G175" s="7" t="s">
        <v>554</v>
      </c>
      <c r="J175">
        <v>1100</v>
      </c>
      <c r="K175">
        <v>1700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1100</v>
      </c>
      <c r="U175">
        <v>1700</v>
      </c>
      <c r="V175" t="s">
        <v>555</v>
      </c>
      <c r="W175" t="str">
        <f t="shared" si="232"/>
        <v/>
      </c>
      <c r="X175" t="str">
        <f t="shared" si="233"/>
        <v/>
      </c>
      <c r="Y175">
        <f t="shared" si="234"/>
        <v>11</v>
      </c>
      <c r="Z175">
        <f t="shared" si="235"/>
        <v>17</v>
      </c>
      <c r="AA175">
        <f t="shared" si="236"/>
        <v>16</v>
      </c>
      <c r="AB175">
        <f t="shared" si="237"/>
        <v>18</v>
      </c>
      <c r="AC175">
        <f t="shared" si="238"/>
        <v>16</v>
      </c>
      <c r="AD175">
        <f t="shared" si="239"/>
        <v>18</v>
      </c>
      <c r="AE175">
        <f t="shared" ref="AE175:AE186" si="283">IF(P175&gt;0,P175/100,"")</f>
        <v>16</v>
      </c>
      <c r="AF175">
        <f t="shared" ref="AF175:AF186" si="284">IF(Q175&gt;0,Q175/100,"")</f>
        <v>18</v>
      </c>
      <c r="AG175">
        <f t="shared" si="240"/>
        <v>16</v>
      </c>
      <c r="AH175">
        <f t="shared" si="241"/>
        <v>18</v>
      </c>
      <c r="AI175">
        <f t="shared" si="242"/>
        <v>11</v>
      </c>
      <c r="AJ175">
        <f t="shared" si="243"/>
        <v>17</v>
      </c>
      <c r="AK175" t="str">
        <f t="shared" si="222"/>
        <v/>
      </c>
      <c r="AL175" t="str">
        <f t="shared" si="223"/>
        <v>11am-5pm</v>
      </c>
      <c r="AM175" t="str">
        <f t="shared" si="224"/>
        <v>4pm-6pm</v>
      </c>
      <c r="AN175" t="str">
        <f t="shared" si="225"/>
        <v>4pm-6pm</v>
      </c>
      <c r="AO175" t="str">
        <f t="shared" si="226"/>
        <v>4pm-6pm</v>
      </c>
      <c r="AP175" t="str">
        <f t="shared" si="227"/>
        <v>4pm-6pm</v>
      </c>
      <c r="AQ175" t="str">
        <f t="shared" si="228"/>
        <v>11am-5pm</v>
      </c>
      <c r="AR175" s="2" t="s">
        <v>556</v>
      </c>
      <c r="AU175" t="s">
        <v>298</v>
      </c>
      <c r="AV175" s="3" t="s">
        <v>306</v>
      </c>
      <c r="AW175" s="3" t="s">
        <v>306</v>
      </c>
      <c r="AX175" s="4" t="str">
        <f t="shared" si="27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275"/>
        <v/>
      </c>
      <c r="AZ175" t="str">
        <f t="shared" si="276"/>
        <v/>
      </c>
      <c r="BA175" t="str">
        <f t="shared" si="277"/>
        <v>&lt;img src=@img/hard.png@&gt;</v>
      </c>
      <c r="BB175" t="str">
        <f t="shared" si="278"/>
        <v>&lt;img src=@img/drinkicon.png@&gt;</v>
      </c>
      <c r="BC175" t="str">
        <f t="shared" si="279"/>
        <v>&lt;img src=@img/foodicon.png@&gt;</v>
      </c>
      <c r="BD175" t="str">
        <f t="shared" si="280"/>
        <v>&lt;img src=@img/hard.png@&gt;&lt;img src=@img/drinkicon.png@&gt;&lt;img src=@img/foodicon.png@&gt;</v>
      </c>
      <c r="BE175" t="str">
        <f t="shared" si="281"/>
        <v>drink food hard high old</v>
      </c>
      <c r="BF175" t="str">
        <f t="shared" si="282"/>
        <v>Old Town</v>
      </c>
      <c r="BG175">
        <v>40.588149999999999</v>
      </c>
      <c r="BH175">
        <v>-105.07761000000001</v>
      </c>
      <c r="BI175" t="str">
        <f t="shared" si="273"/>
        <v>[40.58815,-105.07761],</v>
      </c>
    </row>
    <row r="176" spans="2:64" ht="21" customHeight="1" x14ac:dyDescent="0.35">
      <c r="B176" t="s">
        <v>628</v>
      </c>
      <c r="C176" t="s">
        <v>426</v>
      </c>
      <c r="G176" s="7" t="s">
        <v>629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83"/>
        <v/>
      </c>
      <c r="AF176" t="str">
        <f t="shared" si="284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630</v>
      </c>
      <c r="AU176" t="s">
        <v>298</v>
      </c>
      <c r="AV176" s="3" t="s">
        <v>307</v>
      </c>
      <c r="AW176" s="3" t="s">
        <v>307</v>
      </c>
      <c r="AX176" s="4" t="str">
        <f t="shared" si="27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275"/>
        <v/>
      </c>
      <c r="AZ176" t="str">
        <f t="shared" si="276"/>
        <v/>
      </c>
      <c r="BA176" t="str">
        <f t="shared" si="277"/>
        <v>&lt;img src=@img/hard.png@&gt;</v>
      </c>
      <c r="BB176" t="str">
        <f t="shared" si="278"/>
        <v/>
      </c>
      <c r="BC176" t="str">
        <f t="shared" si="279"/>
        <v/>
      </c>
      <c r="BD176" t="str">
        <f t="shared" si="280"/>
        <v>&lt;img src=@img/hard.png@&gt;</v>
      </c>
      <c r="BE176" t="str">
        <f t="shared" si="281"/>
        <v>hard  old</v>
      </c>
      <c r="BF176" t="str">
        <f t="shared" si="282"/>
        <v>Old Town</v>
      </c>
      <c r="BG176">
        <v>40.588990000000003</v>
      </c>
      <c r="BH176">
        <v>-105.07637</v>
      </c>
      <c r="BI176" t="str">
        <f t="shared" si="273"/>
        <v>[40.58899,-105.07637],</v>
      </c>
    </row>
    <row r="177" spans="2:64" ht="21" customHeight="1" x14ac:dyDescent="0.35">
      <c r="B177" t="s">
        <v>562</v>
      </c>
      <c r="C177" t="s">
        <v>426</v>
      </c>
      <c r="D177" t="s">
        <v>563</v>
      </c>
      <c r="E177" t="s">
        <v>35</v>
      </c>
      <c r="G177" s="7" t="s">
        <v>564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83"/>
        <v/>
      </c>
      <c r="AF177" t="str">
        <f t="shared" si="284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s="12" t="s">
        <v>565</v>
      </c>
      <c r="AU177" t="s">
        <v>298</v>
      </c>
      <c r="AV177" s="3" t="s">
        <v>307</v>
      </c>
      <c r="AW177" s="3" t="s">
        <v>307</v>
      </c>
      <c r="AX177" s="4" t="str">
        <f t="shared" si="27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275"/>
        <v/>
      </c>
      <c r="AZ177" t="str">
        <f t="shared" si="276"/>
        <v/>
      </c>
      <c r="BA177" t="str">
        <f t="shared" si="277"/>
        <v>&lt;img src=@img/hard.png@&gt;</v>
      </c>
      <c r="BB177" t="str">
        <f t="shared" si="278"/>
        <v/>
      </c>
      <c r="BC177" t="str">
        <f t="shared" si="279"/>
        <v/>
      </c>
      <c r="BD177" t="str">
        <f t="shared" si="280"/>
        <v>&lt;img src=@img/hard.png@&gt;</v>
      </c>
      <c r="BE177" t="str">
        <f t="shared" si="281"/>
        <v>hard high old</v>
      </c>
      <c r="BF177" t="str">
        <f t="shared" si="282"/>
        <v>Old Town</v>
      </c>
      <c r="BG177">
        <v>40.584870000000002</v>
      </c>
      <c r="BH177">
        <v>-105.0765</v>
      </c>
      <c r="BI177" t="str">
        <f t="shared" si="273"/>
        <v>[40.58487,-105.0765],</v>
      </c>
    </row>
    <row r="178" spans="2:64" ht="21" customHeight="1" x14ac:dyDescent="0.35">
      <c r="B178" t="s">
        <v>631</v>
      </c>
      <c r="C178" t="s">
        <v>426</v>
      </c>
      <c r="G178" s="7" t="s">
        <v>632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83"/>
        <v/>
      </c>
      <c r="AF178" t="str">
        <f t="shared" si="284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R178" t="s">
        <v>631</v>
      </c>
      <c r="AS178" t="s">
        <v>295</v>
      </c>
      <c r="AU178" t="s">
        <v>298</v>
      </c>
      <c r="AV178" s="3" t="s">
        <v>307</v>
      </c>
      <c r="AW178" s="3" t="s">
        <v>307</v>
      </c>
      <c r="AX178" s="4" t="str">
        <f t="shared" si="27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275"/>
        <v>&lt;img src=@img/outdoor.png@&gt;</v>
      </c>
      <c r="AZ178" t="str">
        <f t="shared" si="276"/>
        <v/>
      </c>
      <c r="BA178" t="str">
        <f t="shared" si="277"/>
        <v>&lt;img src=@img/hard.png@&gt;</v>
      </c>
      <c r="BB178" t="str">
        <f t="shared" si="278"/>
        <v/>
      </c>
      <c r="BC178" t="str">
        <f t="shared" si="279"/>
        <v/>
      </c>
      <c r="BD178" t="str">
        <f t="shared" si="280"/>
        <v>&lt;img src=@img/outdoor.png@&gt;&lt;img src=@img/hard.png@&gt;</v>
      </c>
      <c r="BE178" t="str">
        <f t="shared" si="281"/>
        <v>outdoor hard  old</v>
      </c>
      <c r="BF178" t="str">
        <f t="shared" si="282"/>
        <v>Old Town</v>
      </c>
      <c r="BG178">
        <v>40.587580000000003</v>
      </c>
      <c r="BH178">
        <v>-105.07635999999999</v>
      </c>
      <c r="BI178" t="str">
        <f t="shared" si="273"/>
        <v>[40.58758,-105.07636],</v>
      </c>
    </row>
    <row r="179" spans="2:64" ht="21" customHeight="1" x14ac:dyDescent="0.35">
      <c r="B179" t="s">
        <v>453</v>
      </c>
      <c r="C179" t="s">
        <v>428</v>
      </c>
      <c r="E179" t="s">
        <v>54</v>
      </c>
      <c r="G179" t="s">
        <v>476</v>
      </c>
      <c r="W179" t="str">
        <f t="shared" si="232"/>
        <v/>
      </c>
      <c r="X179" t="str">
        <f t="shared" si="233"/>
        <v/>
      </c>
      <c r="Y179" t="str">
        <f t="shared" si="234"/>
        <v/>
      </c>
      <c r="Z179" t="str">
        <f t="shared" si="235"/>
        <v/>
      </c>
      <c r="AA179" t="str">
        <f t="shared" si="236"/>
        <v/>
      </c>
      <c r="AB179" t="str">
        <f t="shared" si="237"/>
        <v/>
      </c>
      <c r="AC179" t="str">
        <f t="shared" si="238"/>
        <v/>
      </c>
      <c r="AD179" t="str">
        <f t="shared" si="239"/>
        <v/>
      </c>
      <c r="AE179" t="str">
        <f t="shared" si="283"/>
        <v/>
      </c>
      <c r="AF179" t="str">
        <f t="shared" si="284"/>
        <v/>
      </c>
      <c r="AG179" t="str">
        <f t="shared" si="240"/>
        <v/>
      </c>
      <c r="AH179" t="str">
        <f t="shared" si="241"/>
        <v/>
      </c>
      <c r="AI179" t="str">
        <f t="shared" si="242"/>
        <v/>
      </c>
      <c r="AJ179" t="str">
        <f t="shared" si="243"/>
        <v/>
      </c>
      <c r="AK179" t="str">
        <f t="shared" si="222"/>
        <v/>
      </c>
      <c r="AL179" t="str">
        <f t="shared" si="223"/>
        <v/>
      </c>
      <c r="AM179" t="str">
        <f t="shared" si="224"/>
        <v/>
      </c>
      <c r="AN179" t="str">
        <f t="shared" si="225"/>
        <v/>
      </c>
      <c r="AO179" t="str">
        <f t="shared" si="226"/>
        <v/>
      </c>
      <c r="AP179" t="str">
        <f t="shared" si="227"/>
        <v/>
      </c>
      <c r="AQ179" t="str">
        <f t="shared" si="228"/>
        <v/>
      </c>
      <c r="AU179" t="s">
        <v>299</v>
      </c>
      <c r="AV179" s="3" t="s">
        <v>307</v>
      </c>
      <c r="AW179" s="3" t="s">
        <v>307</v>
      </c>
      <c r="AX179" s="4" t="str">
        <f t="shared" si="27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275"/>
        <v/>
      </c>
      <c r="AZ179" t="str">
        <f t="shared" si="276"/>
        <v/>
      </c>
      <c r="BA179" t="str">
        <f t="shared" si="277"/>
        <v>&lt;img src=@img/easy.png@&gt;</v>
      </c>
      <c r="BB179" t="str">
        <f t="shared" si="278"/>
        <v/>
      </c>
      <c r="BC179" t="str">
        <f t="shared" si="279"/>
        <v/>
      </c>
      <c r="BD179" t="str">
        <f t="shared" si="280"/>
        <v>&lt;img src=@img/easy.png@&gt;&lt;img src=@img/kidicon.png@&gt;</v>
      </c>
      <c r="BE179" t="str">
        <f t="shared" si="281"/>
        <v>easy low sfoco kid</v>
      </c>
      <c r="BF179" t="str">
        <f t="shared" si="282"/>
        <v>South Foco</v>
      </c>
      <c r="BG179">
        <v>40.522661999999997</v>
      </c>
      <c r="BH179">
        <v>-105.023278</v>
      </c>
      <c r="BI179" t="str">
        <f t="shared" si="273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477</v>
      </c>
    </row>
    <row r="180" spans="2:64" ht="21" customHeight="1" x14ac:dyDescent="0.35">
      <c r="B180" t="s">
        <v>220</v>
      </c>
      <c r="C180" t="s">
        <v>426</v>
      </c>
      <c r="D180" t="s">
        <v>221</v>
      </c>
      <c r="E180" t="s">
        <v>431</v>
      </c>
      <c r="G180" t="s">
        <v>222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503</v>
      </c>
      <c r="W180">
        <f t="shared" si="232"/>
        <v>9.3000000000000007</v>
      </c>
      <c r="X180">
        <f t="shared" si="233"/>
        <v>24</v>
      </c>
      <c r="Y180">
        <f t="shared" si="234"/>
        <v>10.3</v>
      </c>
      <c r="Z180">
        <f t="shared" si="235"/>
        <v>19</v>
      </c>
      <c r="AA180">
        <f t="shared" si="236"/>
        <v>10.3</v>
      </c>
      <c r="AB180">
        <f t="shared" si="237"/>
        <v>19</v>
      </c>
      <c r="AC180">
        <f t="shared" si="238"/>
        <v>10.3</v>
      </c>
      <c r="AD180">
        <f t="shared" si="239"/>
        <v>19</v>
      </c>
      <c r="AE180">
        <f t="shared" si="283"/>
        <v>10.3</v>
      </c>
      <c r="AF180">
        <f t="shared" si="284"/>
        <v>19</v>
      </c>
      <c r="AG180">
        <f t="shared" si="240"/>
        <v>10.3</v>
      </c>
      <c r="AH180">
        <f t="shared" si="241"/>
        <v>19</v>
      </c>
      <c r="AI180">
        <f t="shared" si="242"/>
        <v>9.3000000000000007</v>
      </c>
      <c r="AJ180">
        <f t="shared" si="243"/>
        <v>19</v>
      </c>
      <c r="AK180" t="str">
        <f t="shared" si="222"/>
        <v>9.3am-12am</v>
      </c>
      <c r="AL180" t="str">
        <f t="shared" si="223"/>
        <v>10.3am-7pm</v>
      </c>
      <c r="AM180" t="str">
        <f t="shared" si="224"/>
        <v>10.3am-7pm</v>
      </c>
      <c r="AN180" t="str">
        <f t="shared" si="225"/>
        <v>10.3am-7pm</v>
      </c>
      <c r="AO180" t="str">
        <f t="shared" si="226"/>
        <v>10.3am-7pm</v>
      </c>
      <c r="AP180" t="str">
        <f t="shared" si="227"/>
        <v>10.3am-7pm</v>
      </c>
      <c r="AQ180" t="str">
        <f t="shared" si="228"/>
        <v>9.3am-7pm</v>
      </c>
      <c r="AR180" s="8" t="s">
        <v>264</v>
      </c>
      <c r="AS180" t="s">
        <v>295</v>
      </c>
      <c r="AU180" t="s">
        <v>298</v>
      </c>
      <c r="AV180" s="3" t="s">
        <v>306</v>
      </c>
      <c r="AW180" s="3" t="s">
        <v>306</v>
      </c>
      <c r="AX180" s="4" t="str">
        <f t="shared" si="27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275"/>
        <v>&lt;img src=@img/outdoor.png@&gt;</v>
      </c>
      <c r="AZ180" t="str">
        <f t="shared" si="276"/>
        <v/>
      </c>
      <c r="BA180" t="str">
        <f t="shared" si="277"/>
        <v>&lt;img src=@img/hard.png@&gt;</v>
      </c>
      <c r="BB180" t="str">
        <f t="shared" si="278"/>
        <v>&lt;img src=@img/drinkicon.png@&gt;</v>
      </c>
      <c r="BC180" t="str">
        <f t="shared" si="279"/>
        <v>&lt;img src=@img/foodicon.png@&gt;</v>
      </c>
      <c r="BD180" t="str">
        <f t="shared" si="280"/>
        <v>&lt;img src=@img/outdoor.png@&gt;&lt;img src=@img/hard.png@&gt;&lt;img src=@img/drinkicon.png@&gt;&lt;img src=@img/foodicon.png@&gt;</v>
      </c>
      <c r="BE180" t="str">
        <f t="shared" si="281"/>
        <v>outdoor drink food hard med old</v>
      </c>
      <c r="BF180" t="str">
        <f t="shared" si="282"/>
        <v>Old Town</v>
      </c>
      <c r="BG180">
        <v>40.584795999999997</v>
      </c>
      <c r="BH180">
        <v>-105.076611</v>
      </c>
      <c r="BI180" t="str">
        <f t="shared" si="273"/>
        <v>[40.584796,-105.076611],</v>
      </c>
      <c r="BK180" t="str">
        <f>IF(BJ180&gt;0,"&lt;img src=@img/kidicon.png@&gt;","")</f>
        <v/>
      </c>
    </row>
    <row r="181" spans="2:64" ht="21" customHeight="1" x14ac:dyDescent="0.35">
      <c r="B181" t="s">
        <v>380</v>
      </c>
      <c r="C181" t="s">
        <v>309</v>
      </c>
      <c r="D181" t="s">
        <v>382</v>
      </c>
      <c r="E181" t="s">
        <v>431</v>
      </c>
      <c r="G181" t="s">
        <v>391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504</v>
      </c>
      <c r="W181" t="str">
        <f t="shared" si="232"/>
        <v/>
      </c>
      <c r="X181" t="str">
        <f t="shared" si="233"/>
        <v/>
      </c>
      <c r="Y181">
        <f t="shared" si="234"/>
        <v>15</v>
      </c>
      <c r="Z181">
        <f t="shared" si="235"/>
        <v>19</v>
      </c>
      <c r="AA181">
        <f t="shared" si="236"/>
        <v>15</v>
      </c>
      <c r="AB181">
        <f t="shared" si="237"/>
        <v>19</v>
      </c>
      <c r="AC181">
        <f t="shared" si="238"/>
        <v>15</v>
      </c>
      <c r="AD181">
        <f t="shared" si="239"/>
        <v>19</v>
      </c>
      <c r="AE181">
        <f t="shared" si="283"/>
        <v>15</v>
      </c>
      <c r="AF181">
        <f t="shared" si="284"/>
        <v>19</v>
      </c>
      <c r="AG181">
        <f t="shared" si="240"/>
        <v>15</v>
      </c>
      <c r="AH181">
        <f t="shared" si="241"/>
        <v>19</v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>3pm-7pm</v>
      </c>
      <c r="AM181" t="str">
        <f t="shared" si="224"/>
        <v>3pm-7pm</v>
      </c>
      <c r="AN181" t="str">
        <f t="shared" si="225"/>
        <v>3pm-7pm</v>
      </c>
      <c r="AO181" t="str">
        <f t="shared" si="226"/>
        <v>3pm-7pm</v>
      </c>
      <c r="AP181" t="str">
        <f t="shared" si="227"/>
        <v>3pm-7pm</v>
      </c>
      <c r="AQ181" t="str">
        <f t="shared" si="228"/>
        <v/>
      </c>
      <c r="AR181" t="s">
        <v>390</v>
      </c>
      <c r="AS181" t="s">
        <v>295</v>
      </c>
      <c r="AU181" t="s">
        <v>299</v>
      </c>
      <c r="AV181" s="3" t="s">
        <v>306</v>
      </c>
      <c r="AW181" s="3" t="s">
        <v>306</v>
      </c>
      <c r="AX181" s="4" t="str">
        <f t="shared" si="27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275"/>
        <v>&lt;img src=@img/outdoor.png@&gt;</v>
      </c>
      <c r="AZ181" t="str">
        <f t="shared" si="276"/>
        <v/>
      </c>
      <c r="BA181" t="str">
        <f t="shared" si="277"/>
        <v>&lt;img src=@img/easy.png@&gt;</v>
      </c>
      <c r="BB181" t="str">
        <f t="shared" si="278"/>
        <v>&lt;img src=@img/drinkicon.png@&gt;</v>
      </c>
      <c r="BC181" t="str">
        <f t="shared" si="279"/>
        <v>&lt;img src=@img/foodicon.png@&gt;</v>
      </c>
      <c r="BD181" t="str">
        <f t="shared" si="280"/>
        <v>&lt;img src=@img/outdoor.png@&gt;&lt;img src=@img/easy.png@&gt;&lt;img src=@img/drinkicon.png@&gt;&lt;img src=@img/foodicon.png@&gt;</v>
      </c>
      <c r="BE181" t="str">
        <f t="shared" si="281"/>
        <v>outdoor drink food easy med midtown</v>
      </c>
      <c r="BF181" t="str">
        <f t="shared" si="282"/>
        <v>Midtown</v>
      </c>
      <c r="BG181">
        <v>40.542402000000003</v>
      </c>
      <c r="BH181">
        <v>-105.07652</v>
      </c>
      <c r="BI181" t="str">
        <f t="shared" si="273"/>
        <v>[40.542402,-105.07652],</v>
      </c>
      <c r="BK181" t="str">
        <f>IF(BJ181&gt;0,"&lt;img src=@img/kidicon.png@&gt;","")</f>
        <v/>
      </c>
    </row>
    <row r="182" spans="2:64" ht="21" customHeight="1" x14ac:dyDescent="0.35">
      <c r="B182" t="s">
        <v>223</v>
      </c>
      <c r="C182" t="s">
        <v>309</v>
      </c>
      <c r="D182" t="s">
        <v>53</v>
      </c>
      <c r="E182" t="s">
        <v>431</v>
      </c>
      <c r="G182" t="s">
        <v>224</v>
      </c>
      <c r="W182" t="str">
        <f t="shared" si="232"/>
        <v/>
      </c>
      <c r="X182" t="str">
        <f t="shared" si="233"/>
        <v/>
      </c>
      <c r="Y182" t="str">
        <f t="shared" si="234"/>
        <v/>
      </c>
      <c r="Z182" t="str">
        <f t="shared" si="235"/>
        <v/>
      </c>
      <c r="AA182" t="str">
        <f t="shared" si="236"/>
        <v/>
      </c>
      <c r="AB182" t="str">
        <f t="shared" si="237"/>
        <v/>
      </c>
      <c r="AC182" t="str">
        <f t="shared" si="238"/>
        <v/>
      </c>
      <c r="AD182" t="str">
        <f t="shared" si="239"/>
        <v/>
      </c>
      <c r="AE182" t="str">
        <f t="shared" si="283"/>
        <v/>
      </c>
      <c r="AF182" t="str">
        <f t="shared" si="284"/>
        <v/>
      </c>
      <c r="AG182" t="str">
        <f t="shared" si="240"/>
        <v/>
      </c>
      <c r="AH182" t="str">
        <f t="shared" si="241"/>
        <v/>
      </c>
      <c r="AI182" t="str">
        <f t="shared" si="242"/>
        <v/>
      </c>
      <c r="AJ182" t="str">
        <f t="shared" si="243"/>
        <v/>
      </c>
      <c r="AK182" t="str">
        <f t="shared" si="222"/>
        <v/>
      </c>
      <c r="AL182" t="str">
        <f t="shared" si="223"/>
        <v/>
      </c>
      <c r="AM182" t="str">
        <f t="shared" si="224"/>
        <v/>
      </c>
      <c r="AN182" t="str">
        <f t="shared" si="225"/>
        <v/>
      </c>
      <c r="AO182" t="str">
        <f t="shared" si="226"/>
        <v/>
      </c>
      <c r="AP182" t="str">
        <f t="shared" si="227"/>
        <v/>
      </c>
      <c r="AQ182" t="str">
        <f t="shared" si="228"/>
        <v/>
      </c>
      <c r="AR182" s="2" t="s">
        <v>356</v>
      </c>
      <c r="AU182" t="s">
        <v>299</v>
      </c>
      <c r="AV182" s="3" t="s">
        <v>307</v>
      </c>
      <c r="AW182" s="3" t="s">
        <v>307</v>
      </c>
      <c r="AX182" s="4" t="str">
        <f t="shared" si="27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275"/>
        <v/>
      </c>
      <c r="AZ182" t="str">
        <f t="shared" si="276"/>
        <v/>
      </c>
      <c r="BA182" t="str">
        <f t="shared" si="277"/>
        <v>&lt;img src=@img/easy.png@&gt;</v>
      </c>
      <c r="BB182" t="str">
        <f t="shared" si="278"/>
        <v/>
      </c>
      <c r="BC182" t="str">
        <f t="shared" si="279"/>
        <v/>
      </c>
      <c r="BD182" t="str">
        <f t="shared" si="280"/>
        <v>&lt;img src=@img/easy.png@&gt;</v>
      </c>
      <c r="BE182" t="str">
        <f t="shared" si="281"/>
        <v>easy med midtown</v>
      </c>
      <c r="BF182" t="str">
        <f t="shared" si="282"/>
        <v>Midtown</v>
      </c>
      <c r="BG182">
        <v>40.551113000000001</v>
      </c>
      <c r="BH182">
        <v>-105.07761600000001</v>
      </c>
      <c r="BI182" t="str">
        <f t="shared" si="273"/>
        <v>[40.551113,-105.077616],</v>
      </c>
      <c r="BK182" t="str">
        <f>IF(BJ182&gt;0,"&lt;img src=@img/kidicon.png@&gt;","")</f>
        <v/>
      </c>
    </row>
    <row r="183" spans="2:64" ht="21" customHeight="1" x14ac:dyDescent="0.35">
      <c r="B183" t="s">
        <v>551</v>
      </c>
      <c r="C183" t="s">
        <v>426</v>
      </c>
      <c r="D183" t="s">
        <v>381</v>
      </c>
      <c r="E183" t="s">
        <v>54</v>
      </c>
      <c r="G183" t="s">
        <v>552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32"/>
        <v/>
      </c>
      <c r="X183" t="str">
        <f t="shared" si="233"/>
        <v/>
      </c>
      <c r="Y183">
        <f t="shared" si="234"/>
        <v>15</v>
      </c>
      <c r="Z183">
        <f t="shared" si="235"/>
        <v>20</v>
      </c>
      <c r="AA183">
        <f t="shared" si="236"/>
        <v>15</v>
      </c>
      <c r="AB183">
        <f t="shared" si="237"/>
        <v>20</v>
      </c>
      <c r="AC183">
        <f t="shared" si="238"/>
        <v>15</v>
      </c>
      <c r="AD183">
        <f t="shared" si="239"/>
        <v>20</v>
      </c>
      <c r="AE183">
        <f t="shared" si="283"/>
        <v>15</v>
      </c>
      <c r="AF183">
        <f t="shared" si="284"/>
        <v>20</v>
      </c>
      <c r="AG183">
        <f t="shared" si="240"/>
        <v>15</v>
      </c>
      <c r="AH183">
        <f t="shared" si="241"/>
        <v>20</v>
      </c>
      <c r="AI183">
        <f t="shared" si="242"/>
        <v>15</v>
      </c>
      <c r="AJ183">
        <f t="shared" si="243"/>
        <v>20</v>
      </c>
      <c r="AK183" t="str">
        <f t="shared" si="222"/>
        <v/>
      </c>
      <c r="AL183" t="str">
        <f t="shared" si="223"/>
        <v>3pm-8pm</v>
      </c>
      <c r="AM183" t="str">
        <f t="shared" si="224"/>
        <v>3pm-8pm</v>
      </c>
      <c r="AN183" t="str">
        <f t="shared" si="225"/>
        <v>3pm-8pm</v>
      </c>
      <c r="AO183" t="str">
        <f t="shared" si="226"/>
        <v>3pm-8pm</v>
      </c>
      <c r="AP183" t="str">
        <f t="shared" si="227"/>
        <v>3pm-8pm</v>
      </c>
      <c r="AQ183" t="str">
        <f t="shared" si="228"/>
        <v>3pm-8pm</v>
      </c>
      <c r="AR183" s="2"/>
      <c r="AU183" t="s">
        <v>298</v>
      </c>
      <c r="AV183" s="3" t="s">
        <v>306</v>
      </c>
      <c r="AW183" s="3" t="s">
        <v>307</v>
      </c>
      <c r="AX183" s="4" t="str">
        <f t="shared" si="27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275"/>
        <v/>
      </c>
      <c r="AZ183" t="str">
        <f t="shared" si="276"/>
        <v/>
      </c>
      <c r="BA183" t="str">
        <f t="shared" si="277"/>
        <v>&lt;img src=@img/hard.png@&gt;</v>
      </c>
      <c r="BB183" t="str">
        <f t="shared" si="278"/>
        <v>&lt;img src=@img/drinkicon.png@&gt;</v>
      </c>
      <c r="BC183" t="str">
        <f t="shared" si="279"/>
        <v/>
      </c>
      <c r="BD183" t="str">
        <f t="shared" si="280"/>
        <v>&lt;img src=@img/hard.png@&gt;&lt;img src=@img/drinkicon.png@&gt;</v>
      </c>
      <c r="BE183" t="str">
        <f t="shared" si="281"/>
        <v>drink hard low old</v>
      </c>
      <c r="BF183" t="str">
        <f t="shared" si="282"/>
        <v>Old Town</v>
      </c>
      <c r="BG183">
        <v>40.587409999999998</v>
      </c>
      <c r="BH183">
        <v>-105.07661</v>
      </c>
      <c r="BI183" t="str">
        <f t="shared" si="273"/>
        <v>[40.58741,-105.07661],</v>
      </c>
    </row>
    <row r="184" spans="2:64" ht="21" customHeight="1" x14ac:dyDescent="0.35">
      <c r="B184" t="s">
        <v>633</v>
      </c>
      <c r="C184" t="s">
        <v>308</v>
      </c>
      <c r="G184" s="7" t="s">
        <v>634</v>
      </c>
      <c r="W184" t="str">
        <f t="shared" si="232"/>
        <v/>
      </c>
      <c r="X184" t="str">
        <f t="shared" si="233"/>
        <v/>
      </c>
      <c r="Y184" t="str">
        <f t="shared" si="234"/>
        <v/>
      </c>
      <c r="Z184" t="str">
        <f t="shared" si="235"/>
        <v/>
      </c>
      <c r="AA184" t="str">
        <f t="shared" si="236"/>
        <v/>
      </c>
      <c r="AB184" t="str">
        <f t="shared" si="237"/>
        <v/>
      </c>
      <c r="AC184" t="str">
        <f t="shared" si="238"/>
        <v/>
      </c>
      <c r="AD184" t="str">
        <f t="shared" si="239"/>
        <v/>
      </c>
      <c r="AE184" t="str">
        <f t="shared" si="283"/>
        <v/>
      </c>
      <c r="AF184" t="str">
        <f t="shared" si="284"/>
        <v/>
      </c>
      <c r="AG184" t="str">
        <f t="shared" si="240"/>
        <v/>
      </c>
      <c r="AH184" t="str">
        <f t="shared" si="241"/>
        <v/>
      </c>
      <c r="AI184" t="str">
        <f t="shared" si="242"/>
        <v/>
      </c>
      <c r="AJ184" t="str">
        <f t="shared" si="243"/>
        <v/>
      </c>
      <c r="AK184" t="str">
        <f t="shared" si="222"/>
        <v/>
      </c>
      <c r="AL184" t="str">
        <f t="shared" si="223"/>
        <v/>
      </c>
      <c r="AM184" t="str">
        <f t="shared" si="224"/>
        <v/>
      </c>
      <c r="AN184" t="str">
        <f t="shared" si="225"/>
        <v/>
      </c>
      <c r="AO184" t="str">
        <f t="shared" si="226"/>
        <v/>
      </c>
      <c r="AP184" t="str">
        <f t="shared" si="227"/>
        <v/>
      </c>
      <c r="AQ184" t="str">
        <f t="shared" si="228"/>
        <v/>
      </c>
      <c r="AU184" t="s">
        <v>28</v>
      </c>
      <c r="AV184" s="3" t="s">
        <v>307</v>
      </c>
      <c r="AW184" s="3" t="s">
        <v>307</v>
      </c>
      <c r="AX184" s="4" t="str">
        <f t="shared" si="27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275"/>
        <v/>
      </c>
      <c r="AZ184" t="str">
        <f t="shared" si="276"/>
        <v/>
      </c>
      <c r="BA184" t="str">
        <f t="shared" si="277"/>
        <v>&lt;img src=@img/medium.png@&gt;</v>
      </c>
      <c r="BB184" t="str">
        <f t="shared" si="278"/>
        <v/>
      </c>
      <c r="BC184" t="str">
        <f t="shared" si="279"/>
        <v/>
      </c>
      <c r="BD184" t="str">
        <f t="shared" si="280"/>
        <v>&lt;img src=@img/medium.png@&gt;</v>
      </c>
      <c r="BE184" t="str">
        <f t="shared" si="281"/>
        <v>medium  campus</v>
      </c>
      <c r="BF184" t="str">
        <f t="shared" si="282"/>
        <v>Near Campus</v>
      </c>
      <c r="BG184">
        <v>40.578440000000001</v>
      </c>
      <c r="BH184">
        <v>-105.07856</v>
      </c>
      <c r="BI184" t="str">
        <f t="shared" si="273"/>
        <v>[40.57844,-105.07856],</v>
      </c>
    </row>
    <row r="185" spans="2:64" ht="21" customHeight="1" x14ac:dyDescent="0.35">
      <c r="B185" t="s">
        <v>287</v>
      </c>
      <c r="C185" t="s">
        <v>426</v>
      </c>
      <c r="D185" t="s">
        <v>288</v>
      </c>
      <c r="E185" t="s">
        <v>54</v>
      </c>
      <c r="G185" s="7" t="s">
        <v>294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505</v>
      </c>
      <c r="W185">
        <f t="shared" si="232"/>
        <v>11</v>
      </c>
      <c r="X185">
        <f t="shared" si="233"/>
        <v>19</v>
      </c>
      <c r="Y185">
        <f t="shared" si="234"/>
        <v>11</v>
      </c>
      <c r="Z185">
        <f t="shared" si="235"/>
        <v>24</v>
      </c>
      <c r="AA185">
        <f t="shared" si="236"/>
        <v>11</v>
      </c>
      <c r="AB185">
        <f t="shared" si="237"/>
        <v>23</v>
      </c>
      <c r="AC185">
        <f t="shared" si="238"/>
        <v>11</v>
      </c>
      <c r="AD185">
        <f t="shared" si="239"/>
        <v>24</v>
      </c>
      <c r="AE185">
        <f t="shared" si="283"/>
        <v>11</v>
      </c>
      <c r="AF185">
        <f t="shared" si="284"/>
        <v>24</v>
      </c>
      <c r="AG185">
        <f t="shared" si="240"/>
        <v>11</v>
      </c>
      <c r="AH185">
        <f t="shared" si="241"/>
        <v>19</v>
      </c>
      <c r="AI185">
        <f t="shared" si="242"/>
        <v>11</v>
      </c>
      <c r="AJ185">
        <f t="shared" si="243"/>
        <v>19</v>
      </c>
      <c r="AK185" t="str">
        <f t="shared" si="222"/>
        <v>11am-7pm</v>
      </c>
      <c r="AL185" t="str">
        <f t="shared" si="223"/>
        <v>11am-12am</v>
      </c>
      <c r="AM185" t="str">
        <f t="shared" si="224"/>
        <v>11am-11pm</v>
      </c>
      <c r="AN185" t="str">
        <f t="shared" si="225"/>
        <v>11am-12am</v>
      </c>
      <c r="AO185" t="str">
        <f t="shared" si="226"/>
        <v>11am-12am</v>
      </c>
      <c r="AP185" t="str">
        <f t="shared" si="227"/>
        <v>11am-7pm</v>
      </c>
      <c r="AQ185" t="str">
        <f t="shared" si="228"/>
        <v>11am-7pm</v>
      </c>
      <c r="AR185" s="11" t="s">
        <v>365</v>
      </c>
      <c r="AU185" t="s">
        <v>298</v>
      </c>
      <c r="AV185" s="3" t="s">
        <v>307</v>
      </c>
      <c r="AW185" s="3" t="s">
        <v>307</v>
      </c>
      <c r="AX185" s="4" t="str">
        <f t="shared" si="27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275"/>
        <v/>
      </c>
      <c r="AZ185" t="str">
        <f t="shared" si="276"/>
        <v/>
      </c>
      <c r="BA185" t="str">
        <f t="shared" si="277"/>
        <v>&lt;img src=@img/hard.png@&gt;</v>
      </c>
      <c r="BB185" t="str">
        <f t="shared" si="278"/>
        <v/>
      </c>
      <c r="BC185" t="str">
        <f t="shared" si="279"/>
        <v/>
      </c>
      <c r="BD185" t="str">
        <f t="shared" si="280"/>
        <v>&lt;img src=@img/hard.png@&gt;</v>
      </c>
      <c r="BE185" t="str">
        <f t="shared" si="281"/>
        <v>hard low old</v>
      </c>
      <c r="BF185" t="str">
        <f t="shared" si="282"/>
        <v>Old Town</v>
      </c>
      <c r="BG185">
        <v>40.587395000000001</v>
      </c>
      <c r="BH185">
        <v>-105.078292</v>
      </c>
      <c r="BI185" t="str">
        <f t="shared" si="273"/>
        <v>[40.587395,-105.078292],</v>
      </c>
      <c r="BK185" t="str">
        <f>IF(BJ185&gt;0,"&lt;img src=@img/kidicon.png@&gt;","")</f>
        <v/>
      </c>
    </row>
    <row r="186" spans="2:64" ht="21" customHeight="1" x14ac:dyDescent="0.35">
      <c r="B186" t="s">
        <v>401</v>
      </c>
      <c r="C186" t="s">
        <v>426</v>
      </c>
      <c r="D186" t="s">
        <v>372</v>
      </c>
      <c r="E186" t="s">
        <v>431</v>
      </c>
      <c r="G186" s="7" t="s">
        <v>434</v>
      </c>
      <c r="W186" t="str">
        <f t="shared" si="232"/>
        <v/>
      </c>
      <c r="X186" t="str">
        <f t="shared" si="233"/>
        <v/>
      </c>
      <c r="Y186" t="str">
        <f t="shared" si="234"/>
        <v/>
      </c>
      <c r="Z186" t="str">
        <f t="shared" si="235"/>
        <v/>
      </c>
      <c r="AA186" t="str">
        <f t="shared" si="236"/>
        <v/>
      </c>
      <c r="AB186" t="str">
        <f t="shared" si="237"/>
        <v/>
      </c>
      <c r="AC186" t="str">
        <f t="shared" si="238"/>
        <v/>
      </c>
      <c r="AD186" t="str">
        <f t="shared" si="239"/>
        <v/>
      </c>
      <c r="AE186" t="str">
        <f t="shared" si="283"/>
        <v/>
      </c>
      <c r="AF186" t="str">
        <f t="shared" si="284"/>
        <v/>
      </c>
      <c r="AG186" t="str">
        <f t="shared" si="240"/>
        <v/>
      </c>
      <c r="AH186" t="str">
        <f t="shared" si="241"/>
        <v/>
      </c>
      <c r="AI186" t="str">
        <f t="shared" si="242"/>
        <v/>
      </c>
      <c r="AJ186" t="str">
        <f t="shared" si="243"/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402</v>
      </c>
      <c r="AS186" t="s">
        <v>295</v>
      </c>
      <c r="AU186" t="s">
        <v>28</v>
      </c>
      <c r="AV186" s="3" t="s">
        <v>307</v>
      </c>
      <c r="AW186" s="3" t="s">
        <v>307</v>
      </c>
      <c r="AX186" s="4" t="str">
        <f t="shared" si="27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6" t="str">
        <f t="shared" si="275"/>
        <v>&lt;img src=@img/outdoor.png@&gt;</v>
      </c>
      <c r="AZ186" t="str">
        <f t="shared" si="276"/>
        <v/>
      </c>
      <c r="BA186" t="str">
        <f t="shared" si="277"/>
        <v>&lt;img src=@img/medium.png@&gt;</v>
      </c>
      <c r="BB186" t="str">
        <f t="shared" si="278"/>
        <v/>
      </c>
      <c r="BC186" t="str">
        <f t="shared" si="279"/>
        <v/>
      </c>
      <c r="BD186" t="str">
        <f t="shared" si="280"/>
        <v>&lt;img src=@img/outdoor.png@&gt;&lt;img src=@img/medium.png@&gt;</v>
      </c>
      <c r="BE186" t="str">
        <f t="shared" si="281"/>
        <v>outdoor medium med old</v>
      </c>
      <c r="BF186" t="str">
        <f t="shared" si="282"/>
        <v>Old Town</v>
      </c>
      <c r="BG186">
        <v>40.589368999999998</v>
      </c>
      <c r="BH186">
        <v>-105.07445800000001</v>
      </c>
      <c r="BI186" t="str">
        <f t="shared" si="273"/>
        <v>[40.589369,-105.074458],</v>
      </c>
      <c r="BK186" t="str">
        <f>IF(BJ186&gt;0,"&lt;img src=@img/kidicon.png@&gt;","")</f>
        <v/>
      </c>
    </row>
    <row r="187" spans="2:64" ht="21" customHeight="1" x14ac:dyDescent="0.35">
      <c r="B187" t="s">
        <v>746</v>
      </c>
      <c r="C187" t="s">
        <v>426</v>
      </c>
      <c r="E187" t="s">
        <v>431</v>
      </c>
      <c r="G187" s="7" t="s">
        <v>755</v>
      </c>
      <c r="W187" t="str">
        <f t="shared" ref="W187:W197" si="285">IF(H187&gt;0,H187/100,"")</f>
        <v/>
      </c>
      <c r="X187" t="str">
        <f t="shared" ref="X187:X197" si="286">IF(I187&gt;0,I187/100,"")</f>
        <v/>
      </c>
      <c r="Y187" t="str">
        <f t="shared" ref="Y187:Y197" si="287">IF(J187&gt;0,J187/100,"")</f>
        <v/>
      </c>
      <c r="Z187" t="str">
        <f t="shared" ref="Z187:Z197" si="288">IF(K187&gt;0,K187/100,"")</f>
        <v/>
      </c>
      <c r="AA187" t="str">
        <f t="shared" ref="AA187:AA197" si="289">IF(L187&gt;0,L187/100,"")</f>
        <v/>
      </c>
      <c r="AB187" t="str">
        <f t="shared" ref="AB187:AB197" si="290">IF(M187&gt;0,M187/100,"")</f>
        <v/>
      </c>
      <c r="AC187" t="str">
        <f t="shared" ref="AC187:AC197" si="291">IF(N187&gt;0,N187/100,"")</f>
        <v/>
      </c>
      <c r="AD187" t="str">
        <f t="shared" ref="AD187:AD197" si="292">IF(O187&gt;0,O187/100,"")</f>
        <v/>
      </c>
      <c r="AG187" t="str">
        <f t="shared" ref="AG187:AG197" si="293">IF(R187&gt;0,R187/100,"")</f>
        <v/>
      </c>
      <c r="AH187" t="str">
        <f t="shared" ref="AH187:AH197" si="294">IF(S187&gt;0,S187/100,"")</f>
        <v/>
      </c>
      <c r="AI187" t="str">
        <f t="shared" ref="AI187:AI197" si="295">IF(T187&gt;0,T187/100,"")</f>
        <v/>
      </c>
      <c r="AJ187" t="str">
        <f t="shared" ref="AJ187:AJ197" si="296">IF(U187&gt;0,U187/100,"")</f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756</v>
      </c>
      <c r="AU187" t="s">
        <v>299</v>
      </c>
      <c r="AV187" s="3" t="s">
        <v>307</v>
      </c>
      <c r="AW187" s="3" t="s">
        <v>307</v>
      </c>
      <c r="AX187" s="4" t="str">
        <f t="shared" si="27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275"/>
        <v/>
      </c>
      <c r="AZ187" t="str">
        <f t="shared" si="276"/>
        <v/>
      </c>
      <c r="BA187" t="str">
        <f t="shared" si="277"/>
        <v>&lt;img src=@img/easy.png@&gt;</v>
      </c>
      <c r="BB187" t="str">
        <f t="shared" si="278"/>
        <v/>
      </c>
      <c r="BC187" t="str">
        <f t="shared" si="279"/>
        <v/>
      </c>
      <c r="BD187" t="str">
        <f t="shared" si="280"/>
        <v>&lt;img src=@img/easy.png@&gt;</v>
      </c>
      <c r="BE187" t="str">
        <f t="shared" si="281"/>
        <v>easy med old</v>
      </c>
      <c r="BF187" t="str">
        <f t="shared" si="282"/>
        <v>Old Town</v>
      </c>
      <c r="BG187">
        <v>40.523972999999998</v>
      </c>
      <c r="BH187">
        <v>-105.025125</v>
      </c>
      <c r="BI187" t="str">
        <f t="shared" si="273"/>
        <v>[40.523973,-105.025125],</v>
      </c>
    </row>
    <row r="188" spans="2:64" ht="21" customHeight="1" x14ac:dyDescent="0.35">
      <c r="B188" t="s">
        <v>744</v>
      </c>
      <c r="C188" t="s">
        <v>426</v>
      </c>
      <c r="E188" t="s">
        <v>54</v>
      </c>
      <c r="G188" t="s">
        <v>751</v>
      </c>
      <c r="W188" t="str">
        <f t="shared" si="285"/>
        <v/>
      </c>
      <c r="X188" t="str">
        <f t="shared" si="286"/>
        <v/>
      </c>
      <c r="Y188" t="str">
        <f t="shared" si="287"/>
        <v/>
      </c>
      <c r="Z188" t="str">
        <f t="shared" si="288"/>
        <v/>
      </c>
      <c r="AA188" t="str">
        <f t="shared" si="289"/>
        <v/>
      </c>
      <c r="AB188" t="str">
        <f t="shared" si="290"/>
        <v/>
      </c>
      <c r="AC188" t="str">
        <f t="shared" si="291"/>
        <v/>
      </c>
      <c r="AD188" t="str">
        <f t="shared" si="292"/>
        <v/>
      </c>
      <c r="AG188" t="str">
        <f t="shared" si="293"/>
        <v/>
      </c>
      <c r="AH188" t="str">
        <f t="shared" si="294"/>
        <v/>
      </c>
      <c r="AI188" t="str">
        <f t="shared" si="295"/>
        <v/>
      </c>
      <c r="AJ188" t="str">
        <f t="shared" si="296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t="s">
        <v>752</v>
      </c>
      <c r="AS188" t="s">
        <v>295</v>
      </c>
      <c r="AU188" t="s">
        <v>28</v>
      </c>
      <c r="AV188" s="3" t="s">
        <v>307</v>
      </c>
      <c r="AW188" s="3" t="s">
        <v>307</v>
      </c>
      <c r="AX188" s="4" t="str">
        <f t="shared" si="27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275"/>
        <v>&lt;img src=@img/outdoor.png@&gt;</v>
      </c>
      <c r="AZ188" t="str">
        <f t="shared" si="276"/>
        <v/>
      </c>
      <c r="BA188" t="str">
        <f t="shared" si="277"/>
        <v>&lt;img src=@img/medium.png@&gt;</v>
      </c>
      <c r="BB188" t="str">
        <f t="shared" si="278"/>
        <v/>
      </c>
      <c r="BC188" t="str">
        <f t="shared" si="279"/>
        <v/>
      </c>
      <c r="BD188" t="str">
        <f t="shared" si="280"/>
        <v>&lt;img src=@img/outdoor.png@&gt;&lt;img src=@img/medium.png@&gt;</v>
      </c>
      <c r="BE188" t="str">
        <f t="shared" si="281"/>
        <v>outdoor medium low old</v>
      </c>
      <c r="BF188" t="str">
        <f t="shared" si="282"/>
        <v>Old Town</v>
      </c>
      <c r="BG188">
        <v>40.589424999999999</v>
      </c>
      <c r="BH188">
        <v>-105.076553</v>
      </c>
      <c r="BI188" t="str">
        <f t="shared" si="273"/>
        <v>[40.589425,-105.076553],</v>
      </c>
    </row>
    <row r="189" spans="2:64" ht="21" customHeight="1" x14ac:dyDescent="0.35">
      <c r="B189" t="s">
        <v>635</v>
      </c>
      <c r="C189" t="s">
        <v>429</v>
      </c>
      <c r="G189" s="7" t="s">
        <v>636</v>
      </c>
      <c r="W189" t="str">
        <f t="shared" si="285"/>
        <v/>
      </c>
      <c r="X189" t="str">
        <f t="shared" si="286"/>
        <v/>
      </c>
      <c r="Y189" t="str">
        <f t="shared" si="287"/>
        <v/>
      </c>
      <c r="Z189" t="str">
        <f t="shared" si="288"/>
        <v/>
      </c>
      <c r="AA189" t="str">
        <f t="shared" si="289"/>
        <v/>
      </c>
      <c r="AB189" t="str">
        <f t="shared" si="290"/>
        <v/>
      </c>
      <c r="AC189" t="str">
        <f t="shared" si="291"/>
        <v/>
      </c>
      <c r="AD189" t="str">
        <f t="shared" si="292"/>
        <v/>
      </c>
      <c r="AE189" t="str">
        <f t="shared" ref="AE189:AF192" si="297">IF(P189&gt;0,P189/100,"")</f>
        <v/>
      </c>
      <c r="AF189" t="str">
        <f t="shared" si="297"/>
        <v/>
      </c>
      <c r="AG189" t="str">
        <f t="shared" si="293"/>
        <v/>
      </c>
      <c r="AH189" t="str">
        <f t="shared" si="294"/>
        <v/>
      </c>
      <c r="AI189" t="str">
        <f t="shared" si="295"/>
        <v/>
      </c>
      <c r="AJ189" t="str">
        <f t="shared" si="296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R189" s="12" t="s">
        <v>637</v>
      </c>
      <c r="AU189" t="s">
        <v>28</v>
      </c>
      <c r="AV189" s="3" t="s">
        <v>307</v>
      </c>
      <c r="AW189" s="3" t="s">
        <v>307</v>
      </c>
      <c r="AX189" s="4" t="str">
        <f t="shared" si="27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275"/>
        <v/>
      </c>
      <c r="AZ189" t="str">
        <f t="shared" si="276"/>
        <v/>
      </c>
      <c r="BA189" t="str">
        <f t="shared" si="277"/>
        <v>&lt;img src=@img/medium.png@&gt;</v>
      </c>
      <c r="BB189" t="str">
        <f t="shared" si="278"/>
        <v/>
      </c>
      <c r="BC189" t="str">
        <f t="shared" si="279"/>
        <v/>
      </c>
      <c r="BD189" t="str">
        <f t="shared" si="280"/>
        <v>&lt;img src=@img/medium.png@&gt;</v>
      </c>
      <c r="BE189" t="str">
        <f t="shared" si="281"/>
        <v>medium  cwest</v>
      </c>
      <c r="BF189" t="str">
        <f t="shared" si="282"/>
        <v>Campus West</v>
      </c>
      <c r="BG189">
        <v>40.574289999999998</v>
      </c>
      <c r="BH189">
        <v>-105.0971</v>
      </c>
      <c r="BI189" t="str">
        <f t="shared" si="273"/>
        <v>[40.57429,-105.0971],</v>
      </c>
    </row>
    <row r="190" spans="2:64" ht="21" customHeight="1" x14ac:dyDescent="0.35">
      <c r="B190" t="s">
        <v>657</v>
      </c>
      <c r="E190" t="s">
        <v>431</v>
      </c>
      <c r="G190" t="s">
        <v>681</v>
      </c>
      <c r="W190" t="str">
        <f t="shared" si="285"/>
        <v/>
      </c>
      <c r="X190" t="str">
        <f t="shared" si="286"/>
        <v/>
      </c>
      <c r="Y190" t="str">
        <f t="shared" si="287"/>
        <v/>
      </c>
      <c r="Z190" t="str">
        <f t="shared" si="288"/>
        <v/>
      </c>
      <c r="AA190" t="str">
        <f t="shared" si="289"/>
        <v/>
      </c>
      <c r="AB190" t="str">
        <f t="shared" si="290"/>
        <v/>
      </c>
      <c r="AC190" t="str">
        <f t="shared" si="291"/>
        <v/>
      </c>
      <c r="AD190" t="str">
        <f t="shared" si="292"/>
        <v/>
      </c>
      <c r="AE190" t="str">
        <f t="shared" si="297"/>
        <v/>
      </c>
      <c r="AF190" t="str">
        <f t="shared" si="297"/>
        <v/>
      </c>
      <c r="AG190" t="str">
        <f t="shared" si="293"/>
        <v/>
      </c>
      <c r="AH190" t="str">
        <f t="shared" si="294"/>
        <v/>
      </c>
      <c r="AI190" t="str">
        <f t="shared" si="295"/>
        <v/>
      </c>
      <c r="AJ190" t="str">
        <f t="shared" si="296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U190" t="s">
        <v>299</v>
      </c>
      <c r="AV190" s="3" t="s">
        <v>307</v>
      </c>
      <c r="AW190" s="3" t="s">
        <v>307</v>
      </c>
      <c r="AX190" s="4" t="str">
        <f t="shared" si="27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275"/>
        <v/>
      </c>
      <c r="AZ190" t="str">
        <f t="shared" si="276"/>
        <v/>
      </c>
      <c r="BA190" t="str">
        <f t="shared" si="277"/>
        <v>&lt;img src=@img/easy.png@&gt;</v>
      </c>
      <c r="BB190" t="str">
        <f t="shared" si="278"/>
        <v/>
      </c>
      <c r="BC190" t="str">
        <f t="shared" si="279"/>
        <v/>
      </c>
      <c r="BD190" t="str">
        <f t="shared" si="280"/>
        <v>&lt;img src=@img/easy.png@&gt;</v>
      </c>
      <c r="BE190" t="str">
        <f t="shared" si="281"/>
        <v xml:space="preserve">easy med </v>
      </c>
      <c r="BF190" t="str">
        <f t="shared" si="282"/>
        <v/>
      </c>
      <c r="BG190">
        <v>40.552579999999999</v>
      </c>
      <c r="BH190">
        <v>-105.09672999999999</v>
      </c>
      <c r="BI190" t="str">
        <f t="shared" si="273"/>
        <v>[40.55258,-105.09673],</v>
      </c>
    </row>
    <row r="191" spans="2:64" ht="21" customHeight="1" x14ac:dyDescent="0.35">
      <c r="B191" t="s">
        <v>128</v>
      </c>
      <c r="C191" t="s">
        <v>308</v>
      </c>
      <c r="D191" t="s">
        <v>129</v>
      </c>
      <c r="E191" t="s">
        <v>54</v>
      </c>
      <c r="G191" s="1" t="s">
        <v>130</v>
      </c>
      <c r="W191" t="str">
        <f t="shared" si="285"/>
        <v/>
      </c>
      <c r="X191" t="str">
        <f t="shared" si="286"/>
        <v/>
      </c>
      <c r="Y191" t="str">
        <f t="shared" si="287"/>
        <v/>
      </c>
      <c r="Z191" t="str">
        <f t="shared" si="288"/>
        <v/>
      </c>
      <c r="AA191" t="str">
        <f t="shared" si="289"/>
        <v/>
      </c>
      <c r="AB191" t="str">
        <f t="shared" si="290"/>
        <v/>
      </c>
      <c r="AC191" t="str">
        <f t="shared" si="291"/>
        <v/>
      </c>
      <c r="AD191" t="str">
        <f t="shared" si="292"/>
        <v/>
      </c>
      <c r="AE191" t="str">
        <f t="shared" si="297"/>
        <v/>
      </c>
      <c r="AF191" t="str">
        <f t="shared" si="297"/>
        <v/>
      </c>
      <c r="AG191" t="str">
        <f t="shared" si="293"/>
        <v/>
      </c>
      <c r="AH191" t="str">
        <f t="shared" si="294"/>
        <v/>
      </c>
      <c r="AI191" t="str">
        <f t="shared" si="295"/>
        <v/>
      </c>
      <c r="AJ191" t="str">
        <f t="shared" si="296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2" t="s">
        <v>329</v>
      </c>
      <c r="AS191" t="s">
        <v>295</v>
      </c>
      <c r="AT191" t="s">
        <v>305</v>
      </c>
      <c r="AU191" t="s">
        <v>28</v>
      </c>
      <c r="AV191" s="3" t="s">
        <v>307</v>
      </c>
      <c r="AW191" s="3" t="s">
        <v>307</v>
      </c>
      <c r="AX191" s="4" t="str">
        <f t="shared" si="27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275"/>
        <v>&lt;img src=@img/outdoor.png@&gt;</v>
      </c>
      <c r="AZ191" t="str">
        <f t="shared" si="276"/>
        <v>&lt;img src=@img/pets.png@&gt;</v>
      </c>
      <c r="BA191" t="str">
        <f t="shared" si="277"/>
        <v>&lt;img src=@img/medium.png@&gt;</v>
      </c>
      <c r="BB191" t="str">
        <f t="shared" si="278"/>
        <v/>
      </c>
      <c r="BC191" t="str">
        <f t="shared" si="279"/>
        <v/>
      </c>
      <c r="BD191" t="str">
        <f t="shared" si="280"/>
        <v>&lt;img src=@img/outdoor.png@&gt;&lt;img src=@img/pets.png@&gt;&lt;img src=@img/medium.png@&gt;</v>
      </c>
      <c r="BE191" t="str">
        <f t="shared" si="281"/>
        <v>outdoor pet medium low campus</v>
      </c>
      <c r="BF191" t="str">
        <f t="shared" si="282"/>
        <v>Near Campus</v>
      </c>
      <c r="BG191">
        <v>40.568157999999997</v>
      </c>
      <c r="BH191">
        <v>-105.076488</v>
      </c>
      <c r="BI191" t="str">
        <f t="shared" si="273"/>
        <v>[40.568158,-105.076488],</v>
      </c>
      <c r="BK191" t="str">
        <f>IF(BJ191&gt;0,"&lt;img src=@img/kidicon.png@&gt;","")</f>
        <v/>
      </c>
    </row>
    <row r="192" spans="2:64" ht="21" customHeight="1" x14ac:dyDescent="0.35">
      <c r="B192" t="s">
        <v>548</v>
      </c>
      <c r="C192" t="s">
        <v>309</v>
      </c>
      <c r="D192" t="s">
        <v>372</v>
      </c>
      <c r="E192" t="s">
        <v>431</v>
      </c>
      <c r="G192" s="1" t="s">
        <v>549</v>
      </c>
      <c r="W192" t="str">
        <f t="shared" si="285"/>
        <v/>
      </c>
      <c r="X192" t="str">
        <f t="shared" si="286"/>
        <v/>
      </c>
      <c r="Y192" t="str">
        <f t="shared" si="287"/>
        <v/>
      </c>
      <c r="Z192" t="str">
        <f t="shared" si="288"/>
        <v/>
      </c>
      <c r="AA192" t="str">
        <f t="shared" si="289"/>
        <v/>
      </c>
      <c r="AB192" t="str">
        <f t="shared" si="290"/>
        <v/>
      </c>
      <c r="AC192" t="str">
        <f t="shared" si="291"/>
        <v/>
      </c>
      <c r="AD192" t="str">
        <f t="shared" si="292"/>
        <v/>
      </c>
      <c r="AE192" t="str">
        <f t="shared" si="297"/>
        <v/>
      </c>
      <c r="AF192" t="str">
        <f t="shared" si="297"/>
        <v/>
      </c>
      <c r="AG192" t="str">
        <f t="shared" si="293"/>
        <v/>
      </c>
      <c r="AH192" t="str">
        <f t="shared" si="294"/>
        <v/>
      </c>
      <c r="AI192" t="str">
        <f t="shared" si="295"/>
        <v/>
      </c>
      <c r="AJ192" t="str">
        <f t="shared" si="296"/>
        <v/>
      </c>
      <c r="AK192" t="str">
        <f t="shared" si="222"/>
        <v/>
      </c>
      <c r="AL192" t="str">
        <f t="shared" si="223"/>
        <v/>
      </c>
      <c r="AM192" t="str">
        <f t="shared" si="224"/>
        <v/>
      </c>
      <c r="AN192" t="str">
        <f t="shared" si="225"/>
        <v/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550</v>
      </c>
      <c r="AS192" t="s">
        <v>295</v>
      </c>
      <c r="AU192" t="s">
        <v>299</v>
      </c>
      <c r="AV192" s="3" t="s">
        <v>307</v>
      </c>
      <c r="AW192" s="3" t="s">
        <v>307</v>
      </c>
      <c r="AX192" s="4" t="str">
        <f t="shared" si="27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275"/>
        <v>&lt;img src=@img/outdoor.png@&gt;</v>
      </c>
      <c r="AZ192" t="str">
        <f t="shared" si="276"/>
        <v/>
      </c>
      <c r="BA192" t="str">
        <f t="shared" si="277"/>
        <v>&lt;img src=@img/easy.png@&gt;</v>
      </c>
      <c r="BB192" t="str">
        <f t="shared" si="278"/>
        <v/>
      </c>
      <c r="BC192" t="str">
        <f t="shared" si="279"/>
        <v/>
      </c>
      <c r="BD192" t="str">
        <f t="shared" si="280"/>
        <v>&lt;img src=@img/outdoor.png@&gt;&lt;img src=@img/easy.png@&gt;</v>
      </c>
      <c r="BE192" t="str">
        <f t="shared" si="281"/>
        <v>outdoor easy med midtown</v>
      </c>
      <c r="BF192" t="str">
        <f t="shared" si="282"/>
        <v>Midtown</v>
      </c>
      <c r="BG192">
        <v>40.551969999999997</v>
      </c>
      <c r="BH192">
        <v>-105.03718000000001</v>
      </c>
      <c r="BI192" t="str">
        <f t="shared" si="273"/>
        <v>[40.55197,-105.03718],</v>
      </c>
    </row>
    <row r="193" spans="2:63" ht="21" customHeight="1" x14ac:dyDescent="0.35">
      <c r="B193" t="s">
        <v>638</v>
      </c>
      <c r="C193" t="s">
        <v>309</v>
      </c>
      <c r="G193" s="7" t="s">
        <v>639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640</v>
      </c>
      <c r="W193" t="str">
        <f t="shared" si="285"/>
        <v/>
      </c>
      <c r="X193" t="str">
        <f t="shared" si="286"/>
        <v/>
      </c>
      <c r="Y193">
        <f t="shared" si="287"/>
        <v>11</v>
      </c>
      <c r="Z193">
        <f t="shared" si="288"/>
        <v>24</v>
      </c>
      <c r="AA193">
        <f t="shared" si="289"/>
        <v>11</v>
      </c>
      <c r="AB193">
        <f t="shared" si="290"/>
        <v>24</v>
      </c>
      <c r="AC193">
        <f t="shared" si="291"/>
        <v>11</v>
      </c>
      <c r="AD193">
        <f t="shared" si="292"/>
        <v>24</v>
      </c>
      <c r="AG193" t="str">
        <f t="shared" si="293"/>
        <v/>
      </c>
      <c r="AH193" t="str">
        <f t="shared" si="294"/>
        <v/>
      </c>
      <c r="AI193" t="str">
        <f t="shared" si="295"/>
        <v/>
      </c>
      <c r="AJ193" t="str">
        <f t="shared" si="296"/>
        <v/>
      </c>
      <c r="AK193" t="str">
        <f t="shared" si="222"/>
        <v/>
      </c>
      <c r="AL193" t="str">
        <f t="shared" si="223"/>
        <v>11am-12am</v>
      </c>
      <c r="AM193" t="str">
        <f t="shared" si="224"/>
        <v>11am-12am</v>
      </c>
      <c r="AN193" t="str">
        <f t="shared" si="225"/>
        <v>11am-12am</v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12" t="s">
        <v>641</v>
      </c>
      <c r="AU193" t="s">
        <v>299</v>
      </c>
      <c r="AV193" s="3" t="s">
        <v>307</v>
      </c>
      <c r="AW193" s="3" t="s">
        <v>306</v>
      </c>
      <c r="AX193" s="4" t="str">
        <f t="shared" si="27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3" t="str">
        <f t="shared" si="275"/>
        <v/>
      </c>
      <c r="AZ193" t="str">
        <f t="shared" si="276"/>
        <v/>
      </c>
      <c r="BA193" t="str">
        <f t="shared" si="277"/>
        <v>&lt;img src=@img/easy.png@&gt;</v>
      </c>
      <c r="BB193" t="str">
        <f t="shared" si="278"/>
        <v/>
      </c>
      <c r="BC193" t="str">
        <f t="shared" si="279"/>
        <v>&lt;img src=@img/foodicon.png@&gt;</v>
      </c>
      <c r="BD193" t="str">
        <f t="shared" si="280"/>
        <v>&lt;img src=@img/easy.png@&gt;&lt;img src=@img/foodicon.png@&gt;</v>
      </c>
      <c r="BE193" t="str">
        <f t="shared" si="281"/>
        <v>food easy  midtown</v>
      </c>
      <c r="BF193" t="str">
        <f t="shared" si="282"/>
        <v>Midtown</v>
      </c>
      <c r="BG193">
        <v>40.57358</v>
      </c>
      <c r="BH193">
        <v>-105.05826</v>
      </c>
      <c r="BI193" t="str">
        <f t="shared" si="273"/>
        <v>[40.57358,-105.05826],</v>
      </c>
    </row>
    <row r="194" spans="2:63" ht="21" customHeight="1" x14ac:dyDescent="0.35">
      <c r="B194" t="s">
        <v>225</v>
      </c>
      <c r="C194" t="s">
        <v>426</v>
      </c>
      <c r="D194" t="s">
        <v>147</v>
      </c>
      <c r="E194" t="s">
        <v>431</v>
      </c>
      <c r="G194" t="s">
        <v>226</v>
      </c>
      <c r="W194" t="str">
        <f t="shared" si="285"/>
        <v/>
      </c>
      <c r="X194" t="str">
        <f t="shared" si="286"/>
        <v/>
      </c>
      <c r="Y194" t="str">
        <f t="shared" si="287"/>
        <v/>
      </c>
      <c r="Z194" t="str">
        <f t="shared" si="288"/>
        <v/>
      </c>
      <c r="AA194" t="str">
        <f t="shared" si="289"/>
        <v/>
      </c>
      <c r="AB194" t="str">
        <f t="shared" si="290"/>
        <v/>
      </c>
      <c r="AC194" t="str">
        <f t="shared" si="291"/>
        <v/>
      </c>
      <c r="AD194" t="str">
        <f t="shared" si="292"/>
        <v/>
      </c>
      <c r="AG194" t="str">
        <f t="shared" si="293"/>
        <v/>
      </c>
      <c r="AH194" t="str">
        <f t="shared" si="294"/>
        <v/>
      </c>
      <c r="AI194" t="str">
        <f t="shared" si="295"/>
        <v/>
      </c>
      <c r="AJ194" t="str">
        <f t="shared" si="296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s="6" t="s">
        <v>265</v>
      </c>
      <c r="AU194" t="s">
        <v>28</v>
      </c>
      <c r="AV194" s="3" t="s">
        <v>307</v>
      </c>
      <c r="AW194" s="3" t="s">
        <v>307</v>
      </c>
      <c r="AX194" s="4" t="str">
        <f t="shared" si="27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275"/>
        <v/>
      </c>
      <c r="AZ194" t="str">
        <f t="shared" si="276"/>
        <v/>
      </c>
      <c r="BA194" t="str">
        <f t="shared" si="277"/>
        <v>&lt;img src=@img/medium.png@&gt;</v>
      </c>
      <c r="BB194" t="str">
        <f t="shared" si="278"/>
        <v/>
      </c>
      <c r="BC194" t="str">
        <f t="shared" si="279"/>
        <v/>
      </c>
      <c r="BD194" t="str">
        <f t="shared" si="280"/>
        <v>&lt;img src=@img/medium.png@&gt;</v>
      </c>
      <c r="BE194" t="str">
        <f t="shared" si="281"/>
        <v>medium med old</v>
      </c>
      <c r="BF194" t="str">
        <f t="shared" si="282"/>
        <v>Old Town</v>
      </c>
      <c r="BG194">
        <v>40.590724000000002</v>
      </c>
      <c r="BH194">
        <v>-105.073266</v>
      </c>
      <c r="BI194" t="str">
        <f t="shared" si="273"/>
        <v>[40.590724,-105.073266],</v>
      </c>
      <c r="BK194" t="str">
        <f>IF(BJ194&gt;0,"&lt;img src=@img/kidicon.png@&gt;","")</f>
        <v/>
      </c>
    </row>
    <row r="195" spans="2:63" ht="21" customHeight="1" x14ac:dyDescent="0.35">
      <c r="B195" t="s">
        <v>49</v>
      </c>
      <c r="C195" t="s">
        <v>309</v>
      </c>
      <c r="D195" t="s">
        <v>50</v>
      </c>
      <c r="E195" t="s">
        <v>431</v>
      </c>
      <c r="G195" s="1" t="s">
        <v>51</v>
      </c>
      <c r="W195" t="str">
        <f t="shared" si="285"/>
        <v/>
      </c>
      <c r="X195" t="str">
        <f t="shared" si="286"/>
        <v/>
      </c>
      <c r="Y195" t="str">
        <f t="shared" si="287"/>
        <v/>
      </c>
      <c r="Z195" t="str">
        <f t="shared" si="288"/>
        <v/>
      </c>
      <c r="AA195" t="str">
        <f t="shared" si="289"/>
        <v/>
      </c>
      <c r="AB195" t="str">
        <f t="shared" si="290"/>
        <v/>
      </c>
      <c r="AC195" t="str">
        <f t="shared" si="291"/>
        <v/>
      </c>
      <c r="AD195" t="str">
        <f t="shared" si="292"/>
        <v/>
      </c>
      <c r="AG195" t="str">
        <f t="shared" si="293"/>
        <v/>
      </c>
      <c r="AH195" t="str">
        <f t="shared" si="294"/>
        <v/>
      </c>
      <c r="AI195" t="str">
        <f t="shared" si="295"/>
        <v/>
      </c>
      <c r="AJ195" t="str">
        <f t="shared" si="296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t="s">
        <v>238</v>
      </c>
      <c r="AU195" t="s">
        <v>299</v>
      </c>
      <c r="AV195" s="3" t="s">
        <v>307</v>
      </c>
      <c r="AW195" s="3" t="s">
        <v>307</v>
      </c>
      <c r="AX195" s="4" t="str">
        <f t="shared" si="27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275"/>
        <v/>
      </c>
      <c r="AZ195" t="str">
        <f t="shared" si="276"/>
        <v/>
      </c>
      <c r="BA195" t="str">
        <f t="shared" si="277"/>
        <v>&lt;img src=@img/easy.png@&gt;</v>
      </c>
      <c r="BB195" t="str">
        <f t="shared" si="278"/>
        <v/>
      </c>
      <c r="BC195" t="str">
        <f t="shared" si="279"/>
        <v/>
      </c>
      <c r="BD195" t="str">
        <f t="shared" si="280"/>
        <v>&lt;img src=@img/easy.png@&gt;</v>
      </c>
      <c r="BE195" t="str">
        <f t="shared" si="281"/>
        <v>easy med midtown</v>
      </c>
      <c r="BF195" t="str">
        <f t="shared" si="282"/>
        <v>Midtown</v>
      </c>
      <c r="BG195">
        <v>40.541967999999997</v>
      </c>
      <c r="BH195">
        <v>-105.079037</v>
      </c>
      <c r="BI195" t="str">
        <f t="shared" si="273"/>
        <v>[40.541968,-105.079037],</v>
      </c>
      <c r="BK195" t="str">
        <f>IF(BJ195&gt;0,"&lt;img src=@img/kidicon.png@&gt;","")</f>
        <v/>
      </c>
    </row>
    <row r="196" spans="2:63" ht="21" customHeight="1" x14ac:dyDescent="0.35">
      <c r="B196" t="s">
        <v>642</v>
      </c>
      <c r="C196" t="s">
        <v>429</v>
      </c>
      <c r="G196" s="7" t="s">
        <v>643</v>
      </c>
      <c r="W196" t="str">
        <f t="shared" si="285"/>
        <v/>
      </c>
      <c r="X196" t="str">
        <f t="shared" si="286"/>
        <v/>
      </c>
      <c r="Y196" t="str">
        <f t="shared" si="287"/>
        <v/>
      </c>
      <c r="Z196" t="str">
        <f t="shared" si="288"/>
        <v/>
      </c>
      <c r="AA196" t="str">
        <f t="shared" si="289"/>
        <v/>
      </c>
      <c r="AB196" t="str">
        <f t="shared" si="290"/>
        <v/>
      </c>
      <c r="AC196" t="str">
        <f t="shared" si="291"/>
        <v/>
      </c>
      <c r="AD196" t="str">
        <f t="shared" si="292"/>
        <v/>
      </c>
      <c r="AG196" t="str">
        <f t="shared" si="293"/>
        <v/>
      </c>
      <c r="AH196" t="str">
        <f t="shared" si="294"/>
        <v/>
      </c>
      <c r="AI196" t="str">
        <f t="shared" si="295"/>
        <v/>
      </c>
      <c r="AJ196" t="str">
        <f t="shared" si="296"/>
        <v/>
      </c>
      <c r="AK196" t="str">
        <f t="shared" si="222"/>
        <v/>
      </c>
      <c r="AL196" t="str">
        <f t="shared" si="223"/>
        <v/>
      </c>
      <c r="AM196" t="str">
        <f t="shared" si="224"/>
        <v/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2" t="s">
        <v>644</v>
      </c>
      <c r="AS196" t="s">
        <v>295</v>
      </c>
      <c r="AU196" t="s">
        <v>28</v>
      </c>
      <c r="AV196" s="3" t="s">
        <v>307</v>
      </c>
      <c r="AW196" s="3" t="s">
        <v>307</v>
      </c>
      <c r="AX196" s="4" t="str">
        <f t="shared" ref="AX196:AX197" si="298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275"/>
        <v>&lt;img src=@img/outdoor.png@&gt;</v>
      </c>
      <c r="AZ196" t="str">
        <f t="shared" si="276"/>
        <v/>
      </c>
      <c r="BA196" t="str">
        <f t="shared" si="277"/>
        <v>&lt;img src=@img/medium.png@&gt;</v>
      </c>
      <c r="BB196" t="str">
        <f t="shared" si="278"/>
        <v/>
      </c>
      <c r="BC196" t="str">
        <f t="shared" si="279"/>
        <v/>
      </c>
      <c r="BD196" t="str">
        <f t="shared" ref="BD196:BD197" si="299">CONCATENATE(AY196,AZ196,BA196,BB196,BC196,BK196)</f>
        <v>&lt;img src=@img/outdoor.png@&gt;&lt;img src=@img/medium.png@&gt;</v>
      </c>
      <c r="BE196" t="str">
        <f t="shared" si="281"/>
        <v>outdoor medium  cwest</v>
      </c>
      <c r="BF196" t="str">
        <f t="shared" si="282"/>
        <v>Campus West</v>
      </c>
      <c r="BG196">
        <v>40.57488</v>
      </c>
      <c r="BH196">
        <v>-105.10039</v>
      </c>
      <c r="BI196" t="str">
        <f t="shared" ref="BI196:BI197" si="300">CONCATENATE("[",BG196,",",BH196,"],")</f>
        <v>[40.57488,-105.10039],</v>
      </c>
    </row>
    <row r="197" spans="2:63" ht="21" customHeight="1" x14ac:dyDescent="0.35">
      <c r="B197" t="s">
        <v>227</v>
      </c>
      <c r="C197" t="s">
        <v>428</v>
      </c>
      <c r="D197" t="s">
        <v>271</v>
      </c>
      <c r="E197" t="s">
        <v>431</v>
      </c>
      <c r="G197" t="s">
        <v>228</v>
      </c>
      <c r="J197">
        <v>1800</v>
      </c>
      <c r="K197">
        <v>2100</v>
      </c>
      <c r="L197">
        <v>1300</v>
      </c>
      <c r="M197">
        <v>1600</v>
      </c>
      <c r="V197" t="s">
        <v>779</v>
      </c>
      <c r="W197" t="str">
        <f t="shared" si="285"/>
        <v/>
      </c>
      <c r="X197" t="str">
        <f t="shared" si="286"/>
        <v/>
      </c>
      <c r="Y197">
        <f t="shared" si="287"/>
        <v>18</v>
      </c>
      <c r="Z197">
        <f t="shared" si="288"/>
        <v>21</v>
      </c>
      <c r="AA197">
        <f t="shared" si="289"/>
        <v>13</v>
      </c>
      <c r="AB197">
        <f t="shared" si="290"/>
        <v>16</v>
      </c>
      <c r="AC197" t="str">
        <f t="shared" si="291"/>
        <v/>
      </c>
      <c r="AD197" t="str">
        <f t="shared" si="292"/>
        <v/>
      </c>
      <c r="AG197" t="str">
        <f t="shared" si="293"/>
        <v/>
      </c>
      <c r="AH197" t="str">
        <f t="shared" si="294"/>
        <v/>
      </c>
      <c r="AI197" t="str">
        <f t="shared" si="295"/>
        <v/>
      </c>
      <c r="AJ197" t="str">
        <f t="shared" si="296"/>
        <v/>
      </c>
      <c r="AK197" t="str">
        <f t="shared" si="222"/>
        <v/>
      </c>
      <c r="AL197" t="str">
        <f t="shared" si="223"/>
        <v>6pm-9pm</v>
      </c>
      <c r="AM197" t="str">
        <f t="shared" si="224"/>
        <v>1pm-4pm</v>
      </c>
      <c r="AN197" t="str">
        <f t="shared" si="225"/>
        <v/>
      </c>
      <c r="AO197" t="str">
        <f t="shared" si="226"/>
        <v/>
      </c>
      <c r="AP197" t="str">
        <f t="shared" si="227"/>
        <v/>
      </c>
      <c r="AQ197" t="str">
        <f t="shared" si="228"/>
        <v/>
      </c>
      <c r="AR197" s="11" t="s">
        <v>357</v>
      </c>
      <c r="AS197" t="s">
        <v>295</v>
      </c>
      <c r="AT197" t="s">
        <v>305</v>
      </c>
      <c r="AU197" t="s">
        <v>28</v>
      </c>
      <c r="AV197" s="3" t="s">
        <v>306</v>
      </c>
      <c r="AW197" s="3" t="s">
        <v>307</v>
      </c>
      <c r="AX197" s="4" t="str">
        <f t="shared" si="298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275"/>
        <v>&lt;img src=@img/outdoor.png@&gt;</v>
      </c>
      <c r="AZ197" t="str">
        <f t="shared" si="276"/>
        <v>&lt;img src=@img/pets.png@&gt;</v>
      </c>
      <c r="BA197" t="str">
        <f t="shared" si="277"/>
        <v>&lt;img src=@img/medium.png@&gt;</v>
      </c>
      <c r="BB197" t="str">
        <f t="shared" si="278"/>
        <v>&lt;img src=@img/drinkicon.png@&gt;</v>
      </c>
      <c r="BC197" t="str">
        <f t="shared" si="279"/>
        <v/>
      </c>
      <c r="BD197" t="str">
        <f t="shared" si="299"/>
        <v>&lt;img src=@img/outdoor.png@&gt;&lt;img src=@img/pets.png@&gt;&lt;img src=@img/medium.png@&gt;&lt;img src=@img/drinkicon.png@&gt;</v>
      </c>
      <c r="BE197" t="str">
        <f t="shared" si="281"/>
        <v>outdoor pet drink medium med sfoco</v>
      </c>
      <c r="BF197" t="str">
        <f t="shared" si="282"/>
        <v>South Foco</v>
      </c>
      <c r="BG197">
        <v>40.522742000000001</v>
      </c>
      <c r="BH197">
        <v>-105.078374</v>
      </c>
      <c r="BI197" t="str">
        <f t="shared" si="300"/>
        <v>[40.522742,-105.078374],</v>
      </c>
      <c r="BK197" t="str">
        <f>IF(BJ197&gt;0,"&lt;img src=@img/kidicon.png@&gt;","")</f>
        <v/>
      </c>
    </row>
  </sheetData>
  <autoFilter ref="C2:C192" xr:uid="{00000000-0009-0000-0000-000000000000}"/>
  <sortState xmlns:xlrd2="http://schemas.microsoft.com/office/spreadsheetml/2017/richdata2" ref="B2:BL198">
    <sortCondition ref="B2:B198"/>
  </sortState>
  <hyperlinks>
    <hyperlink ref="G136" r:id="rId1" display="https://www.google.com/maps/dir/Current+Location/101 S. College Avenue, Fort Collins, CO 80524" xr:uid="{00000000-0004-0000-0000-000000000000}"/>
    <hyperlink ref="AR42" r:id="rId2" xr:uid="{00000000-0004-0000-0000-000001000000}"/>
    <hyperlink ref="AR99" r:id="rId3" xr:uid="{00000000-0004-0000-0000-000002000000}"/>
    <hyperlink ref="AR28" r:id="rId4" xr:uid="{00000000-0004-0000-0000-000003000000}"/>
    <hyperlink ref="AR115" r:id="rId5" xr:uid="{00000000-0004-0000-0000-000004000000}"/>
    <hyperlink ref="AR20" r:id="rId6" xr:uid="{00000000-0004-0000-0000-000005000000}"/>
    <hyperlink ref="AR8" r:id="rId7" xr:uid="{00000000-0004-0000-0000-000006000000}"/>
    <hyperlink ref="AR55" r:id="rId8" xr:uid="{00000000-0004-0000-0000-000007000000}"/>
    <hyperlink ref="AR34" r:id="rId9" xr:uid="{00000000-0004-0000-0000-000008000000}"/>
    <hyperlink ref="AR64" r:id="rId10" xr:uid="{00000000-0004-0000-0000-000009000000}"/>
    <hyperlink ref="AR46" r:id="rId11" xr:uid="{00000000-0004-0000-0000-00000A000000}"/>
    <hyperlink ref="AR164" r:id="rId12" xr:uid="{00000000-0004-0000-0000-00000B000000}"/>
    <hyperlink ref="AR54" r:id="rId13" xr:uid="{00000000-0004-0000-0000-00000C000000}"/>
    <hyperlink ref="AR126" r:id="rId14" xr:uid="{00000000-0004-0000-0000-00000D000000}"/>
    <hyperlink ref="AR95" r:id="rId15" xr:uid="{00000000-0004-0000-0000-00000E000000}"/>
    <hyperlink ref="AR63" r:id="rId16" xr:uid="{00000000-0004-0000-0000-00000F000000}"/>
    <hyperlink ref="AR167" r:id="rId17" xr:uid="{00000000-0004-0000-0000-000010000000}"/>
    <hyperlink ref="AR151" r:id="rId18" xr:uid="{00000000-0004-0000-0000-000011000000}"/>
    <hyperlink ref="AR19" r:id="rId19" xr:uid="{00000000-0004-0000-0000-000012000000}"/>
    <hyperlink ref="AR10" r:id="rId20" xr:uid="{00000000-0004-0000-0000-000013000000}"/>
    <hyperlink ref="AR161" r:id="rId21" xr:uid="{00000000-0004-0000-0000-000014000000}"/>
    <hyperlink ref="AR91" r:id="rId22" xr:uid="{00000000-0004-0000-0000-000015000000}"/>
    <hyperlink ref="AR153" r:id="rId23" xr:uid="{00000000-0004-0000-0000-000016000000}"/>
    <hyperlink ref="AR113" r:id="rId24" xr:uid="{00000000-0004-0000-0000-000017000000}"/>
    <hyperlink ref="AR191" r:id="rId25" xr:uid="{00000000-0004-0000-0000-000018000000}"/>
    <hyperlink ref="AR93" r:id="rId26" xr:uid="{00000000-0004-0000-0000-000019000000}"/>
    <hyperlink ref="AR15" r:id="rId27" xr:uid="{00000000-0004-0000-0000-00001A000000}"/>
    <hyperlink ref="AR86" r:id="rId28" xr:uid="{00000000-0004-0000-0000-00001B000000}"/>
    <hyperlink ref="AR5" r:id="rId29" xr:uid="{00000000-0004-0000-0000-00001C000000}"/>
    <hyperlink ref="AR7" r:id="rId30" xr:uid="{00000000-0004-0000-0000-00001D000000}"/>
    <hyperlink ref="AR43" r:id="rId31" xr:uid="{00000000-0004-0000-0000-00001E000000}"/>
    <hyperlink ref="AR45" r:id="rId32" xr:uid="{00000000-0004-0000-0000-00001F000000}"/>
    <hyperlink ref="AR57" r:id="rId33" xr:uid="{00000000-0004-0000-0000-000020000000}"/>
    <hyperlink ref="AR82" r:id="rId34" xr:uid="{00000000-0004-0000-0000-000021000000}"/>
    <hyperlink ref="AR106" r:id="rId35" xr:uid="{00000000-0004-0000-0000-000022000000}"/>
    <hyperlink ref="AR114" r:id="rId36" xr:uid="{00000000-0004-0000-0000-000023000000}"/>
    <hyperlink ref="AR116" r:id="rId37" xr:uid="{00000000-0004-0000-0000-000024000000}"/>
    <hyperlink ref="AR136" r:id="rId38" xr:uid="{00000000-0004-0000-0000-000025000000}"/>
    <hyperlink ref="AR16" r:id="rId39" xr:uid="{00000000-0004-0000-0000-000026000000}"/>
    <hyperlink ref="AR24" r:id="rId40" xr:uid="{00000000-0004-0000-0000-000027000000}"/>
    <hyperlink ref="AR62" r:id="rId41" xr:uid="{00000000-0004-0000-0000-000028000000}"/>
    <hyperlink ref="AR80" r:id="rId42" xr:uid="{00000000-0004-0000-0000-000029000000}"/>
    <hyperlink ref="AR85" r:id="rId43" xr:uid="{00000000-0004-0000-0000-00002A000000}"/>
    <hyperlink ref="AR110" r:id="rId44" xr:uid="{00000000-0004-0000-0000-00002B000000}"/>
    <hyperlink ref="AR128" r:id="rId45" xr:uid="{00000000-0004-0000-0000-00002C000000}"/>
    <hyperlink ref="AR138" r:id="rId46" xr:uid="{00000000-0004-0000-0000-00002D000000}"/>
    <hyperlink ref="AR142" r:id="rId47" xr:uid="{00000000-0004-0000-0000-00002E000000}"/>
    <hyperlink ref="AR149" r:id="rId48" xr:uid="{00000000-0004-0000-0000-00002F000000}"/>
    <hyperlink ref="AR170" r:id="rId49" xr:uid="{00000000-0004-0000-0000-000030000000}"/>
    <hyperlink ref="AR182" r:id="rId50" xr:uid="{00000000-0004-0000-0000-000031000000}"/>
    <hyperlink ref="AR197" r:id="rId51" xr:uid="{00000000-0004-0000-0000-000032000000}"/>
    <hyperlink ref="AR23" r:id="rId52" xr:uid="{00000000-0004-0000-0000-000033000000}"/>
    <hyperlink ref="AR58" r:id="rId53" xr:uid="{00000000-0004-0000-0000-000034000000}"/>
    <hyperlink ref="AR66" r:id="rId54" xr:uid="{00000000-0004-0000-0000-000035000000}"/>
    <hyperlink ref="AR67" r:id="rId55" xr:uid="{00000000-0004-0000-0000-000036000000}"/>
    <hyperlink ref="AR77" r:id="rId56" xr:uid="{00000000-0004-0000-0000-000037000000}"/>
    <hyperlink ref="AR101" r:id="rId57" xr:uid="{00000000-0004-0000-0000-000038000000}"/>
    <hyperlink ref="AR150" r:id="rId58" xr:uid="{00000000-0004-0000-0000-000039000000}"/>
    <hyperlink ref="AR185" r:id="rId59" xr:uid="{00000000-0004-0000-0000-00003A000000}"/>
    <hyperlink ref="AR59" r:id="rId60" xr:uid="{00000000-0004-0000-0000-00003B000000}"/>
    <hyperlink ref="AR79" r:id="rId61" xr:uid="{00000000-0004-0000-0000-00003C000000}"/>
    <hyperlink ref="AR48" r:id="rId62" xr:uid="{00000000-0004-0000-0000-00003D000000}"/>
    <hyperlink ref="AR9" r:id="rId63" xr:uid="{00000000-0004-0000-0000-00003E000000}"/>
    <hyperlink ref="AR175" r:id="rId64" xr:uid="{00000000-0004-0000-0000-00003F000000}"/>
    <hyperlink ref="B11" r:id="rId65" display="https://www.yelp.com/biz/avuncular-bobs-beerhouse-fort-collins" xr:uid="{00000000-0004-0000-0000-000040000000}"/>
    <hyperlink ref="AR173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"/>
  <sheetViews>
    <sheetView zoomScaleNormal="100" workbookViewId="0">
      <selection activeCell="E1" sqref="E1:F7"/>
    </sheetView>
  </sheetViews>
  <sheetFormatPr defaultRowHeight="14.5" x14ac:dyDescent="0.35"/>
  <cols>
    <col min="2" max="2" width="37" bestFit="1" customWidth="1"/>
  </cols>
  <sheetData>
    <row r="1" spans="2:6" x14ac:dyDescent="0.35">
      <c r="B1" t="s">
        <v>765</v>
      </c>
      <c r="C1" t="s">
        <v>766</v>
      </c>
      <c r="D1" t="s">
        <v>767</v>
      </c>
      <c r="E1">
        <v>40.589424999999999</v>
      </c>
      <c r="F1">
        <v>-105.076553</v>
      </c>
    </row>
    <row r="2" spans="2:6" x14ac:dyDescent="0.35">
      <c r="B2" t="s">
        <v>768</v>
      </c>
      <c r="C2" t="s">
        <v>766</v>
      </c>
      <c r="D2" t="s">
        <v>767</v>
      </c>
      <c r="E2">
        <v>40.589759999999998</v>
      </c>
      <c r="F2">
        <v>-105.076497</v>
      </c>
    </row>
    <row r="3" spans="2:6" x14ac:dyDescent="0.35">
      <c r="B3" t="s">
        <v>769</v>
      </c>
      <c r="C3" t="s">
        <v>766</v>
      </c>
      <c r="D3" t="s">
        <v>770</v>
      </c>
      <c r="E3">
        <v>40.523972999999998</v>
      </c>
      <c r="F3">
        <v>-105.025125</v>
      </c>
    </row>
    <row r="4" spans="2:6" x14ac:dyDescent="0.35">
      <c r="B4" t="s">
        <v>771</v>
      </c>
      <c r="C4" t="s">
        <v>766</v>
      </c>
      <c r="D4" t="s">
        <v>772</v>
      </c>
      <c r="E4">
        <v>40.551048999999999</v>
      </c>
      <c r="F4">
        <v>-105.05831000000001</v>
      </c>
    </row>
    <row r="5" spans="2:6" x14ac:dyDescent="0.35">
      <c r="B5" t="s">
        <v>773</v>
      </c>
      <c r="C5" t="s">
        <v>766</v>
      </c>
      <c r="D5" t="s">
        <v>772</v>
      </c>
      <c r="E5">
        <v>40.563256000000003</v>
      </c>
      <c r="F5">
        <v>-105.07746400000001</v>
      </c>
    </row>
    <row r="6" spans="2:6" x14ac:dyDescent="0.35">
      <c r="B6" t="s">
        <v>774</v>
      </c>
      <c r="C6" t="s">
        <v>766</v>
      </c>
      <c r="D6" t="s">
        <v>772</v>
      </c>
      <c r="E6">
        <v>40.527959000000003</v>
      </c>
      <c r="F6">
        <v>-105.07761600000001</v>
      </c>
    </row>
    <row r="7" spans="2:6" x14ac:dyDescent="0.35">
      <c r="B7" t="s">
        <v>775</v>
      </c>
      <c r="C7" t="s">
        <v>766</v>
      </c>
      <c r="D7" t="s">
        <v>767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2019-03-31T16:36:22Z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