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3" i="1" l="1"/>
  <c r="BI163" i="1" l="1"/>
  <c r="AX163" i="1"/>
  <c r="AY163" i="1"/>
  <c r="AZ163" i="1"/>
  <c r="BA163" i="1"/>
  <c r="BB163" i="1"/>
  <c r="BC163" i="1"/>
  <c r="BE163" i="1"/>
  <c r="BF163" i="1"/>
  <c r="AX164" i="1"/>
  <c r="AY164" i="1"/>
  <c r="AZ164" i="1"/>
  <c r="BA164" i="1"/>
  <c r="BB164" i="1"/>
  <c r="BC164" i="1"/>
  <c r="BE164" i="1"/>
  <c r="BF164" i="1"/>
  <c r="X163" i="1"/>
  <c r="Y163" i="1"/>
  <c r="AL163" i="1" s="1"/>
  <c r="Z163" i="1"/>
  <c r="AA163" i="1"/>
  <c r="AB163" i="1"/>
  <c r="AC163" i="1"/>
  <c r="AN163" i="1" s="1"/>
  <c r="AD163" i="1"/>
  <c r="AE163" i="1"/>
  <c r="AO163" i="1" s="1"/>
  <c r="AF163" i="1"/>
  <c r="AG163" i="1"/>
  <c r="AP163" i="1" s="1"/>
  <c r="AH163" i="1"/>
  <c r="AI163" i="1"/>
  <c r="AJ163" i="1"/>
  <c r="AK163" i="1"/>
  <c r="AM163" i="1"/>
  <c r="AQ163" i="1"/>
  <c r="BD163" i="1" l="1"/>
  <c r="BI47" i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AK84" i="1"/>
  <c r="AQ84" i="1"/>
  <c r="AO84" i="1" l="1"/>
  <c r="AM84" i="1"/>
  <c r="BD47" i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8" i="1"/>
  <c r="AL78" i="1"/>
  <c r="AM78" i="1"/>
  <c r="AN78" i="1"/>
  <c r="AO78" i="1"/>
  <c r="AP78" i="1"/>
  <c r="AQ78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Q160" i="1"/>
  <c r="AK161" i="1"/>
  <c r="AQ161" i="1"/>
  <c r="AP162" i="1"/>
  <c r="AQ162" i="1"/>
  <c r="AK164" i="1"/>
  <c r="AL164" i="1"/>
  <c r="AM164" i="1"/>
  <c r="AN164" i="1"/>
  <c r="AO164" i="1"/>
  <c r="AP164" i="1"/>
  <c r="AQ164" i="1"/>
  <c r="AK165" i="1"/>
  <c r="AL165" i="1"/>
  <c r="AM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L169" i="1"/>
  <c r="AM169" i="1"/>
  <c r="AN169" i="1"/>
  <c r="AO169" i="1"/>
  <c r="AP169" i="1"/>
  <c r="AQ169" i="1"/>
  <c r="AK170" i="1"/>
  <c r="AQ170" i="1"/>
  <c r="AK171" i="1"/>
  <c r="AL171" i="1"/>
  <c r="AQ171" i="1"/>
  <c r="AK172" i="1"/>
  <c r="AQ172" i="1"/>
  <c r="AK173" i="1"/>
  <c r="AL173" i="1"/>
  <c r="AM173" i="1"/>
  <c r="AN173" i="1"/>
  <c r="AO173" i="1"/>
  <c r="AP173" i="1"/>
  <c r="AQ173" i="1"/>
  <c r="AO174" i="1"/>
  <c r="AK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79" i="1"/>
  <c r="AL179" i="1"/>
  <c r="AM179" i="1"/>
  <c r="AN179" i="1"/>
  <c r="AO179" i="1"/>
  <c r="AP179" i="1"/>
  <c r="AQ179" i="1"/>
  <c r="AK181" i="1"/>
  <c r="AQ181" i="1"/>
  <c r="AK182" i="1"/>
  <c r="AL182" i="1"/>
  <c r="AM182" i="1"/>
  <c r="AN182" i="1"/>
  <c r="AO182" i="1"/>
  <c r="AP182" i="1"/>
  <c r="AQ182" i="1"/>
  <c r="AK183" i="1"/>
  <c r="AK184" i="1"/>
  <c r="AL184" i="1"/>
  <c r="AM184" i="1"/>
  <c r="AN184" i="1"/>
  <c r="AO184" i="1"/>
  <c r="AP184" i="1"/>
  <c r="AQ184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L192" i="1"/>
  <c r="AM192" i="1"/>
  <c r="AN192" i="1"/>
  <c r="AO192" i="1"/>
  <c r="AP192" i="1"/>
  <c r="AQ192" i="1"/>
  <c r="AK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L196" i="1"/>
  <c r="AM196" i="1"/>
  <c r="AN196" i="1"/>
  <c r="AO196" i="1"/>
  <c r="AP196" i="1"/>
  <c r="AQ196" i="1"/>
  <c r="AK197" i="1"/>
  <c r="AN197" i="1"/>
  <c r="AO197" i="1"/>
  <c r="AP197" i="1"/>
  <c r="AQ197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8" i="1"/>
  <c r="BI65" i="1"/>
  <c r="BI187" i="1"/>
  <c r="BI68" i="1"/>
  <c r="BI145" i="1"/>
  <c r="BI123" i="1"/>
  <c r="BI174" i="1"/>
  <c r="AX188" i="1"/>
  <c r="AY188" i="1"/>
  <c r="AZ188" i="1"/>
  <c r="BA188" i="1"/>
  <c r="BB188" i="1"/>
  <c r="BC188" i="1"/>
  <c r="BE188" i="1"/>
  <c r="BF188" i="1"/>
  <c r="AX65" i="1"/>
  <c r="AY65" i="1"/>
  <c r="AZ65" i="1"/>
  <c r="BA65" i="1"/>
  <c r="BB65" i="1"/>
  <c r="BC65" i="1"/>
  <c r="BE65" i="1"/>
  <c r="BF65" i="1"/>
  <c r="AX187" i="1"/>
  <c r="AY187" i="1"/>
  <c r="AZ187" i="1"/>
  <c r="BA187" i="1"/>
  <c r="BB187" i="1"/>
  <c r="BC187" i="1"/>
  <c r="BE187" i="1"/>
  <c r="BF187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4" i="1"/>
  <c r="AY174" i="1"/>
  <c r="AZ174" i="1"/>
  <c r="BA174" i="1"/>
  <c r="BB174" i="1"/>
  <c r="BC174" i="1"/>
  <c r="BE174" i="1"/>
  <c r="BF174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B196" i="1"/>
  <c r="AC196" i="1"/>
  <c r="AD196" i="1"/>
  <c r="AG196" i="1"/>
  <c r="AH196" i="1"/>
  <c r="AI196" i="1"/>
  <c r="AJ196" i="1"/>
  <c r="W197" i="1"/>
  <c r="X197" i="1"/>
  <c r="Y197" i="1"/>
  <c r="Z197" i="1"/>
  <c r="AA197" i="1"/>
  <c r="AM197" i="1" s="1"/>
  <c r="AB197" i="1"/>
  <c r="AC197" i="1"/>
  <c r="AD197" i="1"/>
  <c r="AG197" i="1"/>
  <c r="AH197" i="1"/>
  <c r="AI197" i="1"/>
  <c r="AJ197" i="1"/>
  <c r="W188" i="1"/>
  <c r="X188" i="1"/>
  <c r="Y188" i="1"/>
  <c r="Z188" i="1"/>
  <c r="AA188" i="1"/>
  <c r="AB188" i="1"/>
  <c r="AC188" i="1"/>
  <c r="AD188" i="1"/>
  <c r="AG188" i="1"/>
  <c r="AH188" i="1"/>
  <c r="AI188" i="1"/>
  <c r="AJ188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4" i="1"/>
  <c r="AK174" i="1" s="1"/>
  <c r="X174" i="1"/>
  <c r="Y174" i="1"/>
  <c r="AL174" i="1" s="1"/>
  <c r="Z174" i="1"/>
  <c r="AA174" i="1"/>
  <c r="AM174" i="1" s="1"/>
  <c r="AB174" i="1"/>
  <c r="AC174" i="1"/>
  <c r="AN174" i="1" s="1"/>
  <c r="AD174" i="1"/>
  <c r="AG174" i="1"/>
  <c r="AP174" i="1" s="1"/>
  <c r="AH174" i="1"/>
  <c r="AI174" i="1"/>
  <c r="AJ174" i="1"/>
  <c r="AQ174" i="1" l="1"/>
  <c r="AL197" i="1"/>
  <c r="BD174" i="1"/>
  <c r="BD123" i="1"/>
  <c r="BD145" i="1"/>
  <c r="BD68" i="1"/>
  <c r="BD187" i="1"/>
  <c r="BD65" i="1"/>
  <c r="BD188" i="1"/>
  <c r="BI134" i="1"/>
  <c r="BB134" i="1"/>
  <c r="BC134" i="1"/>
  <c r="BE134" i="1"/>
  <c r="BF134" i="1"/>
  <c r="AX134" i="1"/>
  <c r="AY134" i="1"/>
  <c r="AZ134" i="1"/>
  <c r="BA134" i="1"/>
  <c r="W134" i="1"/>
  <c r="X134" i="1"/>
  <c r="Y134" i="1"/>
  <c r="AL134" i="1" s="1"/>
  <c r="Z134" i="1"/>
  <c r="AA134" i="1"/>
  <c r="AB134" i="1"/>
  <c r="AC134" i="1"/>
  <c r="AN134" i="1" s="1"/>
  <c r="AD134" i="1"/>
  <c r="AE134" i="1"/>
  <c r="AF134" i="1"/>
  <c r="AG134" i="1"/>
  <c r="AP134" i="1" s="1"/>
  <c r="AH134" i="1"/>
  <c r="AI134" i="1"/>
  <c r="AJ134" i="1"/>
  <c r="AM134" i="1" l="1"/>
  <c r="AQ134" i="1"/>
  <c r="AO134" i="1"/>
  <c r="AK134" i="1"/>
  <c r="BD134" i="1"/>
  <c r="AY76" i="1"/>
  <c r="AZ76" i="1"/>
  <c r="BA76" i="1"/>
  <c r="BB76" i="1"/>
  <c r="BC76" i="1"/>
  <c r="BE76" i="1"/>
  <c r="BD76" i="1" l="1"/>
  <c r="BI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5" i="1"/>
  <c r="BF166" i="1"/>
  <c r="BF167" i="1"/>
  <c r="BF168" i="1"/>
  <c r="BF169" i="1"/>
  <c r="BF170" i="1"/>
  <c r="BF171" i="1"/>
  <c r="BF172" i="1"/>
  <c r="BF173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9" i="1"/>
  <c r="BF190" i="1"/>
  <c r="BF191" i="1"/>
  <c r="BF192" i="1"/>
  <c r="BF193" i="1"/>
  <c r="BF194" i="1"/>
  <c r="BF195" i="1"/>
  <c r="BF196" i="1"/>
  <c r="BF197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P41" i="1" l="1"/>
  <c r="AN41" i="1"/>
  <c r="AL41" i="1"/>
  <c r="AP76" i="1"/>
  <c r="AN76" i="1"/>
  <c r="AL76" i="1"/>
  <c r="AQ41" i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I92" i="1"/>
  <c r="AX92" i="1"/>
  <c r="AY92" i="1"/>
  <c r="AZ92" i="1"/>
  <c r="BA92" i="1"/>
  <c r="BB92" i="1"/>
  <c r="BC92" i="1"/>
  <c r="BE92" i="1"/>
  <c r="AP14" i="1" l="1"/>
  <c r="AN14" i="1"/>
  <c r="AL14" i="1"/>
  <c r="AQ14" i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4" i="1"/>
  <c r="BI165" i="1"/>
  <c r="BI166" i="1"/>
  <c r="BI167" i="1"/>
  <c r="BI168" i="1"/>
  <c r="BI169" i="1"/>
  <c r="BI170" i="1"/>
  <c r="BI171" i="1"/>
  <c r="BI172" i="1"/>
  <c r="BI173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9" i="1"/>
  <c r="BI190" i="1"/>
  <c r="BI191" i="1"/>
  <c r="BI192" i="1"/>
  <c r="BI193" i="1"/>
  <c r="BI194" i="1"/>
  <c r="BI195" i="1"/>
  <c r="BI196" i="1"/>
  <c r="BI197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AX197" i="1"/>
  <c r="AY197" i="1"/>
  <c r="AZ197" i="1"/>
  <c r="BA197" i="1"/>
  <c r="BB197" i="1"/>
  <c r="BC197" i="1"/>
  <c r="BE19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AK56" i="1" s="1"/>
  <c r="X56" i="1"/>
  <c r="Y56" i="1"/>
  <c r="AL56" i="1" s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AK77" i="1" s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P79" i="1" s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AL160" i="1" s="1"/>
  <c r="Z160" i="1"/>
  <c r="AA160" i="1"/>
  <c r="AB160" i="1"/>
  <c r="AC160" i="1"/>
  <c r="AN160" i="1" s="1"/>
  <c r="AD160" i="1"/>
  <c r="AE160" i="1"/>
  <c r="AF160" i="1"/>
  <c r="AG160" i="1"/>
  <c r="AP160" i="1" s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N165" i="1" s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W170" i="1"/>
  <c r="X170" i="1"/>
  <c r="Y170" i="1"/>
  <c r="Z170" i="1"/>
  <c r="AA170" i="1"/>
  <c r="AM170" i="1" s="1"/>
  <c r="AB170" i="1"/>
  <c r="AC170" i="1"/>
  <c r="AD170" i="1"/>
  <c r="AE170" i="1"/>
  <c r="AO170" i="1" s="1"/>
  <c r="AF170" i="1"/>
  <c r="AG170" i="1"/>
  <c r="AH170" i="1"/>
  <c r="AI170" i="1"/>
  <c r="AJ170" i="1"/>
  <c r="W171" i="1"/>
  <c r="X171" i="1"/>
  <c r="Y171" i="1"/>
  <c r="Z171" i="1"/>
  <c r="AA171" i="1"/>
  <c r="AB171" i="1"/>
  <c r="AC171" i="1"/>
  <c r="AN171" i="1" s="1"/>
  <c r="AD171" i="1"/>
  <c r="AE171" i="1"/>
  <c r="AF171" i="1"/>
  <c r="AG171" i="1"/>
  <c r="AP171" i="1" s="1"/>
  <c r="AH171" i="1"/>
  <c r="AI171" i="1"/>
  <c r="AJ171" i="1"/>
  <c r="W172" i="1"/>
  <c r="X172" i="1"/>
  <c r="Y172" i="1"/>
  <c r="Z172" i="1"/>
  <c r="AA172" i="1"/>
  <c r="AM172" i="1" s="1"/>
  <c r="AB172" i="1"/>
  <c r="AC172" i="1"/>
  <c r="AD172" i="1"/>
  <c r="AE172" i="1"/>
  <c r="AO172" i="1" s="1"/>
  <c r="AF172" i="1"/>
  <c r="AG172" i="1"/>
  <c r="AH172" i="1"/>
  <c r="AI172" i="1"/>
  <c r="AJ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5" i="1"/>
  <c r="X175" i="1"/>
  <c r="Y175" i="1"/>
  <c r="Z175" i="1"/>
  <c r="AA175" i="1"/>
  <c r="AM175" i="1" s="1"/>
  <c r="AB175" i="1"/>
  <c r="AC175" i="1"/>
  <c r="AD175" i="1"/>
  <c r="AE175" i="1"/>
  <c r="AO175" i="1" s="1"/>
  <c r="AF175" i="1"/>
  <c r="AG175" i="1"/>
  <c r="AH175" i="1"/>
  <c r="AI175" i="1"/>
  <c r="AQ175" i="1" s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AL180" i="1" s="1"/>
  <c r="Z180" i="1"/>
  <c r="AA180" i="1"/>
  <c r="AB180" i="1"/>
  <c r="AC180" i="1"/>
  <c r="AN180" i="1" s="1"/>
  <c r="AD180" i="1"/>
  <c r="AE180" i="1"/>
  <c r="AF180" i="1"/>
  <c r="AG180" i="1"/>
  <c r="AP180" i="1" s="1"/>
  <c r="AH180" i="1"/>
  <c r="AI180" i="1"/>
  <c r="AJ180" i="1"/>
  <c r="W181" i="1"/>
  <c r="X181" i="1"/>
  <c r="Y181" i="1"/>
  <c r="Z181" i="1"/>
  <c r="AA181" i="1"/>
  <c r="AM181" i="1" s="1"/>
  <c r="AB181" i="1"/>
  <c r="AC181" i="1"/>
  <c r="AD181" i="1"/>
  <c r="AE181" i="1"/>
  <c r="AO181" i="1" s="1"/>
  <c r="AF181" i="1"/>
  <c r="AG181" i="1"/>
  <c r="AH181" i="1"/>
  <c r="AI181" i="1"/>
  <c r="AJ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W183" i="1"/>
  <c r="X183" i="1"/>
  <c r="Y183" i="1"/>
  <c r="Z183" i="1"/>
  <c r="AA183" i="1"/>
  <c r="AM183" i="1" s="1"/>
  <c r="AB183" i="1"/>
  <c r="AC183" i="1"/>
  <c r="AD183" i="1"/>
  <c r="AE183" i="1"/>
  <c r="AO183" i="1" s="1"/>
  <c r="AF183" i="1"/>
  <c r="AG183" i="1"/>
  <c r="AH183" i="1"/>
  <c r="AI183" i="1"/>
  <c r="AQ183" i="1" s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W185" i="1"/>
  <c r="AK185" i="1" s="1"/>
  <c r="X185" i="1"/>
  <c r="Y185" i="1"/>
  <c r="Z185" i="1"/>
  <c r="AA185" i="1"/>
  <c r="AM185" i="1" s="1"/>
  <c r="AB185" i="1"/>
  <c r="AC185" i="1"/>
  <c r="AD185" i="1"/>
  <c r="AE185" i="1"/>
  <c r="AO185" i="1" s="1"/>
  <c r="AF185" i="1"/>
  <c r="AG185" i="1"/>
  <c r="AH185" i="1"/>
  <c r="AI185" i="1"/>
  <c r="AQ185" i="1" s="1"/>
  <c r="AJ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W193" i="1"/>
  <c r="X193" i="1"/>
  <c r="Y193" i="1"/>
  <c r="Z193" i="1"/>
  <c r="AA193" i="1"/>
  <c r="AM193" i="1" s="1"/>
  <c r="AB193" i="1"/>
  <c r="AC193" i="1"/>
  <c r="AD193" i="1"/>
  <c r="AG193" i="1"/>
  <c r="AH193" i="1"/>
  <c r="AI193" i="1"/>
  <c r="AJ193" i="1"/>
  <c r="AQ43" i="1" l="1"/>
  <c r="AP43" i="1"/>
  <c r="AO43" i="1"/>
  <c r="AN43" i="1"/>
  <c r="AM43" i="1"/>
  <c r="AL43" i="1"/>
  <c r="AK43" i="1"/>
  <c r="AL10" i="1"/>
  <c r="AQ9" i="1"/>
  <c r="AO9" i="1"/>
  <c r="AM9" i="1"/>
  <c r="AK9" i="1"/>
  <c r="AP8" i="1"/>
  <c r="AN8" i="1"/>
  <c r="AL8" i="1"/>
  <c r="AQ3" i="1"/>
  <c r="AO3" i="1"/>
  <c r="AM3" i="1"/>
  <c r="AK3" i="1"/>
  <c r="AQ22" i="1"/>
  <c r="AO22" i="1"/>
  <c r="AM22" i="1"/>
  <c r="AK22" i="1"/>
  <c r="AO160" i="1"/>
  <c r="AM160" i="1"/>
  <c r="AL193" i="1"/>
  <c r="AL185" i="1"/>
  <c r="AN183" i="1"/>
  <c r="AP181" i="1"/>
  <c r="AL181" i="1"/>
  <c r="AO180" i="1"/>
  <c r="AM180" i="1"/>
  <c r="AP175" i="1"/>
  <c r="AL175" i="1"/>
  <c r="AN172" i="1"/>
  <c r="AO171" i="1"/>
  <c r="AP170" i="1"/>
  <c r="AL170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3" i="1"/>
  <c r="AP185" i="1"/>
  <c r="AN185" i="1"/>
  <c r="AP183" i="1"/>
  <c r="AL183" i="1"/>
  <c r="AN181" i="1"/>
  <c r="AQ180" i="1"/>
  <c r="AK180" i="1"/>
  <c r="AN175" i="1"/>
  <c r="AP172" i="1"/>
  <c r="AL172" i="1"/>
  <c r="AM171" i="1"/>
  <c r="AN170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5" i="1"/>
  <c r="BD178" i="1"/>
  <c r="BD171" i="1"/>
  <c r="BD192" i="1"/>
  <c r="BD176" i="1"/>
  <c r="BD193" i="1"/>
  <c r="BD196" i="1"/>
  <c r="BD190" i="1"/>
  <c r="BD102" i="1"/>
  <c r="BD131" i="1"/>
  <c r="BD125" i="1"/>
  <c r="BD87" i="1"/>
  <c r="BD35" i="1"/>
  <c r="BD11" i="1"/>
  <c r="BD97" i="1"/>
  <c r="BD173" i="1"/>
  <c r="BD25" i="1"/>
  <c r="BD160" i="1"/>
  <c r="BD154" i="1"/>
  <c r="BD148" i="1"/>
  <c r="BD141" i="1"/>
  <c r="BD127" i="1"/>
  <c r="BD117" i="1"/>
  <c r="BD105" i="1"/>
  <c r="BD53" i="1"/>
  <c r="BD39" i="1"/>
  <c r="BD184" i="1"/>
  <c r="BD60" i="1"/>
  <c r="BD32" i="1"/>
  <c r="BD112" i="1"/>
  <c r="BD4" i="1"/>
  <c r="BD29" i="1"/>
  <c r="BD175" i="1"/>
  <c r="BD124" i="1"/>
  <c r="BD108" i="1"/>
  <c r="BD100" i="1"/>
  <c r="BD74" i="1"/>
  <c r="BD56" i="1"/>
  <c r="BD168" i="1"/>
  <c r="BD103" i="1"/>
  <c r="BD17" i="1"/>
  <c r="BD183" i="1"/>
  <c r="BD157" i="1"/>
  <c r="BD132" i="1"/>
  <c r="BD51" i="1"/>
  <c r="BD33" i="1"/>
  <c r="BD189" i="1"/>
  <c r="BD177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4" i="1"/>
  <c r="BD164" i="1" s="1"/>
  <c r="BK166" i="1"/>
  <c r="BD166" i="1" s="1"/>
  <c r="BK167" i="1"/>
  <c r="BD167" i="1" s="1"/>
  <c r="BK169" i="1"/>
  <c r="BD169" i="1" s="1"/>
  <c r="BK170" i="1"/>
  <c r="BD170" i="1" s="1"/>
  <c r="BK172" i="1"/>
  <c r="BD172" i="1" s="1"/>
  <c r="BK179" i="1"/>
  <c r="BD179" i="1" s="1"/>
  <c r="BK180" i="1"/>
  <c r="BD180" i="1" s="1"/>
  <c r="BK181" i="1"/>
  <c r="BD181" i="1" s="1"/>
  <c r="BK182" i="1"/>
  <c r="BD182" i="1" s="1"/>
  <c r="BK185" i="1"/>
  <c r="BD185" i="1" s="1"/>
  <c r="BK186" i="1"/>
  <c r="BD186" i="1" s="1"/>
  <c r="BK191" i="1"/>
  <c r="BD191" i="1" s="1"/>
  <c r="BK194" i="1"/>
  <c r="BD194" i="1" s="1"/>
  <c r="BK195" i="1"/>
  <c r="BD195" i="1" s="1"/>
  <c r="BK197" i="1"/>
  <c r="BD197" i="1" s="1"/>
  <c r="BE2" i="1" l="1"/>
  <c r="W2" i="1" l="1"/>
  <c r="X2" i="1"/>
  <c r="Y2" i="1"/>
  <c r="Z2" i="1"/>
  <c r="AA2" i="1"/>
  <c r="AM2" i="1" s="1"/>
  <c r="AB2" i="1"/>
  <c r="AC2" i="1"/>
  <c r="AD2" i="1"/>
  <c r="AE2" i="1"/>
  <c r="AO2" i="1" s="1"/>
  <c r="AF2" i="1"/>
  <c r="AG2" i="1"/>
  <c r="AP2" i="1" s="1"/>
  <c r="AH2" i="1"/>
  <c r="AI2" i="1"/>
  <c r="AQ2" i="1" s="1"/>
  <c r="AJ2" i="1"/>
  <c r="AL2" i="1" l="1"/>
  <c r="AN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<sst xmlns="http://schemas.openxmlformats.org/spreadsheetml/2006/main" count="1897" uniqueCount="805">
  <si>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</si>
  <si>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</si>
  <si>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</si>
  <si>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</si>
  <si>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</si>
  <si>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</si>
  <si>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</si>
  <si>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</si>
  <si>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</si>
  <si>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</si>
  <si>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</si>
  <si>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</si>
  <si>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</si>
  <si>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</si>
  <si>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</si>
  <si>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</si>
  <si>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</si>
  <si>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</si>
  <si>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</si>
  <si>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</si>
  <si>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</si>
  <si>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</si>
  <si>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</si>
  <si>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</si>
  <si>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</si>
  <si>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</si>
  <si>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</si>
  <si>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</si>
  <si>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</si>
  <si>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</si>
  <si>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</si>
  <si>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</si>
  <si>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</si>
  <si>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</si>
  <si>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</si>
  <si>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</si>
  <si>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</si>
  <si>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</si>
  <si>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</si>
  <si>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</si>
  <si>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</si>
  <si>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</si>
  <si>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</si>
  <si>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</si>
  <si>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</si>
  <si>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</si>
  <si>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</si>
  <si>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</si>
  <si>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</si>
  <si>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</si>
  <si>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</si>
  <si>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</si>
  <si>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</si>
  <si>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</si>
  <si>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</si>
  <si>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</si>
  <si>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</si>
  <si>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</si>
  <si>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</si>
  <si>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</si>
  <si>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</si>
  <si>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</si>
  <si>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</si>
  <si>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</si>
  <si>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</si>
  <si>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</si>
  <si>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</si>
  <si>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</si>
  <si>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</si>
  <si>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</si>
  <si>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</si>
  <si>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</si>
  <si>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</si>
  <si>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</si>
  <si>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</si>
  <si>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</si>
  <si>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</si>
  <si>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</si>
  <si>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</si>
  <si>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</si>
  <si>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</si>
  <si>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</si>
  <si>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</si>
  <si>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</si>
  <si>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</si>
  <si>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</si>
  <si>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</si>
  <si>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</si>
  <si>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</si>
  <si>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</si>
  <si>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</si>
  <si>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</si>
  <si>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</si>
  <si>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</si>
  <si>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</si>
  <si>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</si>
  <si>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</si>
  <si>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</si>
  <si>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</si>
  <si>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</si>
  <si>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</si>
  <si>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</si>
  <si>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</si>
  <si>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</si>
  <si>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</si>
  <si>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</si>
  <si>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</si>
  <si>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</si>
  <si>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</si>
  <si>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</si>
  <si>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</si>
  <si>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</si>
  <si>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</si>
  <si>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</si>
  <si>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</si>
  <si>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</si>
  <si>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</si>
  <si>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</si>
  <si>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</si>
  <si>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</si>
  <si>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</si>
  <si>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</si>
  <si>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</si>
  <si>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</si>
  <si>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</si>
  <si>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</si>
  <si>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</si>
  <si>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</si>
  <si>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</si>
  <si>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</si>
  <si>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</si>
  <si>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</si>
  <si>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</si>
  <si>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</si>
  <si>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</si>
  <si>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</si>
  <si>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</si>
  <si>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</si>
  <si>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</si>
  <si>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</si>
  <si>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</si>
  <si>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</si>
  <si>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</si>
  <si>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</si>
  <si>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</si>
  <si>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</si>
  <si>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</si>
  <si>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</si>
  <si>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</si>
  <si>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</si>
  <si>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</si>
  <si>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</si>
  <si>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</si>
  <si>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</si>
  <si>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</si>
  <si>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</si>
  <si>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</si>
  <si>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</si>
  <si>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</si>
  <si>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</si>
  <si>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</si>
  <si>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</si>
  <si>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</si>
  <si>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</si>
  <si>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</si>
  <si>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</si>
  <si>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</si>
  <si>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</si>
  <si>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</si>
  <si>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</si>
  <si>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</si>
  <si>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</si>
  <si>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</si>
  <si>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</si>
  <si>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</si>
  <si>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</si>
  <si>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</si>
  <si>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</si>
  <si>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</si>
  <si>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</si>
  <si>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</si>
  <si>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</si>
  <si>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</si>
  <si>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</si>
  <si>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</si>
  <si>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</si>
  <si>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</si>
  <si>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</si>
  <si>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</si>
  <si>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</si>
  <si>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</si>
  <si>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</si>
  <si>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</si>
  <si>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</si>
  <si>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</si>
  <si>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</si>
  <si>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</si>
  <si>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</si>
  <si>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</si>
  <si>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</si>
  <si>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</si>
  <si>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</si>
  <si>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</si>
  <si>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</si>
  <si>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</si>
  <si>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</si>
  <si>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</si>
  <si>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</si>
  <si>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</si>
  <si>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</si>
  <si>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</si>
  <si>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</si>
  <si>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</si>
  <si>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</si>
  <si>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</si>
  <si>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</si>
  <si>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</si>
  <si>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</si>
  <si>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</si>
  <si>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</si>
  <si>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</si>
  <si>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</si>
  <si>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</si>
  <si>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</si>
  <si>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</si>
  <si>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</si>
  <si>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</si>
  <si>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</si>
  <si>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</si>
  <si>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</si>
  <si>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</si>
  <si>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</si>
  <si>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</si>
  <si>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</si>
  <si>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</si>
  <si>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</si>
  <si>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</si>
  <si>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</si>
  <si>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</si>
  <si>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</si>
  <si>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</si>
  <si>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</si>
  <si>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</si>
  <si>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</si>
  <si>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</si>
  <si>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</si>
  <si>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</si>
  <si>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</si>
  <si>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</si>
  <si>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</si>
  <si>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</si>
  <si>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</si>
  <si>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</si>
  <si>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</si>
  <si>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</si>
  <si>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</si>
  <si>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</si>
  <si>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</si>
  <si>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</si>
  <si>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</si>
  <si>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</si>
  <si>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</si>
  <si>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</si>
  <si>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</si>
  <si>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</si>
  <si>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</si>
  <si>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</si>
  <si>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</si>
  <si>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</si>
  <si>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</si>
  <si>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</si>
  <si>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</si>
  <si>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</si>
  <si>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</si>
  <si>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</si>
  <si>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</si>
  <si>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</si>
  <si>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</si>
  <si>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</si>
  <si>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</si>
  <si>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</si>
  <si>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</si>
  <si>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</si>
  <si>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</si>
  <si>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</si>
  <si>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</si>
  <si>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</si>
  <si>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</si>
  <si>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</si>
  <si>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</si>
  <si>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</si>
  <si>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</si>
  <si>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</si>
  <si>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</si>
  <si>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</si>
  <si>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</si>
  <si>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</si>
  <si>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</si>
  <si>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</si>
  <si>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</si>
  <si>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</si>
  <si>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</si>
  <si>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</si>
  <si>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</si>
  <si>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</si>
  <si>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</si>
  <si>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</si>
  <si>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</si>
  <si>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</si>
  <si>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</si>
  <si>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</si>
  <si>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</si>
  <si>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</si>
  <si>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</si>
  <si>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</si>
  <si>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</si>
  <si>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</si>
  <si>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</si>
  <si>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</si>
  <si>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</si>
  <si>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</si>
  <si>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</si>
  <si>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</si>
  <si>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</si>
  <si>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</si>
  <si>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</si>
  <si>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</si>
  <si>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</si>
  <si>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</si>
  <si>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</si>
  <si>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</si>
  <si>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</si>
  <si>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</si>
  <si>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</si>
  <si>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</si>
  <si>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</si>
  <si>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</si>
  <si>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</si>
  <si>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</si>
  <si>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</si>
  <si>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</si>
  <si>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</si>
  <si>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</si>
  <si>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</si>
  <si>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</si>
  <si>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</si>
  <si>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</si>
  <si>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</si>
  <si>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</si>
  <si>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</si>
  <si>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</si>
  <si>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</si>
  <si>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</si>
  <si>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</si>
  <si>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</si>
  <si>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</si>
  <si>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</si>
  <si>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</si>
  <si>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</si>
  <si>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</si>
  <si>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</si>
  <si>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</si>
  <si>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</si>
  <si>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</si>
  <si>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</si>
  <si>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</si>
  <si>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</si>
  <si>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</si>
  <si>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</si>
  <si>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</si>
  <si>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</si>
  <si>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</si>
  <si>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</si>
  <si>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</si>
  <si>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</si>
  <si>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</si>
  <si>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</si>
  <si>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</si>
  <si>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</si>
  <si>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</si>
  <si>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</si>
  <si>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</si>
  <si>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</si>
  <si>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</si>
  <si>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</si>
  <si>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</si>
  <si>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</si>
  <si>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</si>
  <si>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</si>
  <si>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</si>
  <si>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</si>
  <si>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</si>
  <si>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</si>
  <si>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</si>
  <si>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</si>
  <si>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</si>
  <si>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</si>
  <si>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</si>
  <si>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</si>
  <si>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</si>
  <si>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</si>
  <si>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</si>
  <si>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</si>
  <si>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</si>
  <si>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</si>
  <si>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</si>
  <si>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</si>
  <si>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</si>
  <si>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</si>
  <si>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</si>
  <si>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</si>
  <si>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</si>
  <si>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</si>
  <si>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</si>
  <si>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</si>
  <si>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</si>
  <si>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</si>
  <si>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</si>
  <si>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</si>
  <si>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</si>
  <si>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</si>
  <si>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</si>
  <si>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</si>
  <si>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</si>
  <si>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</si>
  <si>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</si>
  <si>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</si>
  <si>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</si>
  <si>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</si>
  <si>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</si>
  <si>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</si>
  <si>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</si>
  <si>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</si>
  <si>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</si>
  <si>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</si>
  <si>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</si>
  <si>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</si>
  <si>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</si>
  <si>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</si>
  <si>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</si>
  <si>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</si>
  <si>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</si>
  <si>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</si>
  <si>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</si>
  <si>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</si>
  <si>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</si>
  <si>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</si>
  <si>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</si>
  <si>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</si>
  <si>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</si>
  <si>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</si>
  <si>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</si>
  <si>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</si>
  <si>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</si>
  <si>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</si>
  <si>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</si>
  <si>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</si>
  <si>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</si>
  <si>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</si>
  <si>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</si>
  <si>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</si>
  <si>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</si>
  <si>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</si>
  <si>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</si>
  <si>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</si>
  <si>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</si>
  <si>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</si>
  <si>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</si>
  <si>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</si>
  <si>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</si>
  <si>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</si>
  <si>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</si>
  <si>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</si>
  <si>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</si>
  <si>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</si>
  <si>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</si>
  <si>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</si>
  <si>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</si>
  <si>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</si>
  <si>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</si>
  <si>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</si>
  <si>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</si>
  <si>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</si>
  <si>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</si>
  <si>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</si>
  <si>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</si>
  <si>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</si>
  <si>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</si>
  <si>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</si>
  <si>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</si>
  <si>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</si>
  <si>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</si>
  <si>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</si>
  <si>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</si>
  <si>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</si>
  <si>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</si>
  <si>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</si>
  <si>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</si>
  <si>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</si>
  <si>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</si>
  <si>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</si>
  <si>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</si>
  <si>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</si>
  <si>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</si>
  <si>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</si>
  <si>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</si>
  <si>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</si>
  <si>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</si>
  <si>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</si>
  <si>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</si>
  <si>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</si>
  <si>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</si>
  <si>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</si>
  <si>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</si>
  <si>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</si>
  <si>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</si>
  <si>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</si>
  <si>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</si>
  <si>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</si>
  <si>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</si>
  <si>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</si>
  <si>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</si>
  <si>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</si>
  <si>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</si>
  <si>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</si>
  <si>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</si>
  <si>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</si>
  <si>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</si>
  <si>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</si>
  <si>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</si>
  <si>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</si>
  <si>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</si>
  <si>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</si>
  <si>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</si>
  <si>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</si>
  <si>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</si>
  <si>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</si>
  <si>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</si>
  <si>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</si>
  <si>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</si>
  <si>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</si>
  <si>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</si>
  <si>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</si>
  <si>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</si>
  <si>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</si>
  <si>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</si>
  <si>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</si>
  <si>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</si>
  <si>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</si>
  <si>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</si>
  <si>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</si>
  <si>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</si>
  <si>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</si>
  <si>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</si>
  <si>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</si>
  <si>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</si>
  <si>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</si>
  <si>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</si>
  <si>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</si>
  <si>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</si>
  <si>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</si>
  <si>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</si>
  <si>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</si>
  <si>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</si>
  <si>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</si>
  <si>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</si>
  <si>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</si>
  <si>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</si>
  <si>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</si>
  <si>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</si>
  <si>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</si>
  <si>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</si>
  <si>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</si>
  <si>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</si>
  <si>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</si>
  <si>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</si>
  <si>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</si>
  <si>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</si>
  <si>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</si>
  <si>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</si>
  <si>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</si>
  <si>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</si>
  <si>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</si>
  <si>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</si>
  <si>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</si>
  <si>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</si>
  <si>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</si>
  <si>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</si>
  <si>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</si>
  <si>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</si>
  <si>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</si>
  <si>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</si>
  <si>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</si>
  <si>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</si>
  <si>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</si>
  <si>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</si>
  <si>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</si>
  <si>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</si>
  <si>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</si>
  <si>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</si>
  <si>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</si>
  <si>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</si>
  <si>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</si>
  <si>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</si>
  <si>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</si>
  <si>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</si>
  <si>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</si>
  <si>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</si>
  <si>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</si>
  <si>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</si>
  <si>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</si>
  <si>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</si>
  <si>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</si>
  <si>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</si>
  <si>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</si>
  <si>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</si>
  <si>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</si>
  <si>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</si>
  <si>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</si>
  <si>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</si>
  <si>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</si>
  <si>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</si>
  <si>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</si>
  <si>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</si>
  <si>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</si>
  <si>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</si>
  <si>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</si>
  <si>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</si>
  <si>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</si>
  <si>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</si>
  <si>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</si>
  <si>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</si>
  <si>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</si>
  <si>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</si>
  <si>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</si>
  <si>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</si>
  <si>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</si>
  <si>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</si>
  <si>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</si>
  <si>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</si>
  <si>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</si>
  <si>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</si>
  <si>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</si>
  <si>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</si>
  <si>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</si>
  <si>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</si>
  <si>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</si>
  <si>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</si>
  <si>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</si>
  <si>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</si>
  <si>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</si>
  <si>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</si>
  <si>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</si>
  <si>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</si>
  <si>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</si>
  <si>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</si>
  <si>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</si>
  <si>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</si>
  <si>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</si>
  <si>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</si>
  <si>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</si>
  <si>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</si>
  <si>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</si>
  <si>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</si>
  <si>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</si>
  <si>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</si>
  <si>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</si>
  <si>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</si>
  <si>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</si>
  <si>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</si>
  <si>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</si>
  <si>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</si>
  <si>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</si>
  <si>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</si>
  <si>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</si>
  <si>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</si>
  <si>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</si>
  <si>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</si>
  <si>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</si>
  <si>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</si>
  <si>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</si>
  <si>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</si>
  <si>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</si>
  <si>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</si>
  <si>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</si>
  <si>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</si>
  <si>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</si>
  <si>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</si>
  <si>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</si>
  <si>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</si>
  <si>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</si>
  <si>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</si>
  <si>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</si>
  <si>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</si>
  <si>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</si>
  <si>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</si>
  <si>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</si>
  <si>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</si>
  <si>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</si>
  <si>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</si>
  <si>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</si>
  <si>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</si>
  <si>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</si>
  <si>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</si>
  <si>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</si>
  <si>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</si>
  <si>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</si>
  <si>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</si>
  <si>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</si>
  <si>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</si>
  <si>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</si>
  <si>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</si>
  <si>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</si>
  <si>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</si>
  <si>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</si>
  <si>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</si>
  <si>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</si>
  <si>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</si>
  <si>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</si>
  <si>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</si>
  <si>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</si>
  <si>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</si>
  <si>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</si>
  <si>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</si>
  <si>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</si>
  <si>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</si>
  <si>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</si>
  <si>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</si>
  <si>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</si>
  <si>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</si>
  <si>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</si>
  <si>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</si>
  <si>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</si>
  <si>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</si>
  <si>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</si>
  <si>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</si>
  <si>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</si>
  <si>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</si>
  <si>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</si>
  <si>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</si>
  <si>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</si>
  <si>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</si>
  <si>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</si>
  <si>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</si>
  <si>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</si>
  <si>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</si>
  <si>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</si>
  <si>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</si>
  <si>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</si>
  <si>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</si>
  <si>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</si>
  <si>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</si>
  <si>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</si>
  <si>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</si>
  <si>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</si>
  <si>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</si>
  <si>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</si>
  <si>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</si>
  <si>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</si>
  <si>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</si>
  <si>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</si>
  <si>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</si>
  <si>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</si>
  <si>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</si>
  <si>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</si>
  <si>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</si>
  <si>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</si>
  <si>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</si>
  <si>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</si>
  <si>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</si>
  <si>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</si>
  <si>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</si>
  <si>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</si>
  <si>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</si>
  <si>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</si>
  <si>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</si>
  <si>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</si>
  <si>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</si>
  <si>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</si>
  <si>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</si>
  <si>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</si>
  <si>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Wine Wednesdays - 10 percent off all purchases on Hump Day!</t>
  </si>
  <si>
    <t>out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</si>
  <si>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</si>
  <si>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</si>
  <si>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</si>
  <si>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</si>
  <si>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</si>
  <si>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</si>
  <si>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</si>
  <si>
    <t xml:space="preserve">Ride Your Bike For $1 Off All Draft Beer&lt;br&gt;2 Live Music Stages - Indoor And Outdoor&lt;br&gt;Happy Hour 2-7pm - Monday - Friday&lt;br&gt;Open Mic Every Wednesday Night </t>
  </si>
  <si>
    <t>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</t>
  </si>
  <si>
    <t>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</t>
  </si>
  <si>
    <t>Sundays: $2 off Bloody Mary’s &lt;br&gt; Wed-Thur: &lt;br&gt; $6 select cocktails including mules &lt;br&gt; Spinach Artichoke Dip $8&lt;br&gt;Bacon Wrapped Scallops $13&lt;br&gt;Meat and Cheese Board $13</t>
  </si>
  <si>
    <t>$3.50 All 14 oz Drafts&lt;br&gt;$4.50 Wines by the Glass&lt;br&gt;$5.50 Signauture Martinis&lt;br&gt;Half Off Select Appetizers and Flatbreads</t>
  </si>
  <si>
    <t>$1 Tenders&lt;br&gt;$4 Beer &amp; keg cocktails</t>
  </si>
  <si>
    <t>Taste and Savor Wine Bar</t>
  </si>
  <si>
    <t>3581 E Harmony Rd Suite 130, Fort Collins, CO 80528</t>
  </si>
  <si>
    <t>Special pricing on a sparkling, white, rose and red by the glass. Discount prices on cheese board and cheese bread.</t>
  </si>
  <si>
    <t>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</t>
  </si>
  <si>
    <t>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</t>
  </si>
  <si>
    <t>$1 off canned beer&lt;br&gt;$2 off house wine&lt;br&gt;$6 starters&lt;br&gt;$1.25 oysters</t>
  </si>
  <si>
    <t>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</t>
  </si>
  <si>
    <t>$3.5 WELL DRINKS&lt;br&gt;$4.5 COLORADO DRAFT BEERS&lt;br&gt;$5.5  FEATURED GLASSES OF WINES&lt;br&gt;$6.5  SNACK PLATES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</si>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</sst>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  <font>
      <sz val="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7"/>
  <sheetViews>
    <sheetView tabSelected="1" zoomScale="85" zoomScaleNormal="85" workbookViewId="0">
      <pane xSplit="4" ySplit="1" topLeftCell="AL45" activePane="bottomRight" state="frozen"/>
      <selection pane="topRight" activeCell="E1" sqref="E1"/>
      <selection pane="bottomLeft" activeCell="U86" sqref="U86"/>
      <selection pane="bottomRight" activeCell="AT45" sqref="AT45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s="3" t="s">
        <v>306</v>
      </c>
      <c r="AW2" s="3" t="s">
        <v>306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>&lt;img src=@img/drinkicon.png@&gt;</v>
      </c>
      <c r="BC2" t="str">
        <f t="shared" ref="BC2:BC33" si="20">IF(AW2="true","&lt;img src=@img/foodicon.png@&gt;","")</f>
        <v>&lt;img src=@img/foodicon.png@&gt;</v>
      </c>
      <c r="BD2" t="str">
        <f t="shared" ref="BD2:BD33" si="21">CONCATENATE(AY2,AZ2,BA2,BB2,BC2,BK2)</f>
        <v>&lt;img src=@img/easy.png@&gt;&lt;img src=@img/drinkicon.png@&gt;&lt;img src=@img/foodicon.png@&gt;&lt;img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drink food 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506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668</v>
      </c>
      <c r="C4" t="s">
        <v>426</v>
      </c>
      <c r="E4" t="s">
        <v>431</v>
      </c>
      <c r="G4" t="s">
        <v>689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696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507</v>
      </c>
      <c r="C6" t="s">
        <v>308</v>
      </c>
      <c r="D6" t="s">
        <v>508</v>
      </c>
      <c r="E6" t="s">
        <v>54</v>
      </c>
      <c r="G6" s="1" t="s">
        <v>509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510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511</v>
      </c>
      <c r="C9" t="s">
        <v>426</v>
      </c>
      <c r="D9" t="s">
        <v>512</v>
      </c>
      <c r="E9" t="s">
        <v>431</v>
      </c>
      <c r="G9" s="1" t="s">
        <v>513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510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566</v>
      </c>
      <c r="C11" t="s">
        <v>308</v>
      </c>
      <c r="D11" t="s">
        <v>558</v>
      </c>
      <c r="E11" t="s">
        <v>431</v>
      </c>
      <c r="G11" s="1" t="s">
        <v>567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568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514</v>
      </c>
      <c r="C12" t="s">
        <v>427</v>
      </c>
      <c r="D12" t="s">
        <v>512</v>
      </c>
      <c r="E12" t="s">
        <v>431</v>
      </c>
      <c r="G12" s="1" t="s">
        <v>515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516</v>
      </c>
      <c r="C13" t="s">
        <v>426</v>
      </c>
      <c r="E13" t="s">
        <v>431</v>
      </c>
      <c r="G13" s="1" t="s">
        <v>517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716</v>
      </c>
      <c r="C14" t="s">
        <v>309</v>
      </c>
      <c r="E14" t="s">
        <v>431</v>
      </c>
      <c r="G14" s="1" t="s">
        <v>717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721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722</v>
      </c>
      <c r="AS14" t="s">
        <v>295</v>
      </c>
      <c r="AU14" t="s">
        <v>299</v>
      </c>
      <c r="AV14" s="7" t="s">
        <v>723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6" t="s">
        <v>794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All 14 oz Drafts&lt;br&gt;$4.50 Wines by the Glass&lt;br&gt;$5.50 Signauture Martinis&lt;br&gt;Half Off Select Appetizers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577</v>
      </c>
      <c r="C17" t="s">
        <v>308</v>
      </c>
      <c r="G17" s="7" t="s">
        <v>578</v>
      </c>
      <c r="V17" s="14" t="s">
        <v>718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579</v>
      </c>
      <c r="AS17" t="s">
        <v>295</v>
      </c>
      <c r="AU17" t="s">
        <v>299</v>
      </c>
      <c r="AV17" s="3" t="s">
        <v>307</v>
      </c>
      <c r="AW17" s="3" t="s">
        <v>307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719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720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1500</v>
      </c>
      <c r="I22">
        <v>1800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T22">
        <v>1500</v>
      </c>
      <c r="U22">
        <v>1800</v>
      </c>
      <c r="V22" t="s">
        <v>741</v>
      </c>
      <c r="W22">
        <f t="shared" si="0"/>
        <v>15</v>
      </c>
      <c r="X22">
        <f t="shared" si="1"/>
        <v>18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>
        <f t="shared" si="12"/>
        <v>15</v>
      </c>
      <c r="AJ22">
        <f t="shared" si="13"/>
        <v>18</v>
      </c>
      <c r="AK22" t="str">
        <f t="shared" si="25"/>
        <v>3pm-6pm</v>
      </c>
      <c r="AL22" t="str">
        <f t="shared" si="26"/>
        <v>3pm-6pm</v>
      </c>
      <c r="AM22" t="str">
        <f t="shared" si="27"/>
        <v>3pm-6pm</v>
      </c>
      <c r="AN22" t="str">
        <f t="shared" si="28"/>
        <v>3pm-6pm</v>
      </c>
      <c r="AO22" t="str">
        <f t="shared" si="29"/>
        <v>3pm-6pm</v>
      </c>
      <c r="AP22" t="str">
        <f t="shared" si="30"/>
        <v>3pm-6pm</v>
      </c>
      <c r="AQ22" t="str">
        <f t="shared" si="31"/>
        <v>3pm-6pm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656</v>
      </c>
      <c r="C25" t="s">
        <v>426</v>
      </c>
      <c r="E25" t="s">
        <v>431</v>
      </c>
      <c r="G25" t="s">
        <v>680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698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697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518</v>
      </c>
      <c r="C27" t="s">
        <v>309</v>
      </c>
      <c r="D27" t="s">
        <v>519</v>
      </c>
      <c r="E27" t="s">
        <v>54</v>
      </c>
      <c r="G27" t="s">
        <v>520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645</v>
      </c>
      <c r="C29" t="s">
        <v>309</v>
      </c>
      <c r="E29" t="s">
        <v>431</v>
      </c>
      <c r="G29" t="s">
        <v>669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521</v>
      </c>
      <c r="C30" t="s">
        <v>428</v>
      </c>
      <c r="E30" t="s">
        <v>431</v>
      </c>
      <c r="G30" t="s">
        <v>522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523</v>
      </c>
      <c r="C31" t="s">
        <v>308</v>
      </c>
      <c r="E31" t="s">
        <v>431</v>
      </c>
      <c r="G31" t="s">
        <v>524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580</v>
      </c>
      <c r="C32" t="s">
        <v>429</v>
      </c>
      <c r="G32" s="7" t="s">
        <v>581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582</v>
      </c>
      <c r="AU32" t="s">
        <v>299</v>
      </c>
      <c r="AV32" s="3" t="s">
        <v>307</v>
      </c>
      <c r="AW32" s="3" t="s">
        <v>307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583</v>
      </c>
      <c r="C33" t="s">
        <v>309</v>
      </c>
      <c r="G33" s="7" t="s">
        <v>584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585</v>
      </c>
      <c r="AU33" t="s">
        <v>299</v>
      </c>
      <c r="AV33" s="3" t="s">
        <v>307</v>
      </c>
      <c r="AW33" s="3" t="s">
        <v>307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525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586</v>
      </c>
      <c r="C35" t="s">
        <v>426</v>
      </c>
      <c r="G35" s="7" t="s">
        <v>587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588</v>
      </c>
      <c r="AU35" t="s">
        <v>28</v>
      </c>
      <c r="AV35" s="3" t="s">
        <v>307</v>
      </c>
      <c r="AW35" s="3" t="s">
        <v>307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712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589</v>
      </c>
      <c r="C39" t="s">
        <v>427</v>
      </c>
      <c r="G39" s="7" t="s">
        <v>590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591</v>
      </c>
      <c r="AU39" t="s">
        <v>299</v>
      </c>
      <c r="AV39" s="3" t="s">
        <v>307</v>
      </c>
      <c r="AW39" s="3" t="s">
        <v>307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726</v>
      </c>
      <c r="C41" t="s">
        <v>727</v>
      </c>
      <c r="E41" t="s">
        <v>431</v>
      </c>
      <c r="G41" s="1" t="s">
        <v>728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730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729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H43">
        <v>1500</v>
      </c>
      <c r="I43">
        <v>1700</v>
      </c>
      <c r="J43">
        <v>1500</v>
      </c>
      <c r="K43">
        <v>1700</v>
      </c>
      <c r="L43">
        <v>1500</v>
      </c>
      <c r="M43">
        <v>1700</v>
      </c>
      <c r="N43">
        <v>1500</v>
      </c>
      <c r="O43">
        <v>1700</v>
      </c>
      <c r="P43">
        <v>1500</v>
      </c>
      <c r="Q43">
        <v>1700</v>
      </c>
      <c r="R43">
        <v>1500</v>
      </c>
      <c r="S43">
        <v>1700</v>
      </c>
      <c r="T43">
        <v>1500</v>
      </c>
      <c r="U43">
        <v>1700</v>
      </c>
      <c r="V43" t="s">
        <v>795</v>
      </c>
      <c r="W43">
        <f t="shared" si="34"/>
        <v>15</v>
      </c>
      <c r="X43">
        <f t="shared" si="35"/>
        <v>17</v>
      </c>
      <c r="Y43">
        <f t="shared" si="36"/>
        <v>15</v>
      </c>
      <c r="Z43">
        <f t="shared" si="37"/>
        <v>17</v>
      </c>
      <c r="AA43">
        <f t="shared" si="38"/>
        <v>15</v>
      </c>
      <c r="AB43">
        <f t="shared" si="39"/>
        <v>17</v>
      </c>
      <c r="AC43">
        <f t="shared" si="40"/>
        <v>15</v>
      </c>
      <c r="AD43">
        <f t="shared" si="41"/>
        <v>17</v>
      </c>
      <c r="AE43">
        <f t="shared" si="42"/>
        <v>15</v>
      </c>
      <c r="AF43">
        <f t="shared" si="43"/>
        <v>17</v>
      </c>
      <c r="AG43">
        <f t="shared" si="44"/>
        <v>15</v>
      </c>
      <c r="AH43">
        <f t="shared" si="45"/>
        <v>17</v>
      </c>
      <c r="AI43">
        <f t="shared" si="46"/>
        <v>15</v>
      </c>
      <c r="AJ43">
        <f t="shared" si="47"/>
        <v>17</v>
      </c>
      <c r="AK43" t="str">
        <f t="shared" si="25"/>
        <v>3pm-5pm</v>
      </c>
      <c r="AL43" t="str">
        <f t="shared" si="26"/>
        <v>3pm-5pm</v>
      </c>
      <c r="AM43" t="str">
        <f t="shared" si="27"/>
        <v>3pm-5pm</v>
      </c>
      <c r="AN43" t="str">
        <f t="shared" si="28"/>
        <v>3pm-5pm</v>
      </c>
      <c r="AO43" t="str">
        <f t="shared" si="29"/>
        <v>3pm-5pm</v>
      </c>
      <c r="AP43" t="str">
        <f t="shared" si="30"/>
        <v>3pm-5pm</v>
      </c>
      <c r="AQ43" t="str">
        <f t="shared" si="31"/>
        <v>3pm-5pm</v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"$1 Tenders&lt;br&gt;$4 Beer &amp; keg cocktails",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526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793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Spinach Artichoke Dip $8&lt;br&gt;Bacon Wrapped Scallops $13&lt;br&gt;Meat and Cheese Board $13",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488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787</v>
      </c>
      <c r="C47" t="s">
        <v>426</v>
      </c>
      <c r="E47" t="s">
        <v>431</v>
      </c>
      <c r="G47" s="1" t="s">
        <v>788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789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s="3" t="s">
        <v>306</v>
      </c>
      <c r="AW48" s="3" t="s">
        <v>306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>&lt;img src=@img/drinkicon.png@&gt;</v>
      </c>
      <c r="BC48" t="str">
        <f t="shared" si="53"/>
        <v>&lt;img src=@img/foodicon.png@&gt;</v>
      </c>
      <c r="BD48" t="str">
        <f t="shared" si="54"/>
        <v>&lt;img src=@img/medium.png@&gt;&lt;img src=@img/drinkicon.png@&gt;&lt;img src=@img/foodicon.png@&gt;&lt;img src=@img/kidicon.png@&gt;</v>
      </c>
      <c r="BE48" t="str">
        <f t="shared" si="55"/>
        <v>drink food 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s="3" t="s">
        <v>307</v>
      </c>
      <c r="AW49" s="3" t="s">
        <v>307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538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658</v>
      </c>
      <c r="C51" t="s">
        <v>426</v>
      </c>
      <c r="E51" t="s">
        <v>54</v>
      </c>
      <c r="G51" t="s">
        <v>682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699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655</v>
      </c>
      <c r="C52" t="s">
        <v>426</v>
      </c>
      <c r="E52" t="s">
        <v>431</v>
      </c>
      <c r="G52" t="s">
        <v>679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700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653</v>
      </c>
      <c r="C53" t="s">
        <v>309</v>
      </c>
      <c r="E53" t="s">
        <v>431</v>
      </c>
      <c r="G53" t="s">
        <v>677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693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701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646</v>
      </c>
      <c r="C56" t="s">
        <v>427</v>
      </c>
      <c r="E56" t="s">
        <v>431</v>
      </c>
      <c r="G56" t="s">
        <v>670</v>
      </c>
      <c r="H56">
        <v>1600</v>
      </c>
      <c r="I56">
        <v>1800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802</v>
      </c>
      <c r="W56">
        <f t="shared" si="34"/>
        <v>16</v>
      </c>
      <c r="X56">
        <f t="shared" si="35"/>
        <v>18</v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>4pm-6pm</v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702</v>
      </c>
      <c r="AS56" t="s">
        <v>295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'sunday-start':"1600", 'sunday-end':"1800",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glass&lt;br&gt;$6.00 Bowl of Meatballs&lt;br&gt;$8.00 Antipasti Plate&lt;br&gt;$6.00 Fried Cheese Curds&lt;br&gt;$7.00 Pierogies&lt;br&gt;$5.00 Loaded Potato Chips&lt;br&gt;$3.00 Truffle Parmesan Chips&lt;br&gt;Frech Bread Pizzas $7.00-$8.00", 'link':"http://www.elevatedsandwiches.com/menu/", 'pricing':"med",   'phone-number': "", 'address': "1612 N College Ave Fort Collins CO", 'other-amenities': ['outdoor','','easy'], 'has-drink':true, 'has-food':true},</v>
      </c>
      <c r="AY56" t="str">
        <f t="shared" si="49"/>
        <v>&lt;img src=@img/outdoor.png@&gt;</v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src=@img/outdoor.png@&gt;&lt;img src=@img/easy.png@&gt;&lt;img src=@img/drinkicon.png@&gt;&lt;img src=@img/foodicon.png@&gt;</v>
      </c>
      <c r="BE56" t="str">
        <f t="shared" si="55"/>
        <v>outdoor 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774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T57" t="s">
        <v>789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['outdoor','pet','easy'], 'has-drink':false, 'has-food':false},</v>
      </c>
      <c r="AY57" t="str">
        <f t="shared" si="49"/>
        <v>&lt;img src=@img/outdoor.png@&gt;</v>
      </c>
      <c r="AZ57" t="str">
        <f t="shared" si="50"/>
        <v>&lt;img src=@img/pets.png@&gt;</v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src=@img/pets.png@&gt;&lt;img src=@img/easy.png@&gt;</v>
      </c>
      <c r="BE57" t="str">
        <f t="shared" si="55"/>
        <v>outdoor pet easy med midtown</v>
      </c>
      <c r="BF57" t="str">
        <f t="shared" si="56"/>
        <v>Midtown</v>
      </c>
      <c r="BG57" s="15">
        <v>40.551755</v>
      </c>
      <c r="BH57">
        <v>-105.05984599999999</v>
      </c>
      <c r="BI57" t="str">
        <f t="shared" si="57"/>
        <v>[40.551755,-105.059846],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489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490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667</v>
      </c>
      <c r="C60" t="s">
        <v>426</v>
      </c>
      <c r="E60" t="s">
        <v>54</v>
      </c>
      <c r="G60" t="s">
        <v>688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703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s="3" t="s">
        <v>307</v>
      </c>
      <c r="AW61" s="3" t="s">
        <v>307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775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743</v>
      </c>
      <c r="C65" t="s">
        <v>426</v>
      </c>
      <c r="E65" t="s">
        <v>54</v>
      </c>
      <c r="G65" s="7" t="s">
        <v>751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752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725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S67" t="s">
        <v>295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['outdoor','','easy'], 'has-drink':true, 'has-food':true},</v>
      </c>
      <c r="AY67" t="str">
        <f t="shared" ref="AY67:AY100" si="102">IF(AS67&gt;0,"&lt;img src=@img/outdoor.png@&gt;","")</f>
        <v>&lt;img src=@img/outdoor.png@&gt;</v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src=@img/outdoor.png@&gt;&lt;img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outdoor 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745</v>
      </c>
      <c r="C68" t="s">
        <v>309</v>
      </c>
      <c r="E68" t="s">
        <v>431</v>
      </c>
      <c r="G68" s="7" t="s">
        <v>755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756</v>
      </c>
      <c r="AU68" t="s">
        <v>299</v>
      </c>
      <c r="AV68" s="3" t="s">
        <v>307</v>
      </c>
      <c r="AW68" s="3" t="s">
        <v>307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528</v>
      </c>
      <c r="C69" t="s">
        <v>426</v>
      </c>
      <c r="G69" t="s">
        <v>527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735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529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s="3" t="s">
        <v>307</v>
      </c>
      <c r="AW72" s="3" t="s">
        <v>307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592</v>
      </c>
      <c r="C74" t="s">
        <v>426</v>
      </c>
      <c r="E74" t="s">
        <v>431</v>
      </c>
      <c r="G74" s="7" t="s">
        <v>593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736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594</v>
      </c>
      <c r="AS74" t="s">
        <v>295</v>
      </c>
      <c r="AU74" t="s">
        <v>299</v>
      </c>
      <c r="AV74" s="3" t="s">
        <v>306</v>
      </c>
      <c r="AW74" s="3" t="s">
        <v>307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530</v>
      </c>
      <c r="C75" t="s">
        <v>724</v>
      </c>
      <c r="E75" t="s">
        <v>431</v>
      </c>
      <c r="G75" t="s">
        <v>531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731</v>
      </c>
      <c r="C76" t="s">
        <v>727</v>
      </c>
      <c r="E76" t="s">
        <v>431</v>
      </c>
      <c r="G76" t="s">
        <v>734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733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732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H77">
        <v>1400</v>
      </c>
      <c r="I77">
        <v>2400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800</v>
      </c>
      <c r="W77">
        <f t="shared" si="89"/>
        <v>14</v>
      </c>
      <c r="X77">
        <f t="shared" si="90"/>
        <v>24</v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>2pm-12am</v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'sunday-start':"1400",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"Monday - $1 off wells and select drafts&lt;br&gt;Tuesday - $2.50 New Belgium Pints, $3 Beam, and $5 Pizza&lt;br&gt;Wednesday - $2 Rainer and Millter Lite Tall Boys, $6.50 PBR Pitchers&lt;br&gt;Thursday - $3 Craft Pint Night&lt;br&gt;Friday - $7 Moscow Mules and Old Fashioned&lt;br&gt;Saturday - $3.50 Modelo Pints and Hornitos &lt;br&gt;Sunday - Happy Hour All Day $4 Bloody Marys and Mimosas",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665</v>
      </c>
      <c r="C78" t="s">
        <v>426</v>
      </c>
      <c r="E78" t="s">
        <v>431</v>
      </c>
      <c r="G78" t="s">
        <v>686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704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1200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1200</v>
      </c>
      <c r="S79">
        <v>2300</v>
      </c>
      <c r="V79" t="s">
        <v>804</v>
      </c>
      <c r="W79">
        <f t="shared" si="89"/>
        <v>12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>
        <f t="shared" si="97"/>
        <v>12</v>
      </c>
      <c r="AH79">
        <f t="shared" si="98"/>
        <v>23</v>
      </c>
      <c r="AI79" t="str">
        <f t="shared" si="99"/>
        <v/>
      </c>
      <c r="AJ79" t="str">
        <f t="shared" si="100"/>
        <v/>
      </c>
      <c r="AK79" t="str">
        <f t="shared" si="111"/>
        <v>12pm-10pm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>12pm-11pm</v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'sunday-start':"1200", 'sunday-end':"2200", 'monday-start':"1600", 'monday-end':"1800", 'tuesday-start':"1600", 'tuesday-end':"1800", 'wednesday-start':"1600", 'wednesday-end':"1800", 'thursday-start':"1600", 'thursday-end':"1800", 'friday-start':"1200", 'friday-end':"2300",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nachos&lt;br&gt;&lt;b&gt;Daily Food Specials&lt;/b&gt;&lt;br&gt;Slider Mondays&lt;br&gt;Taco Tuesdays ($2 Tacos) and Beer 2, 12, and 22 on the board are only $2&lt;br&gt;Wing Wednesdays&lt;br&gt;Satay Thursdays&lt;br&gt;Friday Night Flights - 4oz beers paired with 4oz bites",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537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491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s="3" t="s">
        <v>307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784</v>
      </c>
      <c r="C84" t="s">
        <v>426</v>
      </c>
      <c r="E84" t="s">
        <v>431</v>
      </c>
      <c r="G84" s="7" t="s">
        <v>785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786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492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666</v>
      </c>
      <c r="C87" t="s">
        <v>428</v>
      </c>
      <c r="E87" t="s">
        <v>431</v>
      </c>
      <c r="G87" t="s">
        <v>687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595</v>
      </c>
      <c r="C88" t="s">
        <v>429</v>
      </c>
      <c r="G88" s="7" t="s">
        <v>596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597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598</v>
      </c>
      <c r="AS88" t="s">
        <v>295</v>
      </c>
      <c r="AU88" t="s">
        <v>28</v>
      </c>
      <c r="AV88" s="3" t="s">
        <v>306</v>
      </c>
      <c r="AW88" s="3" t="s">
        <v>306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>&lt;img src=@img/drinkicon.png@&gt;</v>
      </c>
      <c r="BC88" t="str">
        <f t="shared" si="106"/>
        <v>&lt;img src=@img/foodicon.png@&gt;</v>
      </c>
      <c r="BD88" t="str">
        <f t="shared" si="107"/>
        <v>&lt;img src=@img/outdoor.png@&gt;&lt;img src=@img/medium.png@&gt;&lt;img src=@img/drinkicon.png@&gt;&lt;img src=@img/foodicon.png@&gt;</v>
      </c>
      <c r="BE88" t="str">
        <f t="shared" si="108"/>
        <v>outdoor drink food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493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494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713</v>
      </c>
      <c r="C92" t="s">
        <v>309</v>
      </c>
      <c r="E92" t="s">
        <v>431</v>
      </c>
      <c r="G92" s="7" t="s">
        <v>714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715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778</v>
      </c>
      <c r="C94" t="s">
        <v>429</v>
      </c>
      <c r="E94" t="s">
        <v>54</v>
      </c>
      <c r="G94" s="1" t="s">
        <v>780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779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544</v>
      </c>
      <c r="C96" t="s">
        <v>428</v>
      </c>
      <c r="D96" t="s">
        <v>53</v>
      </c>
      <c r="E96" t="s">
        <v>431</v>
      </c>
      <c r="G96" s="1" t="s">
        <v>545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546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547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599</v>
      </c>
      <c r="C97" t="s">
        <v>428</v>
      </c>
      <c r="G97" s="7" t="s">
        <v>600</v>
      </c>
      <c r="H97">
        <v>1100</v>
      </c>
      <c r="I97">
        <v>1800</v>
      </c>
      <c r="J97">
        <v>1100</v>
      </c>
      <c r="K97">
        <v>1800</v>
      </c>
      <c r="L97">
        <v>1100</v>
      </c>
      <c r="M97">
        <v>1800</v>
      </c>
      <c r="N97">
        <v>1100</v>
      </c>
      <c r="O97">
        <v>1800</v>
      </c>
      <c r="P97">
        <v>1100</v>
      </c>
      <c r="Q97">
        <v>1800</v>
      </c>
      <c r="R97">
        <v>1100</v>
      </c>
      <c r="S97">
        <v>1800</v>
      </c>
      <c r="T97">
        <v>1100</v>
      </c>
      <c r="U97">
        <v>1800</v>
      </c>
      <c r="V97" t="s">
        <v>791</v>
      </c>
      <c r="W97">
        <f t="shared" si="151"/>
        <v>11</v>
      </c>
      <c r="X97">
        <f t="shared" si="152"/>
        <v>18</v>
      </c>
      <c r="Y97">
        <f t="shared" si="153"/>
        <v>11</v>
      </c>
      <c r="Z97">
        <f t="shared" si="154"/>
        <v>18</v>
      </c>
      <c r="AA97">
        <f t="shared" si="155"/>
        <v>11</v>
      </c>
      <c r="AB97">
        <f t="shared" si="156"/>
        <v>18</v>
      </c>
      <c r="AC97">
        <f t="shared" si="157"/>
        <v>11</v>
      </c>
      <c r="AD97">
        <f t="shared" si="158"/>
        <v>18</v>
      </c>
      <c r="AE97">
        <f t="shared" si="159"/>
        <v>11</v>
      </c>
      <c r="AF97">
        <f t="shared" si="160"/>
        <v>18</v>
      </c>
      <c r="AG97">
        <f t="shared" si="161"/>
        <v>11</v>
      </c>
      <c r="AH97">
        <f t="shared" si="162"/>
        <v>18</v>
      </c>
      <c r="AI97">
        <f t="shared" si="163"/>
        <v>11</v>
      </c>
      <c r="AJ97">
        <f t="shared" si="164"/>
        <v>18</v>
      </c>
      <c r="AK97" t="str">
        <f t="shared" si="111"/>
        <v>11am-6pm</v>
      </c>
      <c r="AL97" t="str">
        <f t="shared" si="112"/>
        <v>11am-6pm</v>
      </c>
      <c r="AM97" t="str">
        <f t="shared" si="113"/>
        <v>11am-6pm</v>
      </c>
      <c r="AN97" t="str">
        <f t="shared" si="114"/>
        <v>11am-6pm</v>
      </c>
      <c r="AO97" t="str">
        <f t="shared" si="115"/>
        <v>11am-6pm</v>
      </c>
      <c r="AP97" t="str">
        <f t="shared" si="116"/>
        <v>11am-6pm</v>
      </c>
      <c r="AQ97" t="str">
        <f t="shared" si="117"/>
        <v>11am-6pm</v>
      </c>
      <c r="AR97" s="12" t="s">
        <v>601</v>
      </c>
      <c r="AU97" t="s">
        <v>28</v>
      </c>
      <c r="AV97" s="3" t="s">
        <v>306</v>
      </c>
      <c r="AW97" s="3" t="s">
        <v>306</v>
      </c>
      <c r="AX97" s="4" t="str">
        <f t="shared" si="101"/>
        <v>{
    'name': "Locality Kitchen and Bar",
    'area': "sfoco",'hours': {
      'sunday-start':"1100", 'sunday-end':"1800", 'monday-start':"1100", 'monday-end':"1800", 'tuesday-start':"1100", 'tuesday-end':"1800", 'wednesday-start':"1100", 'wednesday-end':"1800", 'thursday-start':"1100", 'thursday-end':"1800", 'friday-start':"1100", 'friday-end':"1800", 'saturday-start':"1100", 'saturday-end':"1800"},  'description': "Drink Specials 11am - 6pm&lt;br&gt;Food Specials 3pm-6pm&lt;br&gt;$4 Colorado Drafts &lt;br&gt; $5 Select Glasses of Wine, $2 off all other wines by the glass &lt;br&gt; $5 Sangria &lt;br&gt; &lt;b&gt;Food&lt;/b&gt;&lt;br&gt; Cheese board - $14&lt;br&gt;Charcuterie - $15&lt;br&gt;Sliders - $5&lt;br&gt;Fried Pickles -$5&lt;br&gt;Brussel Sprouts - $7&lt;br&gt;Marinated Olivers - $5&lt;br&gt;Shrimp Piccata - $7&lt;br&gt;Patatas Bravas - $6",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>&lt;img src=@img/drinkicon.png@&gt;</v>
      </c>
      <c r="BC97" t="str">
        <f t="shared" si="106"/>
        <v>&lt;img src=@img/foodicon.png@&gt;</v>
      </c>
      <c r="BD97" t="str">
        <f t="shared" si="107"/>
        <v>&lt;img src=@img/medium.png@&gt;&lt;img src=@img/drinkicon.png@&gt;&lt;img src=@img/foodicon.png@&gt;</v>
      </c>
      <c r="BE97" t="str">
        <f t="shared" si="108"/>
        <v>drink food 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495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496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602</v>
      </c>
      <c r="C100" t="s">
        <v>426</v>
      </c>
      <c r="G100" s="7" t="s">
        <v>603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604</v>
      </c>
      <c r="AU100" t="s">
        <v>28</v>
      </c>
      <c r="AV100" s="3" t="s">
        <v>307</v>
      </c>
      <c r="AW100" s="3" t="s">
        <v>307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497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605</v>
      </c>
      <c r="C102" t="s">
        <v>426</v>
      </c>
      <c r="G102" s="7" t="s">
        <v>606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607</v>
      </c>
      <c r="AU102" t="s">
        <v>298</v>
      </c>
      <c r="AV102" s="3" t="s">
        <v>307</v>
      </c>
      <c r="AW102" s="3" t="s">
        <v>307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608</v>
      </c>
      <c r="C103" t="s">
        <v>429</v>
      </c>
      <c r="G103" s="7" t="s">
        <v>609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s="3" t="s">
        <v>307</v>
      </c>
      <c r="AW103" s="3" t="s">
        <v>307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783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662</v>
      </c>
      <c r="C105" t="s">
        <v>308</v>
      </c>
      <c r="E105" t="s">
        <v>431</v>
      </c>
      <c r="G105" t="s">
        <v>685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705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610</v>
      </c>
      <c r="C107" t="s">
        <v>309</v>
      </c>
      <c r="G107" s="7" t="s">
        <v>611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612</v>
      </c>
      <c r="AU107" t="s">
        <v>299</v>
      </c>
      <c r="AV107" s="3" t="s">
        <v>307</v>
      </c>
      <c r="AW107" s="3" t="s">
        <v>307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557</v>
      </c>
      <c r="C108" t="s">
        <v>309</v>
      </c>
      <c r="D108" t="s">
        <v>558</v>
      </c>
      <c r="E108" t="s">
        <v>54</v>
      </c>
      <c r="G108" s="7" t="s">
        <v>559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560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561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654</v>
      </c>
      <c r="C112" t="s">
        <v>429</v>
      </c>
      <c r="E112" t="s">
        <v>431</v>
      </c>
      <c r="G112" t="s">
        <v>678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694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706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498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499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2100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799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21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3.3pm-9pm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'monday-end':"2100",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Wings&lt;br&gt;&lt;b&gt;Wine Mondays!&lt;/b&gt;Half off all bottles of wine from 5 to 9pm on Mondays",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652</v>
      </c>
      <c r="C117" t="s">
        <v>427</v>
      </c>
      <c r="E117" t="s">
        <v>431</v>
      </c>
      <c r="G117" t="s">
        <v>676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707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650</v>
      </c>
      <c r="C119" t="s">
        <v>309</v>
      </c>
      <c r="E119" t="s">
        <v>54</v>
      </c>
      <c r="G119" t="s">
        <v>674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s="3" t="s">
        <v>307</v>
      </c>
      <c r="AW122" s="3" t="s">
        <v>307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747</v>
      </c>
      <c r="C123" t="s">
        <v>309</v>
      </c>
      <c r="E123" t="s">
        <v>431</v>
      </c>
      <c r="G123" s="7" t="s">
        <v>759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760</v>
      </c>
      <c r="AU123" t="s">
        <v>299</v>
      </c>
      <c r="AV123" s="3" t="s">
        <v>307</v>
      </c>
      <c r="AW123" s="3" t="s">
        <v>307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613</v>
      </c>
      <c r="C124" t="s">
        <v>428</v>
      </c>
      <c r="G124" s="7" t="s">
        <v>614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615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616</v>
      </c>
      <c r="AS124" t="s">
        <v>295</v>
      </c>
      <c r="AU124" t="s">
        <v>299</v>
      </c>
      <c r="AV124" s="3" t="s">
        <v>306</v>
      </c>
      <c r="AW124" s="3" t="s">
        <v>306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>&lt;img src=@img/drinkicon.png@&gt;</v>
      </c>
      <c r="BC124" t="str">
        <f t="shared" si="193"/>
        <v>&lt;img src=@img/foodicon.png@&gt;</v>
      </c>
      <c r="BD124" t="str">
        <f t="shared" si="194"/>
        <v>&lt;img src=@img/outdoor.png@&gt;&lt;img src=@img/easy.png@&gt;&lt;img src=@img/drinkicon.png@&gt;&lt;img src=@img/foodicon.png@&gt;</v>
      </c>
      <c r="BE124" t="str">
        <f t="shared" si="195"/>
        <v>outdoor drink food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617</v>
      </c>
      <c r="C125" t="s">
        <v>308</v>
      </c>
      <c r="G125" s="7" t="s">
        <v>618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619</v>
      </c>
      <c r="AU125" t="s">
        <v>28</v>
      </c>
      <c r="AV125" s="3" t="s">
        <v>306</v>
      </c>
      <c r="AW125" s="3" t="s">
        <v>306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>&lt;img src=@img/drinkicon.png@&gt;</v>
      </c>
      <c r="BC125" t="str">
        <f t="shared" si="193"/>
        <v>&lt;img src=@img/foodicon.png@&gt;</v>
      </c>
      <c r="BD125" t="str">
        <f t="shared" si="194"/>
        <v>&lt;img src=@img/medium.png@&gt;&lt;img src=@img/drinkicon.png@&gt;&lt;img src=@img/foodicon.png@&gt;</v>
      </c>
      <c r="BE125" t="str">
        <f t="shared" si="195"/>
        <v>drink food 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572</v>
      </c>
      <c r="C127" t="s">
        <v>426</v>
      </c>
      <c r="D127" t="s">
        <v>573</v>
      </c>
      <c r="E127" t="s">
        <v>431</v>
      </c>
      <c r="G127" s="1" t="s">
        <v>574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575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576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500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776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s="3" t="s">
        <v>306</v>
      </c>
      <c r="AW130" s="3" t="s">
        <v>306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>&lt;img src=@img/drinkicon.png@&gt;</v>
      </c>
      <c r="BC130" t="str">
        <f t="shared" si="193"/>
        <v>&lt;img src=@img/foodicon.png@&gt;</v>
      </c>
      <c r="BD130" t="str">
        <f t="shared" si="194"/>
        <v>&lt;img src=@img/hard.png@&gt;&lt;img src=@img/drinkicon.png@&gt;&lt;img src=@img/foodicon.png@&gt;&lt;img src=@img/kidicon.png@&gt;</v>
      </c>
      <c r="BE130" t="str">
        <f t="shared" si="195"/>
        <v>drink food 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651</v>
      </c>
      <c r="C131" t="s">
        <v>308</v>
      </c>
      <c r="E131" t="s">
        <v>54</v>
      </c>
      <c r="G131" t="s">
        <v>675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708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647</v>
      </c>
      <c r="C132" t="s">
        <v>308</v>
      </c>
      <c r="E132" t="s">
        <v>431</v>
      </c>
      <c r="G132" t="s">
        <v>671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709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3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792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7" si="222">IF(H133&gt;0,CONCATENATE(IF(W133&lt;=12,W133,W133-12),IF(OR(W133&lt;12,W133=24),"am","pm"),"-",IF(X133&lt;=12,X133,X133-12),IF(OR(X133&lt;12,X133=24),"am","pm")),"")</f>
        <v/>
      </c>
      <c r="AL133" t="str">
        <f t="shared" ref="AL133:AL197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7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7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7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7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7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- $4 12oz. Buy a Rally King T-shirt and get a free beer! FREE fresh-baked, chocolate chip cookies  5pm-8 pm &lt;br&gt;Tuesdays: Wear Rally King gear for BOGO beers!&lt;br&gt;Wednesdays:Happy Hour 2pm-4pm&lt;br&gt;Thursdays:Happy Hour 2pm-4pm&lt;br&gt;Fridays: Sour Fridays! Small batch sours released every Friday @2:00pm",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737</v>
      </c>
      <c r="C134" t="s">
        <v>309</v>
      </c>
      <c r="E134" t="s">
        <v>431</v>
      </c>
      <c r="G134" t="s">
        <v>738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739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740</v>
      </c>
      <c r="AU134" t="s">
        <v>299</v>
      </c>
      <c r="AV134" s="3" t="s">
        <v>306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>&lt;img src=@img/drinkicon.png@&gt;</v>
      </c>
      <c r="BC134" t="str">
        <f t="shared" si="217"/>
        <v>&lt;img src=@img/foodicon.png@&gt;</v>
      </c>
      <c r="BD134" t="str">
        <f t="shared" si="218"/>
        <v>&lt;img src=@img/easy.png@&gt;&lt;img src=@img/drinkicon.png@&gt;&lt;img src=@img/foodicon.png@&gt;</v>
      </c>
      <c r="BE134" t="str">
        <f t="shared" si="219"/>
        <v>drink 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659</v>
      </c>
      <c r="C135" t="s">
        <v>308</v>
      </c>
      <c r="E135" t="s">
        <v>54</v>
      </c>
      <c r="G135" t="s">
        <v>683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710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532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s="3" t="s">
        <v>306</v>
      </c>
      <c r="AW140" s="3" t="s">
        <v>306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>&lt;img src=@img/drinkicon.png@&gt;</v>
      </c>
      <c r="BC140" t="str">
        <f t="shared" si="217"/>
        <v>&lt;img src=@img/foodicon.png@&gt;</v>
      </c>
      <c r="BD140" t="str">
        <f t="shared" si="218"/>
        <v>&lt;img src=@img/easy.png@&gt;&lt;img src=@img/drinkicon.png@&gt;&lt;img src=@img/foodicon.png@&gt;&lt;img src=@img/kidicon.png@&gt;</v>
      </c>
      <c r="BE140" t="str">
        <f t="shared" si="219"/>
        <v>drink food 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660</v>
      </c>
      <c r="C141" t="s">
        <v>309</v>
      </c>
      <c r="E141" t="s">
        <v>54</v>
      </c>
      <c r="G141" t="s">
        <v>681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s="3" t="s">
        <v>307</v>
      </c>
      <c r="AW143" s="3" t="s">
        <v>307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648</v>
      </c>
      <c r="C144" t="s">
        <v>309</v>
      </c>
      <c r="E144" t="s">
        <v>431</v>
      </c>
      <c r="G144" t="s">
        <v>672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803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711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"$3.5 WELL DRINKS&lt;br&gt;$4.5 COLORADO DRAFT BEERS&lt;br&gt;$5.5  FEATURED GLASSES OF WINES&lt;br&gt;$6.5 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746</v>
      </c>
      <c r="C145" t="s">
        <v>309</v>
      </c>
      <c r="E145" t="s">
        <v>431</v>
      </c>
      <c r="G145" s="7" t="s">
        <v>757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758</v>
      </c>
      <c r="AS145" t="s">
        <v>295</v>
      </c>
      <c r="AU145" t="s">
        <v>28</v>
      </c>
      <c r="AV145" s="3" t="s">
        <v>306</v>
      </c>
      <c r="AW145" s="3" t="s">
        <v>306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>&lt;img src=@img/drinkicon.png@&gt;</v>
      </c>
      <c r="BC145" t="str">
        <f t="shared" si="217"/>
        <v>&lt;img src=@img/foodicon.png@&gt;</v>
      </c>
      <c r="BD145" t="str">
        <f t="shared" si="218"/>
        <v>&lt;img src=@img/outdoor.png@&gt;&lt;img src=@img/medium.png@&gt;&lt;img src=@img/drinkicon.png@&gt;&lt;img src=@img/foodicon.png@&gt;</v>
      </c>
      <c r="BE145" t="str">
        <f t="shared" si="219"/>
        <v>outdoor drink food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3" si="230">IF(P146&gt;0,P146/100,"")</f>
        <v/>
      </c>
      <c r="AF146" t="str">
        <f t="shared" ref="AF146:AF173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649</v>
      </c>
      <c r="C148" t="s">
        <v>308</v>
      </c>
      <c r="E148" t="s">
        <v>431</v>
      </c>
      <c r="G148" t="s">
        <v>673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692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539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533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620</v>
      </c>
      <c r="C154" t="s">
        <v>426</v>
      </c>
      <c r="G154" s="7" t="s">
        <v>621</v>
      </c>
      <c r="W154" t="str">
        <f t="shared" ref="W154:W186" si="232">IF(H154&gt;0,H154/100,"")</f>
        <v/>
      </c>
      <c r="X154" t="str">
        <f t="shared" ref="X154:X186" si="233">IF(I154&gt;0,I154/100,"")</f>
        <v/>
      </c>
      <c r="Y154" t="str">
        <f t="shared" ref="Y154:Y186" si="234">IF(J154&gt;0,J154/100,"")</f>
        <v/>
      </c>
      <c r="Z154" t="str">
        <f t="shared" ref="Z154:Z186" si="235">IF(K154&gt;0,K154/100,"")</f>
        <v/>
      </c>
      <c r="AA154" t="str">
        <f t="shared" ref="AA154:AA186" si="236">IF(L154&gt;0,L154/100,"")</f>
        <v/>
      </c>
      <c r="AB154" t="str">
        <f t="shared" ref="AB154:AB186" si="237">IF(M154&gt;0,M154/100,"")</f>
        <v/>
      </c>
      <c r="AC154" t="str">
        <f t="shared" ref="AC154:AC186" si="238">IF(N154&gt;0,N154/100,"")</f>
        <v/>
      </c>
      <c r="AD154" t="str">
        <f t="shared" ref="AD154:AD186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6" si="240">IF(R154&gt;0,R154/100,"")</f>
        <v/>
      </c>
      <c r="AH154" t="str">
        <f t="shared" ref="AH154:AH186" si="241">IF(S154&gt;0,S154/100,"")</f>
        <v/>
      </c>
      <c r="AI154" t="str">
        <f t="shared" ref="AI154:AI186" si="242">IF(T154&gt;0,T154/100,"")</f>
        <v/>
      </c>
      <c r="AJ154" t="str">
        <f t="shared" ref="AJ154:AJ186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622</v>
      </c>
      <c r="AU154" t="s">
        <v>298</v>
      </c>
      <c r="AV154" s="3" t="s">
        <v>307</v>
      </c>
      <c r="AW154" s="3" t="s">
        <v>307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661</v>
      </c>
      <c r="E157" t="s">
        <v>431</v>
      </c>
      <c r="G157" t="s">
        <v>684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534</v>
      </c>
      <c r="C159" t="s">
        <v>426</v>
      </c>
      <c r="E159" t="s">
        <v>431</v>
      </c>
      <c r="G159" s="1" t="s">
        <v>536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535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663</v>
      </c>
      <c r="C160" t="s">
        <v>427</v>
      </c>
      <c r="E160" t="s">
        <v>54</v>
      </c>
      <c r="G160" t="s">
        <v>691</v>
      </c>
      <c r="J160">
        <v>1400</v>
      </c>
      <c r="K160">
        <v>1900</v>
      </c>
      <c r="L160">
        <v>1400</v>
      </c>
      <c r="M160">
        <v>1900</v>
      </c>
      <c r="N160">
        <v>1400</v>
      </c>
      <c r="O160">
        <v>1900</v>
      </c>
      <c r="P160">
        <v>1400</v>
      </c>
      <c r="Q160">
        <v>1900</v>
      </c>
      <c r="R160">
        <v>1400</v>
      </c>
      <c r="S160">
        <v>1900</v>
      </c>
      <c r="V160" s="4" t="s">
        <v>790</v>
      </c>
      <c r="W160" t="str">
        <f t="shared" si="232"/>
        <v/>
      </c>
      <c r="X160" t="str">
        <f t="shared" si="233"/>
        <v/>
      </c>
      <c r="Y160">
        <f t="shared" si="234"/>
        <v>14</v>
      </c>
      <c r="Z160">
        <f t="shared" si="235"/>
        <v>19</v>
      </c>
      <c r="AA160">
        <f t="shared" si="236"/>
        <v>14</v>
      </c>
      <c r="AB160">
        <f t="shared" si="237"/>
        <v>19</v>
      </c>
      <c r="AC160">
        <f t="shared" si="238"/>
        <v>14</v>
      </c>
      <c r="AD160">
        <f t="shared" si="239"/>
        <v>19</v>
      </c>
      <c r="AE160">
        <f t="shared" si="230"/>
        <v>14</v>
      </c>
      <c r="AF160">
        <f t="shared" si="231"/>
        <v>19</v>
      </c>
      <c r="AG160">
        <f t="shared" si="240"/>
        <v>14</v>
      </c>
      <c r="AH160">
        <f t="shared" si="241"/>
        <v>19</v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>2pm-7pm</v>
      </c>
      <c r="AM160" t="str">
        <f t="shared" si="224"/>
        <v>2pm-7pm</v>
      </c>
      <c r="AN160" t="str">
        <f t="shared" si="225"/>
        <v>2pm-7pm</v>
      </c>
      <c r="AO160" t="str">
        <f t="shared" si="226"/>
        <v>2pm-7pm</v>
      </c>
      <c r="AP160" t="str">
        <f t="shared" si="227"/>
        <v>2pm-7pm</v>
      </c>
      <c r="AQ160" t="str">
        <f t="shared" si="228"/>
        <v/>
      </c>
      <c r="AS160" t="s">
        <v>295</v>
      </c>
      <c r="AU160" t="s">
        <v>28</v>
      </c>
      <c r="AV160" s="3" t="s">
        <v>306</v>
      </c>
      <c r="AW160" s="3" t="s">
        <v>307</v>
      </c>
      <c r="AX160" s="4" t="str">
        <f t="shared" si="212"/>
        <v>{
    'name': "Swing Station",
    'area': "nfoco",'hours':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'saturday-start':"", 'saturday-end':""},  'description': "Ride Your Bike For $1 Off All Draft Beer&lt;br&gt;2 Live Music Stages - Indoor And Outdoor&lt;br&gt;Happy Hour 2-7pm - Monday - Friday&lt;br&gt;Open Mic Every Wednesday Night ", 'link':"", 'pricing':"low",   'phone-number': "", 'address': "3311 Co Road 54G Laporte CO", 'other-amenities': ['outdoor','','medium'], 'has-drink':true,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>&lt;img src=@img/drinkicon.png@&gt;</v>
      </c>
      <c r="BC160" t="str">
        <f t="shared" si="217"/>
        <v/>
      </c>
      <c r="BD160" t="str">
        <f t="shared" si="218"/>
        <v>&lt;img src=@img/outdoor.png@&gt;&lt;img src=@img/medium.png@&gt;&lt;img src=@img/drinkicon.png@&gt;</v>
      </c>
      <c r="BE160" t="str">
        <f t="shared" si="219"/>
        <v>outdoor drink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540</v>
      </c>
      <c r="C162" t="s">
        <v>426</v>
      </c>
      <c r="D162" t="s">
        <v>381</v>
      </c>
      <c r="E162" t="s">
        <v>431</v>
      </c>
      <c r="G162" s="1" t="s">
        <v>541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543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542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s="7" t="s">
        <v>796</v>
      </c>
      <c r="C163" t="s">
        <v>428</v>
      </c>
      <c r="E163" t="s">
        <v>431</v>
      </c>
      <c r="G163" s="7" t="s">
        <v>797</v>
      </c>
      <c r="H163">
        <v>1500</v>
      </c>
      <c r="I163">
        <v>1800</v>
      </c>
      <c r="J163">
        <v>1500</v>
      </c>
      <c r="K163">
        <v>1800</v>
      </c>
      <c r="L163">
        <v>1500</v>
      </c>
      <c r="M163">
        <v>1800</v>
      </c>
      <c r="N163">
        <v>1500</v>
      </c>
      <c r="O163">
        <v>1800</v>
      </c>
      <c r="P163">
        <v>1500</v>
      </c>
      <c r="Q163">
        <v>1800</v>
      </c>
      <c r="R163">
        <v>1500</v>
      </c>
      <c r="S163">
        <v>1800</v>
      </c>
      <c r="T163">
        <v>1500</v>
      </c>
      <c r="U163">
        <v>1800</v>
      </c>
      <c r="V163" t="s">
        <v>798</v>
      </c>
      <c r="W163">
        <f t="shared" si="232"/>
        <v>15</v>
      </c>
      <c r="X163">
        <f t="shared" ref="X163" si="244">IF(I163&gt;0,I163/100,"")</f>
        <v>18</v>
      </c>
      <c r="Y163">
        <f t="shared" ref="Y163" si="245">IF(J163&gt;0,J163/100,"")</f>
        <v>15</v>
      </c>
      <c r="Z163">
        <f t="shared" ref="Z163" si="246">IF(K163&gt;0,K163/100,"")</f>
        <v>18</v>
      </c>
      <c r="AA163">
        <f t="shared" ref="AA163" si="247">IF(L163&gt;0,L163/100,"")</f>
        <v>15</v>
      </c>
      <c r="AB163">
        <f t="shared" ref="AB163" si="248">IF(M163&gt;0,M163/100,"")</f>
        <v>18</v>
      </c>
      <c r="AC163">
        <f t="shared" ref="AC163" si="249">IF(N163&gt;0,N163/100,"")</f>
        <v>15</v>
      </c>
      <c r="AD163">
        <f t="shared" ref="AD163" si="250">IF(O163&gt;0,O163/100,"")</f>
        <v>18</v>
      </c>
      <c r="AE163">
        <f t="shared" ref="AE163" si="251">IF(P163&gt;0,P163/100,"")</f>
        <v>15</v>
      </c>
      <c r="AF163">
        <f t="shared" ref="AF163" si="252">IF(Q163&gt;0,Q163/100,"")</f>
        <v>18</v>
      </c>
      <c r="AG163">
        <f t="shared" ref="AG163" si="253">IF(R163&gt;0,R163/100,"")</f>
        <v>15</v>
      </c>
      <c r="AH163">
        <f t="shared" ref="AH163" si="254">IF(S163&gt;0,S163/100,"")</f>
        <v>18</v>
      </c>
      <c r="AI163">
        <f t="shared" ref="AI163" si="255">IF(T163&gt;0,T163/100,"")</f>
        <v>15</v>
      </c>
      <c r="AJ163">
        <f t="shared" ref="AJ163" si="256">IF(U163&gt;0,U163/100,"")</f>
        <v>18</v>
      </c>
      <c r="AK163" t="str">
        <f t="shared" ref="AK163" si="257">IF(H163&gt;0,CONCATENATE(IF(W163&lt;=12,W163,W163-12),IF(OR(W163&lt;12,W163=24),"am","pm"),"-",IF(X163&lt;=12,X163,X163-12),IF(OR(X163&lt;12,X163=24),"am","pm")),"")</f>
        <v>3pm-6pm</v>
      </c>
      <c r="AL163" t="str">
        <f t="shared" ref="AL163" si="258">IF(J163&gt;0,CONCATENATE(IF(Y163&lt;=12,Y163,Y163-12),IF(OR(Y163&lt;12,Y163=24),"am","pm"),"-",IF(Z163&lt;=12,Z163,Z163-12),IF(OR(Z163&lt;12,Z163=24),"am","pm")),"")</f>
        <v>3pm-6pm</v>
      </c>
      <c r="AM163" t="str">
        <f t="shared" ref="AM163" si="259">IF(L163&gt;0,CONCATENATE(IF(AA163&lt;=12,AA163,AA163-12),IF(OR(AA163&lt;12,AA163=24),"am","pm"),"-",IF(AB163&lt;=12,AB163,AB163-12),IF(OR(AB163&lt;12,AB163=24),"am","pm")),"")</f>
        <v>3pm-6pm</v>
      </c>
      <c r="AN163" t="str">
        <f t="shared" ref="AN163" si="260">IF(N163&gt;0,CONCATENATE(IF(AC163&lt;=12,AC163,AC163-12),IF(OR(AC163&lt;12,AC163=24),"am","pm"),"-",IF(AD163&lt;=12,AD163,AD163-12),IF(OR(AD163&lt;12,AD163=24),"am","pm")),"")</f>
        <v>3pm-6pm</v>
      </c>
      <c r="AO163" t="str">
        <f t="shared" ref="AO163" si="261">IF(P163&gt;0,CONCATENATE(IF(AE163&lt;=12,AE163,AE163-12),IF(OR(AE163&lt;12,AE163=24),"am","pm"),"-",IF(AF163&lt;=12,AF163,AF163-12),IF(OR(AF163&lt;12,AF163=24),"am","pm")),"")</f>
        <v>3pm-6pm</v>
      </c>
      <c r="AP163" t="str">
        <f t="shared" ref="AP163" si="262">IF(R163&gt;0,CONCATENATE(IF(AG163&lt;=12,AG163,AG163-12),IF(OR(AG163&lt;12,AG163=24),"am","pm"),"-",IF(AH163&lt;=12,AH163,AH163-12),IF(OR(AH163&lt;12,AH163=24),"am","pm")),"")</f>
        <v>3pm-6pm</v>
      </c>
      <c r="AQ163" t="str">
        <f t="shared" ref="AQ163" si="263">IF(T163&gt;0,CONCATENATE(IF(AI163&lt;=12,AI163,AI163-12),IF(OR(AI163&lt;12,AI163=24),"am","pm"),"-",IF(AJ163&lt;=12,AJ163,AJ163-12),IF(OR(AJ163&lt;12,AJ163=24),"am","pm")),"")</f>
        <v>3pm-6pm</v>
      </c>
      <c r="AR163" s="2"/>
      <c r="AU163" t="s">
        <v>299</v>
      </c>
      <c r="AV163" s="3" t="s">
        <v>306</v>
      </c>
      <c r="AW163" s="3" t="s">
        <v>306</v>
      </c>
      <c r="AX163" s="4" t="str">
        <f t="shared" ref="AX163:AX164" si="26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"Taste and Savor Wine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 pricing on a sparkling, white, rose and red by the glass. Discount prices on cheese board and cheese bread.", 'link':"", 'pricing':"med",   'phone-number': "", 'address': "3581 E Harmony Rd Suite 130, Fort Collins, CO 80528", 'other-amenities': ['','','easy'], 'has-drink':true, 'has-food':true},</v>
      </c>
      <c r="AY163" t="str">
        <f t="shared" ref="AY163:AY164" si="265">IF(AS163&gt;0,"&lt;img src=@img/outdoor.png@&gt;","")</f>
        <v/>
      </c>
      <c r="AZ163" t="str">
        <f t="shared" ref="AZ163:AZ164" si="266">IF(AT163&gt;0,"&lt;img src=@img/pets.png@&gt;","")</f>
        <v/>
      </c>
      <c r="BA163" t="str">
        <f t="shared" ref="BA163:BA164" si="267">IF(AU163="hard","&lt;img src=@img/hard.png@&gt;",IF(AU163="medium","&lt;img src=@img/medium.png@&gt;",IF(AU163="easy","&lt;img src=@img/easy.png@&gt;","")))</f>
        <v>&lt;img src=@img/easy.png@&gt;</v>
      </c>
      <c r="BB163" t="str">
        <f t="shared" ref="BB163:BB164" si="268">IF(AV163="true","&lt;img src=@img/drinkicon.png@&gt;","")</f>
        <v>&lt;img src=@img/drinkicon.png@&gt;</v>
      </c>
      <c r="BC163" t="str">
        <f t="shared" ref="BC163:BC164" si="269">IF(AW163="true","&lt;img src=@img/foodicon.png@&gt;","")</f>
        <v>&lt;img src=@img/foodicon.png@&gt;</v>
      </c>
      <c r="BD163" t="str">
        <f t="shared" ref="BD163:BD164" si="270">CONCATENATE(AY163,AZ163,BA163,BB163,BC163,BK163)</f>
        <v>&lt;img src=@img/easy.png@&gt;&lt;img src=@img/drinkicon.png@&gt;&lt;img src=@img/foodicon.png@&gt;</v>
      </c>
      <c r="BE163" t="str">
        <f t="shared" ref="BE163:BE164" si="271">CONCATENATE(IF(AS163&gt;0,"outdoor ",""),IF(AT163&gt;0,"pet ",""),IF(AV163="true","drink ",""),IF(AW163="true","food ",""),AU163," ",E163," ",C163,IF(BJ163=TRUE," kid",""))</f>
        <v>drink food easy med sfoco</v>
      </c>
      <c r="BF163" t="str">
        <f t="shared" ref="BF163:BF164" si="272">IF(C163="old","Old Town",IF(C163="campus","Near Campus",IF(C163="sfoco","South Foco",IF(C163="nfoco","North Foco",IF(C163="midtown","Midtown",IF(C163="cwest","Campus West",IF(C163="efoco","East FoCo",IF(C163="windsor","Windsor",""))))))))</f>
        <v>South Foco</v>
      </c>
      <c r="BG163">
        <v>40.522864599999998</v>
      </c>
      <c r="BH163">
        <v>-105.0117552</v>
      </c>
      <c r="BI163" t="str">
        <f t="shared" si="221"/>
        <v>[40.5228646,-105.0117552],</v>
      </c>
    </row>
    <row r="164" spans="2:64" ht="21" customHeight="1" x14ac:dyDescent="0.25">
      <c r="B164" t="s">
        <v>80</v>
      </c>
      <c r="C164" t="s">
        <v>426</v>
      </c>
      <c r="D164" t="s">
        <v>81</v>
      </c>
      <c r="E164" t="s">
        <v>431</v>
      </c>
      <c r="G164" s="1" t="s">
        <v>82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 t="str">
        <f t="shared" si="238"/>
        <v/>
      </c>
      <c r="AD164" t="str">
        <f t="shared" si="239"/>
        <v/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/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R164" s="2" t="s">
        <v>316</v>
      </c>
      <c r="AS164" t="s">
        <v>295</v>
      </c>
      <c r="AU164" t="s">
        <v>298</v>
      </c>
      <c r="AV164" s="3" t="s">
        <v>307</v>
      </c>
      <c r="AW164" s="3" t="s">
        <v>307</v>
      </c>
      <c r="AX164" s="4" t="str">
        <f t="shared" si="264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4" t="str">
        <f t="shared" si="265"/>
        <v>&lt;img src=@img/outdoor.png@&gt;</v>
      </c>
      <c r="AZ164" t="str">
        <f t="shared" si="266"/>
        <v/>
      </c>
      <c r="BA164" t="str">
        <f t="shared" si="267"/>
        <v>&lt;img src=@img/hard.png@&gt;</v>
      </c>
      <c r="BB164" t="str">
        <f t="shared" si="268"/>
        <v/>
      </c>
      <c r="BC164" t="str">
        <f t="shared" si="269"/>
        <v/>
      </c>
      <c r="BD164" t="str">
        <f t="shared" si="270"/>
        <v>&lt;img src=@img/outdoor.png@&gt;&lt;img src=@img/hard.png@&gt;</v>
      </c>
      <c r="BE164" t="str">
        <f t="shared" si="271"/>
        <v>outdoor hard med old</v>
      </c>
      <c r="BF164" t="str">
        <f t="shared" si="272"/>
        <v>Old Town</v>
      </c>
      <c r="BG164">
        <v>40.586450999999997</v>
      </c>
      <c r="BH164">
        <v>-105.078568</v>
      </c>
      <c r="BI164" t="str">
        <f t="shared" ref="BI164:BI195" si="273">CONCATENATE("[",BG164,",",BH164,"],")</f>
        <v>[40.586451,-105.078568],</v>
      </c>
      <c r="BK164" t="str">
        <f>IF(BJ164&gt;0,"&lt;img src=@img/kidicon.png@&gt;","")</f>
        <v/>
      </c>
    </row>
    <row r="165" spans="2:64" ht="21" customHeight="1" x14ac:dyDescent="0.25">
      <c r="B165" t="s">
        <v>664</v>
      </c>
      <c r="C165" t="s">
        <v>427</v>
      </c>
      <c r="E165" t="s">
        <v>431</v>
      </c>
      <c r="G165" t="s">
        <v>690</v>
      </c>
      <c r="N165">
        <v>1200</v>
      </c>
      <c r="O165">
        <v>1700</v>
      </c>
      <c r="V165" t="s">
        <v>781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>
        <f t="shared" si="238"/>
        <v>12</v>
      </c>
      <c r="AD165">
        <f t="shared" si="239"/>
        <v>17</v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>12pm-5pm</v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S165" t="s">
        <v>782</v>
      </c>
      <c r="AU165" t="s">
        <v>299</v>
      </c>
      <c r="AV165" s="3" t="s">
        <v>306</v>
      </c>
      <c r="AW165" s="3" t="s">
        <v>307</v>
      </c>
      <c r="AX165" s="4" t="str">
        <f t="shared" ref="AX165:AX195" si="274"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5" t="str">
        <f t="shared" ref="AY165:AY197" si="275">IF(AS165&gt;0,"&lt;img src=@img/outdoor.png@&gt;","")</f>
        <v>&lt;img src=@img/outdoor.png@&gt;</v>
      </c>
      <c r="AZ165" t="str">
        <f t="shared" ref="AZ165:AZ197" si="276">IF(AT165&gt;0,"&lt;img src=@img/pets.png@&gt;","")</f>
        <v/>
      </c>
      <c r="BA165" t="str">
        <f t="shared" ref="BA165:BA197" si="277">IF(AU165="hard","&lt;img src=@img/hard.png@&gt;",IF(AU165="medium","&lt;img src=@img/medium.png@&gt;",IF(AU165="easy","&lt;img src=@img/easy.png@&gt;","")))</f>
        <v>&lt;img src=@img/easy.png@&gt;</v>
      </c>
      <c r="BB165" t="str">
        <f t="shared" ref="BB165:BB197" si="278">IF(AV165="true","&lt;img src=@img/drinkicon.png@&gt;","")</f>
        <v>&lt;img src=@img/drinkicon.png@&gt;</v>
      </c>
      <c r="BC165" t="str">
        <f t="shared" ref="BC165:BC197" si="279">IF(AW165="true","&lt;img src=@img/foodicon.png@&gt;","")</f>
        <v/>
      </c>
      <c r="BD165" t="str">
        <f t="shared" ref="BD165:BD195" si="280">CONCATENATE(AY165,AZ165,BA165,BB165,BC165,BK165)</f>
        <v>&lt;img src=@img/outdoor.png@&gt;&lt;img src=@img/easy.png@&gt;&lt;img src=@img/drinkicon.png@&gt;</v>
      </c>
      <c r="BE165" t="str">
        <f t="shared" ref="BE165:BE197" si="281">CONCATENATE(IF(AS165&gt;0,"outdoor ",""),IF(AT165&gt;0,"pet ",""),IF(AV165="true","drink ",""),IF(AW165="true","food ",""),AU165," ",E165," ",C165,IF(BJ165=TRUE," kid",""))</f>
        <v>outdoor drink easy med nfoco</v>
      </c>
      <c r="BF165" t="str">
        <f t="shared" ref="BF165:BF197" si="282">IF(C165="old","Old Town",IF(C165="campus","Near Campus",IF(C165="sfoco","South Foco",IF(C165="nfoco","North Foco",IF(C165="midtown","Midtown",IF(C165="cwest","Campus West",IF(C165="efoco","East FoCo",IF(C165="windsor","Windsor",""))))))))</f>
        <v>North Foco</v>
      </c>
      <c r="BG165">
        <v>40.660179999999997</v>
      </c>
      <c r="BH165">
        <v>-105.16171900000001</v>
      </c>
      <c r="BI165" t="str">
        <f t="shared" si="273"/>
        <v>[40.66018,-105.161719],</v>
      </c>
    </row>
    <row r="166" spans="2:64" ht="21" customHeight="1" x14ac:dyDescent="0.25">
      <c r="B166" t="s">
        <v>452</v>
      </c>
      <c r="C166" t="s">
        <v>428</v>
      </c>
      <c r="E166" t="s">
        <v>431</v>
      </c>
      <c r="G166" s="9" t="s">
        <v>474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U166" t="s">
        <v>299</v>
      </c>
      <c r="AV166" s="3" t="s">
        <v>307</v>
      </c>
      <c r="AW166" s="3" t="s">
        <v>307</v>
      </c>
      <c r="AX166" s="4" t="str">
        <f t="shared" si="27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6" t="str">
        <f t="shared" si="275"/>
        <v/>
      </c>
      <c r="AZ166" t="str">
        <f t="shared" si="276"/>
        <v/>
      </c>
      <c r="BA166" t="str">
        <f t="shared" si="277"/>
        <v>&lt;img src=@img/easy.png@&gt;</v>
      </c>
      <c r="BB166" t="str">
        <f t="shared" si="278"/>
        <v/>
      </c>
      <c r="BC166" t="str">
        <f t="shared" si="279"/>
        <v/>
      </c>
      <c r="BD166" t="str">
        <f t="shared" si="280"/>
        <v>&lt;img src=@img/easy.png@&gt;&lt;img src=@img/kidicon.png@&gt;</v>
      </c>
      <c r="BE166" t="str">
        <f t="shared" si="281"/>
        <v>easy med sfoco kid</v>
      </c>
      <c r="BF166" t="str">
        <f t="shared" si="282"/>
        <v>South Foco</v>
      </c>
      <c r="BG166">
        <v>40.521909999999998</v>
      </c>
      <c r="BH166">
        <v>-105.042134</v>
      </c>
      <c r="BI166" t="str">
        <f t="shared" si="273"/>
        <v>[40.52191,-105.042134],</v>
      </c>
      <c r="BJ166" t="b">
        <v>1</v>
      </c>
      <c r="BK166" t="str">
        <f>IF(BJ166&gt;0,"&lt;img src=@img/kidicon.png@&gt;","")</f>
        <v>&lt;img src=@img/kidicon.png@&gt;</v>
      </c>
      <c r="BL166" t="s">
        <v>475</v>
      </c>
    </row>
    <row r="167" spans="2:64" ht="21" customHeight="1" x14ac:dyDescent="0.25">
      <c r="B167" t="s">
        <v>100</v>
      </c>
      <c r="C167" t="s">
        <v>308</v>
      </c>
      <c r="D167" t="s">
        <v>101</v>
      </c>
      <c r="E167" t="s">
        <v>54</v>
      </c>
      <c r="G167" s="1" t="s">
        <v>102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R167" s="2" t="s">
        <v>320</v>
      </c>
      <c r="AU167" t="s">
        <v>299</v>
      </c>
      <c r="AV167" s="3" t="s">
        <v>307</v>
      </c>
      <c r="AW167" s="3" t="s">
        <v>307</v>
      </c>
      <c r="AX167" s="4" t="str">
        <f t="shared" si="27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7" t="str">
        <f t="shared" si="275"/>
        <v/>
      </c>
      <c r="AZ167" t="str">
        <f t="shared" si="276"/>
        <v/>
      </c>
      <c r="BA167" t="str">
        <f t="shared" si="277"/>
        <v>&lt;img src=@img/easy.png@&gt;</v>
      </c>
      <c r="BB167" t="str">
        <f t="shared" si="278"/>
        <v/>
      </c>
      <c r="BC167" t="str">
        <f t="shared" si="279"/>
        <v/>
      </c>
      <c r="BD167" t="str">
        <f t="shared" si="280"/>
        <v>&lt;img src=@img/easy.png@&gt;</v>
      </c>
      <c r="BE167" t="str">
        <f t="shared" si="281"/>
        <v>easy low campus</v>
      </c>
      <c r="BF167" t="str">
        <f t="shared" si="282"/>
        <v>Near Campus</v>
      </c>
      <c r="BG167">
        <v>40.577893000000003</v>
      </c>
      <c r="BH167">
        <v>-105.07640600000001</v>
      </c>
      <c r="BI167" t="str">
        <f t="shared" si="273"/>
        <v>[40.577893,-105.076406],</v>
      </c>
      <c r="BK167" t="str">
        <f>IF(BJ167&gt;0,"&lt;img src=@img/kidicon.png@&gt;","")</f>
        <v/>
      </c>
    </row>
    <row r="168" spans="2:64" ht="21" customHeight="1" x14ac:dyDescent="0.25">
      <c r="B168" t="s">
        <v>623</v>
      </c>
      <c r="C168" t="s">
        <v>429</v>
      </c>
      <c r="G168" s="7" t="s">
        <v>624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U168" t="s">
        <v>299</v>
      </c>
      <c r="AV168" s="3" t="s">
        <v>307</v>
      </c>
      <c r="AW168" s="3" t="s">
        <v>307</v>
      </c>
      <c r="AX168" s="4" t="str">
        <f t="shared" si="27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8" t="str">
        <f t="shared" si="275"/>
        <v/>
      </c>
      <c r="AZ168" t="str">
        <f t="shared" si="276"/>
        <v/>
      </c>
      <c r="BA168" t="str">
        <f t="shared" si="277"/>
        <v>&lt;img src=@img/easy.png@&gt;</v>
      </c>
      <c r="BB168" t="str">
        <f t="shared" si="278"/>
        <v/>
      </c>
      <c r="BC168" t="str">
        <f t="shared" si="279"/>
        <v/>
      </c>
      <c r="BD168" t="str">
        <f t="shared" si="280"/>
        <v>&lt;img src=@img/easy.png@&gt;</v>
      </c>
      <c r="BE168" t="str">
        <f t="shared" si="281"/>
        <v>easy  cwest</v>
      </c>
      <c r="BF168" t="str">
        <f t="shared" si="282"/>
        <v>Campus West</v>
      </c>
      <c r="BG168">
        <v>40.579059999999998</v>
      </c>
      <c r="BH168">
        <v>-105.07656</v>
      </c>
      <c r="BI168" t="str">
        <f t="shared" si="273"/>
        <v>[40.57906,-105.07656],</v>
      </c>
    </row>
    <row r="169" spans="2:64" ht="21" customHeight="1" x14ac:dyDescent="0.25">
      <c r="B169" t="s">
        <v>83</v>
      </c>
      <c r="C169" t="s">
        <v>426</v>
      </c>
      <c r="D169" t="s">
        <v>84</v>
      </c>
      <c r="E169" t="s">
        <v>35</v>
      </c>
      <c r="G169" s="1" t="s">
        <v>85</v>
      </c>
      <c r="W169" t="str">
        <f t="shared" si="232"/>
        <v/>
      </c>
      <c r="X169" t="str">
        <f t="shared" si="233"/>
        <v/>
      </c>
      <c r="Y169" t="str">
        <f t="shared" si="234"/>
        <v/>
      </c>
      <c r="Z169" t="str">
        <f t="shared" si="235"/>
        <v/>
      </c>
      <c r="AA169" t="str">
        <f t="shared" si="236"/>
        <v/>
      </c>
      <c r="AB169" t="str">
        <f t="shared" si="237"/>
        <v/>
      </c>
      <c r="AC169" t="str">
        <f t="shared" si="238"/>
        <v/>
      </c>
      <c r="AD169" t="str">
        <f t="shared" si="239"/>
        <v/>
      </c>
      <c r="AE169" t="str">
        <f t="shared" si="230"/>
        <v/>
      </c>
      <c r="AF169" t="str">
        <f t="shared" si="231"/>
        <v/>
      </c>
      <c r="AG169" t="str">
        <f t="shared" si="240"/>
        <v/>
      </c>
      <c r="AH169" t="str">
        <f t="shared" si="241"/>
        <v/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/>
      </c>
      <c r="AM169" t="str">
        <f t="shared" si="224"/>
        <v/>
      </c>
      <c r="AN169" t="str">
        <f t="shared" si="225"/>
        <v/>
      </c>
      <c r="AO169" t="str">
        <f t="shared" si="226"/>
        <v/>
      </c>
      <c r="AP169" t="str">
        <f t="shared" si="227"/>
        <v/>
      </c>
      <c r="AQ169" t="str">
        <f t="shared" si="228"/>
        <v/>
      </c>
      <c r="AR169" s="6" t="s">
        <v>242</v>
      </c>
      <c r="AS169" t="s">
        <v>295</v>
      </c>
      <c r="AU169" t="s">
        <v>28</v>
      </c>
      <c r="AV169" s="3" t="s">
        <v>307</v>
      </c>
      <c r="AW169" s="3" t="s">
        <v>307</v>
      </c>
      <c r="AX169" s="4" t="str">
        <f t="shared" si="27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9" t="str">
        <f t="shared" si="275"/>
        <v>&lt;img src=@img/outdoor.png@&gt;</v>
      </c>
      <c r="AZ169" t="str">
        <f t="shared" si="276"/>
        <v/>
      </c>
      <c r="BA169" t="str">
        <f t="shared" si="277"/>
        <v>&lt;img src=@img/medium.png@&gt;</v>
      </c>
      <c r="BB169" t="str">
        <f t="shared" si="278"/>
        <v/>
      </c>
      <c r="BC169" t="str">
        <f t="shared" si="279"/>
        <v/>
      </c>
      <c r="BD169" t="str">
        <f t="shared" si="280"/>
        <v>&lt;img src=@img/outdoor.png@&gt;&lt;img src=@img/medium.png@&gt;</v>
      </c>
      <c r="BE169" t="str">
        <f t="shared" si="281"/>
        <v>outdoor medium high old</v>
      </c>
      <c r="BF169" t="str">
        <f t="shared" si="282"/>
        <v>Old Town</v>
      </c>
      <c r="BG169">
        <v>40.582315000000001</v>
      </c>
      <c r="BH169">
        <v>-105.079252</v>
      </c>
      <c r="BI169" t="str">
        <f t="shared" si="273"/>
        <v>[40.582315,-105.079252],</v>
      </c>
      <c r="BK169" t="str">
        <f>IF(BJ169&gt;0,"&lt;img src=@img/kidicon.png@&gt;","")</f>
        <v/>
      </c>
    </row>
    <row r="170" spans="2:64" ht="21" customHeight="1" x14ac:dyDescent="0.25">
      <c r="B170" t="s">
        <v>218</v>
      </c>
      <c r="C170" t="s">
        <v>308</v>
      </c>
      <c r="D170" t="s">
        <v>90</v>
      </c>
      <c r="E170" t="s">
        <v>431</v>
      </c>
      <c r="G170" t="s">
        <v>219</v>
      </c>
      <c r="J170">
        <v>1500</v>
      </c>
      <c r="K170">
        <v>1800</v>
      </c>
      <c r="L170">
        <v>1500</v>
      </c>
      <c r="M170">
        <v>1800</v>
      </c>
      <c r="N170">
        <v>1500</v>
      </c>
      <c r="O170">
        <v>1800</v>
      </c>
      <c r="P170">
        <v>1500</v>
      </c>
      <c r="Q170">
        <v>1800</v>
      </c>
      <c r="R170">
        <v>1500</v>
      </c>
      <c r="S170">
        <v>1800</v>
      </c>
      <c r="V170" t="s">
        <v>501</v>
      </c>
      <c r="W170" t="str">
        <f t="shared" si="232"/>
        <v/>
      </c>
      <c r="X170" t="str">
        <f t="shared" si="233"/>
        <v/>
      </c>
      <c r="Y170">
        <f t="shared" si="234"/>
        <v>15</v>
      </c>
      <c r="Z170">
        <f t="shared" si="235"/>
        <v>18</v>
      </c>
      <c r="AA170">
        <f t="shared" si="236"/>
        <v>15</v>
      </c>
      <c r="AB170">
        <f t="shared" si="237"/>
        <v>18</v>
      </c>
      <c r="AC170">
        <f t="shared" si="238"/>
        <v>15</v>
      </c>
      <c r="AD170">
        <f t="shared" si="239"/>
        <v>18</v>
      </c>
      <c r="AE170">
        <f t="shared" si="230"/>
        <v>15</v>
      </c>
      <c r="AF170">
        <f t="shared" si="231"/>
        <v>18</v>
      </c>
      <c r="AG170">
        <f t="shared" si="240"/>
        <v>15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>3pm-6pm</v>
      </c>
      <c r="AM170" t="str">
        <f t="shared" si="224"/>
        <v>3pm-6pm</v>
      </c>
      <c r="AN170" t="str">
        <f t="shared" si="225"/>
        <v>3pm-6pm</v>
      </c>
      <c r="AO170" t="str">
        <f t="shared" si="226"/>
        <v>3pm-6pm</v>
      </c>
      <c r="AP170" t="str">
        <f t="shared" si="227"/>
        <v>3pm-6pm</v>
      </c>
      <c r="AQ170" t="str">
        <f t="shared" si="228"/>
        <v/>
      </c>
      <c r="AR170" s="2" t="s">
        <v>355</v>
      </c>
      <c r="AU170" t="s">
        <v>28</v>
      </c>
      <c r="AV170" s="3" t="s">
        <v>306</v>
      </c>
      <c r="AW170" s="3" t="s">
        <v>306</v>
      </c>
      <c r="AX170" s="4" t="str">
        <f t="shared" si="27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70" t="str">
        <f t="shared" si="275"/>
        <v/>
      </c>
      <c r="AZ170" t="str">
        <f t="shared" si="276"/>
        <v/>
      </c>
      <c r="BA170" t="str">
        <f t="shared" si="277"/>
        <v>&lt;img src=@img/medium.png@&gt;</v>
      </c>
      <c r="BB170" t="str">
        <f t="shared" si="278"/>
        <v>&lt;img src=@img/drinkicon.png@&gt;</v>
      </c>
      <c r="BC170" t="str">
        <f t="shared" si="279"/>
        <v>&lt;img src=@img/foodicon.png@&gt;</v>
      </c>
      <c r="BD170" t="str">
        <f t="shared" si="280"/>
        <v>&lt;img src=@img/medium.png@&gt;&lt;img src=@img/drinkicon.png@&gt;&lt;img src=@img/foodicon.png@&gt;</v>
      </c>
      <c r="BE170" t="str">
        <f t="shared" si="281"/>
        <v>drink food medium med campus</v>
      </c>
      <c r="BF170" t="str">
        <f t="shared" si="282"/>
        <v>Near Campus</v>
      </c>
      <c r="BG170">
        <v>40.578552000000002</v>
      </c>
      <c r="BH170">
        <v>-105.076792</v>
      </c>
      <c r="BI170" t="str">
        <f t="shared" si="273"/>
        <v>[40.578552,-105.076792],</v>
      </c>
      <c r="BK170" t="str">
        <f>IF(BJ170&gt;0,"&lt;img src=@img/kidicon.png@&gt;","")</f>
        <v/>
      </c>
    </row>
    <row r="171" spans="2:64" ht="21" customHeight="1" x14ac:dyDescent="0.25">
      <c r="B171" t="s">
        <v>625</v>
      </c>
      <c r="C171" t="s">
        <v>309</v>
      </c>
      <c r="G171" s="7" t="s">
        <v>626</v>
      </c>
      <c r="L171">
        <v>1600</v>
      </c>
      <c r="M171">
        <v>1800</v>
      </c>
      <c r="N171">
        <v>1600</v>
      </c>
      <c r="O171">
        <v>1800</v>
      </c>
      <c r="P171">
        <v>1600</v>
      </c>
      <c r="Q171">
        <v>1800</v>
      </c>
      <c r="R171">
        <v>1600</v>
      </c>
      <c r="S171">
        <v>1800</v>
      </c>
      <c r="W171" t="str">
        <f t="shared" si="232"/>
        <v/>
      </c>
      <c r="X171" t="str">
        <f t="shared" si="233"/>
        <v/>
      </c>
      <c r="Y171" t="str">
        <f t="shared" si="234"/>
        <v/>
      </c>
      <c r="Z171" t="str">
        <f t="shared" si="235"/>
        <v/>
      </c>
      <c r="AA171">
        <f t="shared" si="236"/>
        <v>16</v>
      </c>
      <c r="AB171">
        <f t="shared" si="237"/>
        <v>18</v>
      </c>
      <c r="AC171">
        <f t="shared" si="238"/>
        <v>16</v>
      </c>
      <c r="AD171">
        <f t="shared" si="239"/>
        <v>18</v>
      </c>
      <c r="AE171">
        <f t="shared" si="230"/>
        <v>16</v>
      </c>
      <c r="AF171">
        <f t="shared" si="231"/>
        <v>18</v>
      </c>
      <c r="AG171">
        <f t="shared" si="240"/>
        <v>16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/>
      </c>
      <c r="AM171" t="str">
        <f t="shared" si="224"/>
        <v>4pm-6pm</v>
      </c>
      <c r="AN171" t="str">
        <f t="shared" si="225"/>
        <v>4pm-6pm</v>
      </c>
      <c r="AO171" t="str">
        <f t="shared" si="226"/>
        <v>4pm-6pm</v>
      </c>
      <c r="AP171" t="str">
        <f t="shared" si="227"/>
        <v>4pm-6pm</v>
      </c>
      <c r="AQ171" t="str">
        <f t="shared" si="228"/>
        <v/>
      </c>
      <c r="AR171" s="12" t="s">
        <v>627</v>
      </c>
      <c r="AU171" t="s">
        <v>299</v>
      </c>
      <c r="AV171" s="3" t="s">
        <v>307</v>
      </c>
      <c r="AW171" s="3" t="s">
        <v>307</v>
      </c>
      <c r="AX171" s="4" t="str">
        <f t="shared" si="27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1" t="str">
        <f t="shared" si="275"/>
        <v/>
      </c>
      <c r="AZ171" t="str">
        <f t="shared" si="276"/>
        <v/>
      </c>
      <c r="BA171" t="str">
        <f t="shared" si="277"/>
        <v>&lt;img src=@img/easy.png@&gt;</v>
      </c>
      <c r="BB171" t="str">
        <f t="shared" si="278"/>
        <v/>
      </c>
      <c r="BC171" t="str">
        <f t="shared" si="279"/>
        <v/>
      </c>
      <c r="BD171" t="str">
        <f t="shared" si="280"/>
        <v>&lt;img src=@img/easy.png@&gt;</v>
      </c>
      <c r="BE171" t="str">
        <f t="shared" si="281"/>
        <v>easy  midtown</v>
      </c>
      <c r="BF171" t="str">
        <f t="shared" si="282"/>
        <v>Midtown</v>
      </c>
      <c r="BG171">
        <v>40.562080000000002</v>
      </c>
      <c r="BH171">
        <v>-105.03864</v>
      </c>
      <c r="BI171" t="str">
        <f t="shared" si="273"/>
        <v>[40.56208,-105.03864],</v>
      </c>
    </row>
    <row r="172" spans="2:64" ht="21" customHeight="1" x14ac:dyDescent="0.25">
      <c r="B172" t="s">
        <v>173</v>
      </c>
      <c r="C172" t="s">
        <v>426</v>
      </c>
      <c r="D172" t="s">
        <v>174</v>
      </c>
      <c r="E172" t="s">
        <v>35</v>
      </c>
      <c r="G172" t="s">
        <v>175</v>
      </c>
      <c r="J172">
        <v>1500</v>
      </c>
      <c r="K172">
        <v>1800</v>
      </c>
      <c r="L172">
        <v>1500</v>
      </c>
      <c r="M172">
        <v>1800</v>
      </c>
      <c r="N172">
        <v>1500</v>
      </c>
      <c r="O172">
        <v>1800</v>
      </c>
      <c r="P172">
        <v>1500</v>
      </c>
      <c r="Q172">
        <v>1800</v>
      </c>
      <c r="R172">
        <v>1500</v>
      </c>
      <c r="S172">
        <v>1800</v>
      </c>
      <c r="V172" t="s">
        <v>502</v>
      </c>
      <c r="W172" t="str">
        <f t="shared" si="232"/>
        <v/>
      </c>
      <c r="X172" t="str">
        <f t="shared" si="233"/>
        <v/>
      </c>
      <c r="Y172">
        <f t="shared" si="234"/>
        <v>15</v>
      </c>
      <c r="Z172">
        <f t="shared" si="235"/>
        <v>18</v>
      </c>
      <c r="AA172">
        <f t="shared" si="236"/>
        <v>15</v>
      </c>
      <c r="AB172">
        <f t="shared" si="237"/>
        <v>18</v>
      </c>
      <c r="AC172">
        <f t="shared" si="238"/>
        <v>15</v>
      </c>
      <c r="AD172">
        <f t="shared" si="239"/>
        <v>18</v>
      </c>
      <c r="AE172">
        <f t="shared" si="230"/>
        <v>15</v>
      </c>
      <c r="AF172">
        <f t="shared" si="231"/>
        <v>18</v>
      </c>
      <c r="AG172">
        <f t="shared" si="240"/>
        <v>15</v>
      </c>
      <c r="AH172">
        <f t="shared" si="241"/>
        <v>18</v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>3pm-6pm</v>
      </c>
      <c r="AM172" t="str">
        <f t="shared" si="224"/>
        <v>3pm-6pm</v>
      </c>
      <c r="AN172" t="str">
        <f t="shared" si="225"/>
        <v>3pm-6pm</v>
      </c>
      <c r="AO172" t="str">
        <f t="shared" si="226"/>
        <v>3pm-6pm</v>
      </c>
      <c r="AP172" t="str">
        <f t="shared" si="227"/>
        <v>3pm-6pm</v>
      </c>
      <c r="AQ172" t="str">
        <f t="shared" si="228"/>
        <v/>
      </c>
      <c r="AR172" s="6" t="s">
        <v>254</v>
      </c>
      <c r="AU172" t="s">
        <v>298</v>
      </c>
      <c r="AV172" s="3" t="s">
        <v>306</v>
      </c>
      <c r="AW172" s="3" t="s">
        <v>306</v>
      </c>
      <c r="AX172" s="4" t="str">
        <f t="shared" si="27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2" t="str">
        <f t="shared" si="275"/>
        <v/>
      </c>
      <c r="AZ172" t="str">
        <f t="shared" si="276"/>
        <v/>
      </c>
      <c r="BA172" t="str">
        <f t="shared" si="277"/>
        <v>&lt;img src=@img/hard.png@&gt;</v>
      </c>
      <c r="BB172" t="str">
        <f t="shared" si="278"/>
        <v>&lt;img src=@img/drinkicon.png@&gt;</v>
      </c>
      <c r="BC172" t="str">
        <f t="shared" si="279"/>
        <v>&lt;img src=@img/foodicon.png@&gt;</v>
      </c>
      <c r="BD172" t="str">
        <f t="shared" si="280"/>
        <v>&lt;img src=@img/hard.png@&gt;&lt;img src=@img/drinkicon.png@&gt;&lt;img src=@img/foodicon.png@&gt;</v>
      </c>
      <c r="BE172" t="str">
        <f t="shared" si="281"/>
        <v>drink food hard high old</v>
      </c>
      <c r="BF172" t="str">
        <f t="shared" si="282"/>
        <v>Old Town</v>
      </c>
      <c r="BG172">
        <v>40.587240999999999</v>
      </c>
      <c r="BH172">
        <v>-105.076707</v>
      </c>
      <c r="BI172" t="str">
        <f t="shared" si="273"/>
        <v>[40.587241,-105.076707],</v>
      </c>
      <c r="BK172" t="str">
        <f>IF(BJ172&gt;0,"&lt;img src=@img/kidicon.png@&gt;","")</f>
        <v/>
      </c>
    </row>
    <row r="173" spans="2:64" ht="21" customHeight="1" x14ac:dyDescent="0.25">
      <c r="B173" t="s">
        <v>569</v>
      </c>
      <c r="C173" t="s">
        <v>426</v>
      </c>
      <c r="D173" t="s">
        <v>558</v>
      </c>
      <c r="E173" t="s">
        <v>431</v>
      </c>
      <c r="G173" t="s">
        <v>570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E173" t="str">
        <f t="shared" si="230"/>
        <v/>
      </c>
      <c r="AF173" t="str">
        <f t="shared" si="231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s="2" t="s">
        <v>571</v>
      </c>
      <c r="AS173" t="s">
        <v>295</v>
      </c>
      <c r="AU173" s="3" t="s">
        <v>28</v>
      </c>
      <c r="AV173" s="3" t="s">
        <v>307</v>
      </c>
      <c r="AW173" s="3" t="s">
        <v>307</v>
      </c>
      <c r="AX173" s="4" t="str">
        <f t="shared" si="27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3" t="str">
        <f t="shared" si="275"/>
        <v>&lt;img src=@img/outdoor.png@&gt;</v>
      </c>
      <c r="AZ173" t="str">
        <f t="shared" si="276"/>
        <v/>
      </c>
      <c r="BA173" t="str">
        <f t="shared" si="277"/>
        <v>&lt;img src=@img/medium.png@&gt;</v>
      </c>
      <c r="BB173" t="str">
        <f t="shared" si="278"/>
        <v/>
      </c>
      <c r="BC173" t="str">
        <f t="shared" si="279"/>
        <v/>
      </c>
      <c r="BD173" t="str">
        <f t="shared" si="280"/>
        <v>&lt;img src=@img/outdoor.png@&gt;&lt;img src=@img/medium.png@&gt;</v>
      </c>
      <c r="BE173" t="str">
        <f t="shared" si="281"/>
        <v>outdoor medium med old</v>
      </c>
      <c r="BF173" t="str">
        <f t="shared" si="282"/>
        <v>Old Town</v>
      </c>
      <c r="BG173">
        <v>40.57891</v>
      </c>
      <c r="BH173">
        <v>-105.07843</v>
      </c>
      <c r="BI173" t="str">
        <f t="shared" si="273"/>
        <v>[40.57891,-105.07843],</v>
      </c>
    </row>
    <row r="174" spans="2:64" ht="21" customHeight="1" x14ac:dyDescent="0.25">
      <c r="B174" t="s">
        <v>748</v>
      </c>
      <c r="C174" t="s">
        <v>426</v>
      </c>
      <c r="E174" t="s">
        <v>431</v>
      </c>
      <c r="G174" s="7" t="s">
        <v>761</v>
      </c>
      <c r="H174">
        <v>1600</v>
      </c>
      <c r="I174">
        <v>1800</v>
      </c>
      <c r="J174">
        <v>1600</v>
      </c>
      <c r="K174">
        <v>1800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1600</v>
      </c>
      <c r="U174">
        <v>1800</v>
      </c>
      <c r="V174" t="s">
        <v>801</v>
      </c>
      <c r="W174">
        <f t="shared" si="232"/>
        <v>16</v>
      </c>
      <c r="X174">
        <f t="shared" si="233"/>
        <v>18</v>
      </c>
      <c r="Y174">
        <f t="shared" si="234"/>
        <v>16</v>
      </c>
      <c r="Z174">
        <f t="shared" si="235"/>
        <v>18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G174">
        <f t="shared" si="240"/>
        <v>16</v>
      </c>
      <c r="AH174">
        <f t="shared" si="241"/>
        <v>18</v>
      </c>
      <c r="AI174">
        <f t="shared" si="242"/>
        <v>16</v>
      </c>
      <c r="AJ174">
        <f t="shared" si="243"/>
        <v>18</v>
      </c>
      <c r="AK174" t="str">
        <f t="shared" si="222"/>
        <v>4pm-6pm</v>
      </c>
      <c r="AL174" t="str">
        <f t="shared" si="223"/>
        <v>4pm-6pm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am-am</v>
      </c>
      <c r="AP174" t="str">
        <f t="shared" si="227"/>
        <v>4pm-6pm</v>
      </c>
      <c r="AQ174" t="str">
        <f t="shared" si="228"/>
        <v>4pm-6pm</v>
      </c>
      <c r="AR174" t="s">
        <v>762</v>
      </c>
      <c r="AU174" t="s">
        <v>298</v>
      </c>
      <c r="AV174" s="3" t="s">
        <v>306</v>
      </c>
      <c r="AW174" s="3" t="s">
        <v>306</v>
      </c>
      <c r="AX174" s="4" t="str">
        <f t="shared" si="274"/>
        <v>{
    'name': "The Regional",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canned beer&lt;br&gt;$2 off house wine&lt;br&gt;$6 starters&lt;br&gt;$1.25 oysters", 'link':"https://www.theregionalfood.com/", 'pricing':"med",   'phone-number': "", 'address': "130 S Mason St, Fort Collins, CO 80524", 'other-amenities': ['','','hard'], 'has-drink':true, 'has-food':true},</v>
      </c>
      <c r="AY174" t="str">
        <f t="shared" si="275"/>
        <v/>
      </c>
      <c r="AZ174" t="str">
        <f t="shared" si="276"/>
        <v/>
      </c>
      <c r="BA174" t="str">
        <f t="shared" si="277"/>
        <v>&lt;img src=@img/hard.png@&gt;</v>
      </c>
      <c r="BB174" t="str">
        <f t="shared" si="278"/>
        <v>&lt;img src=@img/drinkicon.png@&gt;</v>
      </c>
      <c r="BC174" t="str">
        <f t="shared" si="279"/>
        <v>&lt;img src=@img/foodicon.png@&gt;</v>
      </c>
      <c r="BD174" t="str">
        <f t="shared" si="280"/>
        <v>&lt;img src=@img/hard.png@&gt;&lt;img src=@img/drinkicon.png@&gt;&lt;img src=@img/foodicon.png@&gt;</v>
      </c>
      <c r="BE174" t="str">
        <f t="shared" si="281"/>
        <v>drink food hard med old</v>
      </c>
      <c r="BF174" t="str">
        <f t="shared" si="282"/>
        <v>Old Town</v>
      </c>
      <c r="BG174">
        <v>40.586450999999997</v>
      </c>
      <c r="BH174">
        <v>-105.078568</v>
      </c>
      <c r="BI174" t="str">
        <f t="shared" si="273"/>
        <v>[40.586451,-105.078568],</v>
      </c>
    </row>
    <row r="175" spans="2:64" ht="21" customHeight="1" x14ac:dyDescent="0.25">
      <c r="B175" t="s">
        <v>695</v>
      </c>
      <c r="C175" t="s">
        <v>426</v>
      </c>
      <c r="D175" t="s">
        <v>553</v>
      </c>
      <c r="E175" t="s">
        <v>35</v>
      </c>
      <c r="G175" s="7" t="s">
        <v>554</v>
      </c>
      <c r="J175">
        <v>1100</v>
      </c>
      <c r="K175">
        <v>1700</v>
      </c>
      <c r="L175">
        <v>1600</v>
      </c>
      <c r="M175">
        <v>1800</v>
      </c>
      <c r="N175">
        <v>1600</v>
      </c>
      <c r="O175">
        <v>1800</v>
      </c>
      <c r="P175">
        <v>1600</v>
      </c>
      <c r="Q175">
        <v>1800</v>
      </c>
      <c r="R175">
        <v>1600</v>
      </c>
      <c r="S175">
        <v>1800</v>
      </c>
      <c r="T175">
        <v>1100</v>
      </c>
      <c r="U175">
        <v>1700</v>
      </c>
      <c r="V175" t="s">
        <v>555</v>
      </c>
      <c r="W175" t="str">
        <f t="shared" si="232"/>
        <v/>
      </c>
      <c r="X175" t="str">
        <f t="shared" si="233"/>
        <v/>
      </c>
      <c r="Y175">
        <f t="shared" si="234"/>
        <v>11</v>
      </c>
      <c r="Z175">
        <f t="shared" si="235"/>
        <v>17</v>
      </c>
      <c r="AA175">
        <f t="shared" si="236"/>
        <v>16</v>
      </c>
      <c r="AB175">
        <f t="shared" si="237"/>
        <v>18</v>
      </c>
      <c r="AC175">
        <f t="shared" si="238"/>
        <v>16</v>
      </c>
      <c r="AD175">
        <f t="shared" si="239"/>
        <v>18</v>
      </c>
      <c r="AE175">
        <f t="shared" ref="AE175:AE186" si="283">IF(P175&gt;0,P175/100,"")</f>
        <v>16</v>
      </c>
      <c r="AF175">
        <f t="shared" ref="AF175:AF186" si="284">IF(Q175&gt;0,Q175/100,"")</f>
        <v>18</v>
      </c>
      <c r="AG175">
        <f t="shared" si="240"/>
        <v>16</v>
      </c>
      <c r="AH175">
        <f t="shared" si="241"/>
        <v>18</v>
      </c>
      <c r="AI175">
        <f t="shared" si="242"/>
        <v>11</v>
      </c>
      <c r="AJ175">
        <f t="shared" si="243"/>
        <v>17</v>
      </c>
      <c r="AK175" t="str">
        <f t="shared" si="222"/>
        <v/>
      </c>
      <c r="AL175" t="str">
        <f t="shared" si="223"/>
        <v>11am-5pm</v>
      </c>
      <c r="AM175" t="str">
        <f t="shared" si="224"/>
        <v>4pm-6pm</v>
      </c>
      <c r="AN175" t="str">
        <f t="shared" si="225"/>
        <v>4pm-6pm</v>
      </c>
      <c r="AO175" t="str">
        <f t="shared" si="226"/>
        <v>4pm-6pm</v>
      </c>
      <c r="AP175" t="str">
        <f t="shared" si="227"/>
        <v>4pm-6pm</v>
      </c>
      <c r="AQ175" t="str">
        <f t="shared" si="228"/>
        <v>11am-5pm</v>
      </c>
      <c r="AR175" s="2" t="s">
        <v>556</v>
      </c>
      <c r="AU175" t="s">
        <v>298</v>
      </c>
      <c r="AV175" s="3" t="s">
        <v>306</v>
      </c>
      <c r="AW175" s="3" t="s">
        <v>306</v>
      </c>
      <c r="AX175" s="4" t="str">
        <f t="shared" si="27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5" t="str">
        <f t="shared" si="275"/>
        <v/>
      </c>
      <c r="AZ175" t="str">
        <f t="shared" si="276"/>
        <v/>
      </c>
      <c r="BA175" t="str">
        <f t="shared" si="277"/>
        <v>&lt;img src=@img/hard.png@&gt;</v>
      </c>
      <c r="BB175" t="str">
        <f t="shared" si="278"/>
        <v>&lt;img src=@img/drinkicon.png@&gt;</v>
      </c>
      <c r="BC175" t="str">
        <f t="shared" si="279"/>
        <v>&lt;img src=@img/foodicon.png@&gt;</v>
      </c>
      <c r="BD175" t="str">
        <f t="shared" si="280"/>
        <v>&lt;img src=@img/hard.png@&gt;&lt;img src=@img/drinkicon.png@&gt;&lt;img src=@img/foodicon.png@&gt;</v>
      </c>
      <c r="BE175" t="str">
        <f t="shared" si="281"/>
        <v>drink food hard high old</v>
      </c>
      <c r="BF175" t="str">
        <f t="shared" si="282"/>
        <v>Old Town</v>
      </c>
      <c r="BG175">
        <v>40.588149999999999</v>
      </c>
      <c r="BH175">
        <v>-105.07761000000001</v>
      </c>
      <c r="BI175" t="str">
        <f t="shared" si="273"/>
        <v>[40.58815,-105.07761],</v>
      </c>
    </row>
    <row r="176" spans="2:64" ht="21" customHeight="1" x14ac:dyDescent="0.25">
      <c r="B176" t="s">
        <v>628</v>
      </c>
      <c r="C176" t="s">
        <v>426</v>
      </c>
      <c r="G176" s="7" t="s">
        <v>629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83"/>
        <v/>
      </c>
      <c r="AF176" t="str">
        <f t="shared" si="284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630</v>
      </c>
      <c r="AU176" t="s">
        <v>298</v>
      </c>
      <c r="AV176" s="3" t="s">
        <v>307</v>
      </c>
      <c r="AW176" s="3" t="s">
        <v>307</v>
      </c>
      <c r="AX176" s="4" t="str">
        <f t="shared" si="27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6" t="str">
        <f t="shared" si="275"/>
        <v/>
      </c>
      <c r="AZ176" t="str">
        <f t="shared" si="276"/>
        <v/>
      </c>
      <c r="BA176" t="str">
        <f t="shared" si="277"/>
        <v>&lt;img src=@img/hard.png@&gt;</v>
      </c>
      <c r="BB176" t="str">
        <f t="shared" si="278"/>
        <v/>
      </c>
      <c r="BC176" t="str">
        <f t="shared" si="279"/>
        <v/>
      </c>
      <c r="BD176" t="str">
        <f t="shared" si="280"/>
        <v>&lt;img src=@img/hard.png@&gt;</v>
      </c>
      <c r="BE176" t="str">
        <f t="shared" si="281"/>
        <v>hard  old</v>
      </c>
      <c r="BF176" t="str">
        <f t="shared" si="282"/>
        <v>Old Town</v>
      </c>
      <c r="BG176">
        <v>40.588990000000003</v>
      </c>
      <c r="BH176">
        <v>-105.07637</v>
      </c>
      <c r="BI176" t="str">
        <f t="shared" si="273"/>
        <v>[40.58899,-105.07637],</v>
      </c>
    </row>
    <row r="177" spans="2:64" ht="21" customHeight="1" x14ac:dyDescent="0.25">
      <c r="B177" t="s">
        <v>562</v>
      </c>
      <c r="C177" t="s">
        <v>426</v>
      </c>
      <c r="D177" t="s">
        <v>563</v>
      </c>
      <c r="E177" t="s">
        <v>35</v>
      </c>
      <c r="G177" s="7" t="s">
        <v>564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83"/>
        <v/>
      </c>
      <c r="AF177" t="str">
        <f t="shared" si="284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s="12" t="s">
        <v>565</v>
      </c>
      <c r="AU177" t="s">
        <v>298</v>
      </c>
      <c r="AV177" s="3" t="s">
        <v>307</v>
      </c>
      <c r="AW177" s="3" t="s">
        <v>307</v>
      </c>
      <c r="AX177" s="4" t="str">
        <f t="shared" si="27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7" t="str">
        <f t="shared" si="275"/>
        <v/>
      </c>
      <c r="AZ177" t="str">
        <f t="shared" si="276"/>
        <v/>
      </c>
      <c r="BA177" t="str">
        <f t="shared" si="277"/>
        <v>&lt;img src=@img/hard.png@&gt;</v>
      </c>
      <c r="BB177" t="str">
        <f t="shared" si="278"/>
        <v/>
      </c>
      <c r="BC177" t="str">
        <f t="shared" si="279"/>
        <v/>
      </c>
      <c r="BD177" t="str">
        <f t="shared" si="280"/>
        <v>&lt;img src=@img/hard.png@&gt;</v>
      </c>
      <c r="BE177" t="str">
        <f t="shared" si="281"/>
        <v>hard high old</v>
      </c>
      <c r="BF177" t="str">
        <f t="shared" si="282"/>
        <v>Old Town</v>
      </c>
      <c r="BG177">
        <v>40.584870000000002</v>
      </c>
      <c r="BH177">
        <v>-105.0765</v>
      </c>
      <c r="BI177" t="str">
        <f t="shared" si="273"/>
        <v>[40.58487,-105.0765],</v>
      </c>
    </row>
    <row r="178" spans="2:64" ht="21" customHeight="1" x14ac:dyDescent="0.25">
      <c r="B178" t="s">
        <v>631</v>
      </c>
      <c r="C178" t="s">
        <v>426</v>
      </c>
      <c r="G178" s="7" t="s">
        <v>632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83"/>
        <v/>
      </c>
      <c r="AF178" t="str">
        <f t="shared" si="284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R178" t="s">
        <v>631</v>
      </c>
      <c r="AS178" t="s">
        <v>295</v>
      </c>
      <c r="AU178" t="s">
        <v>298</v>
      </c>
      <c r="AV178" s="3" t="s">
        <v>307</v>
      </c>
      <c r="AW178" s="3" t="s">
        <v>307</v>
      </c>
      <c r="AX178" s="4" t="str">
        <f t="shared" si="27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8" t="str">
        <f t="shared" si="275"/>
        <v>&lt;img src=@img/outdoor.png@&gt;</v>
      </c>
      <c r="AZ178" t="str">
        <f t="shared" si="276"/>
        <v/>
      </c>
      <c r="BA178" t="str">
        <f t="shared" si="277"/>
        <v>&lt;img src=@img/hard.png@&gt;</v>
      </c>
      <c r="BB178" t="str">
        <f t="shared" si="278"/>
        <v/>
      </c>
      <c r="BC178" t="str">
        <f t="shared" si="279"/>
        <v/>
      </c>
      <c r="BD178" t="str">
        <f t="shared" si="280"/>
        <v>&lt;img src=@img/outdoor.png@&gt;&lt;img src=@img/hard.png@&gt;</v>
      </c>
      <c r="BE178" t="str">
        <f t="shared" si="281"/>
        <v>outdoor hard  old</v>
      </c>
      <c r="BF178" t="str">
        <f t="shared" si="282"/>
        <v>Old Town</v>
      </c>
      <c r="BG178">
        <v>40.587580000000003</v>
      </c>
      <c r="BH178">
        <v>-105.07635999999999</v>
      </c>
      <c r="BI178" t="str">
        <f t="shared" si="273"/>
        <v>[40.58758,-105.07636],</v>
      </c>
    </row>
    <row r="179" spans="2:64" ht="21" customHeight="1" x14ac:dyDescent="0.25">
      <c r="B179" t="s">
        <v>453</v>
      </c>
      <c r="C179" t="s">
        <v>428</v>
      </c>
      <c r="E179" t="s">
        <v>54</v>
      </c>
      <c r="G179" t="s">
        <v>476</v>
      </c>
      <c r="W179" t="str">
        <f t="shared" si="232"/>
        <v/>
      </c>
      <c r="X179" t="str">
        <f t="shared" si="233"/>
        <v/>
      </c>
      <c r="Y179" t="str">
        <f t="shared" si="234"/>
        <v/>
      </c>
      <c r="Z179" t="str">
        <f t="shared" si="235"/>
        <v/>
      </c>
      <c r="AA179" t="str">
        <f t="shared" si="236"/>
        <v/>
      </c>
      <c r="AB179" t="str">
        <f t="shared" si="237"/>
        <v/>
      </c>
      <c r="AC179" t="str">
        <f t="shared" si="238"/>
        <v/>
      </c>
      <c r="AD179" t="str">
        <f t="shared" si="239"/>
        <v/>
      </c>
      <c r="AE179" t="str">
        <f t="shared" si="283"/>
        <v/>
      </c>
      <c r="AF179" t="str">
        <f t="shared" si="284"/>
        <v/>
      </c>
      <c r="AG179" t="str">
        <f t="shared" si="240"/>
        <v/>
      </c>
      <c r="AH179" t="str">
        <f t="shared" si="241"/>
        <v/>
      </c>
      <c r="AI179" t="str">
        <f t="shared" si="242"/>
        <v/>
      </c>
      <c r="AJ179" t="str">
        <f t="shared" si="243"/>
        <v/>
      </c>
      <c r="AK179" t="str">
        <f t="shared" si="222"/>
        <v/>
      </c>
      <c r="AL179" t="str">
        <f t="shared" si="223"/>
        <v/>
      </c>
      <c r="AM179" t="str">
        <f t="shared" si="224"/>
        <v/>
      </c>
      <c r="AN179" t="str">
        <f t="shared" si="225"/>
        <v/>
      </c>
      <c r="AO179" t="str">
        <f t="shared" si="226"/>
        <v/>
      </c>
      <c r="AP179" t="str">
        <f t="shared" si="227"/>
        <v/>
      </c>
      <c r="AQ179" t="str">
        <f t="shared" si="228"/>
        <v/>
      </c>
      <c r="AU179" t="s">
        <v>299</v>
      </c>
      <c r="AV179" s="3" t="s">
        <v>307</v>
      </c>
      <c r="AW179" s="3" t="s">
        <v>307</v>
      </c>
      <c r="AX179" s="4" t="str">
        <f t="shared" si="27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9" t="str">
        <f t="shared" si="275"/>
        <v/>
      </c>
      <c r="AZ179" t="str">
        <f t="shared" si="276"/>
        <v/>
      </c>
      <c r="BA179" t="str">
        <f t="shared" si="277"/>
        <v>&lt;img src=@img/easy.png@&gt;</v>
      </c>
      <c r="BB179" t="str">
        <f t="shared" si="278"/>
        <v/>
      </c>
      <c r="BC179" t="str">
        <f t="shared" si="279"/>
        <v/>
      </c>
      <c r="BD179" t="str">
        <f t="shared" si="280"/>
        <v>&lt;img src=@img/easy.png@&gt;&lt;img src=@img/kidicon.png@&gt;</v>
      </c>
      <c r="BE179" t="str">
        <f t="shared" si="281"/>
        <v>easy low sfoco kid</v>
      </c>
      <c r="BF179" t="str">
        <f t="shared" si="282"/>
        <v>South Foco</v>
      </c>
      <c r="BG179">
        <v>40.522661999999997</v>
      </c>
      <c r="BH179">
        <v>-105.023278</v>
      </c>
      <c r="BI179" t="str">
        <f t="shared" si="273"/>
        <v>[40.522662,-105.023278],</v>
      </c>
      <c r="BJ179" t="b">
        <v>1</v>
      </c>
      <c r="BK179" t="str">
        <f>IF(BJ179&gt;0,"&lt;img src=@img/kidicon.png@&gt;","")</f>
        <v>&lt;img src=@img/kidicon.png@&gt;</v>
      </c>
      <c r="BL179" t="s">
        <v>477</v>
      </c>
    </row>
    <row r="180" spans="2:64" ht="21" customHeight="1" x14ac:dyDescent="0.25">
      <c r="B180" t="s">
        <v>220</v>
      </c>
      <c r="C180" t="s">
        <v>426</v>
      </c>
      <c r="D180" t="s">
        <v>221</v>
      </c>
      <c r="E180" t="s">
        <v>431</v>
      </c>
      <c r="G180" t="s">
        <v>222</v>
      </c>
      <c r="H180">
        <v>930</v>
      </c>
      <c r="I180">
        <v>2400</v>
      </c>
      <c r="J180">
        <v>1030</v>
      </c>
      <c r="K180">
        <v>1900</v>
      </c>
      <c r="L180">
        <v>1030</v>
      </c>
      <c r="M180">
        <v>1900</v>
      </c>
      <c r="N180">
        <v>1030</v>
      </c>
      <c r="O180">
        <v>1900</v>
      </c>
      <c r="P180">
        <v>1030</v>
      </c>
      <c r="Q180">
        <v>1900</v>
      </c>
      <c r="R180">
        <v>1030</v>
      </c>
      <c r="S180">
        <v>1900</v>
      </c>
      <c r="T180">
        <v>930</v>
      </c>
      <c r="U180">
        <v>1900</v>
      </c>
      <c r="V180" t="s">
        <v>503</v>
      </c>
      <c r="W180">
        <f t="shared" si="232"/>
        <v>9.3000000000000007</v>
      </c>
      <c r="X180">
        <f t="shared" si="233"/>
        <v>24</v>
      </c>
      <c r="Y180">
        <f t="shared" si="234"/>
        <v>10.3</v>
      </c>
      <c r="Z180">
        <f t="shared" si="235"/>
        <v>19</v>
      </c>
      <c r="AA180">
        <f t="shared" si="236"/>
        <v>10.3</v>
      </c>
      <c r="AB180">
        <f t="shared" si="237"/>
        <v>19</v>
      </c>
      <c r="AC180">
        <f t="shared" si="238"/>
        <v>10.3</v>
      </c>
      <c r="AD180">
        <f t="shared" si="239"/>
        <v>19</v>
      </c>
      <c r="AE180">
        <f t="shared" si="283"/>
        <v>10.3</v>
      </c>
      <c r="AF180">
        <f t="shared" si="284"/>
        <v>19</v>
      </c>
      <c r="AG180">
        <f t="shared" si="240"/>
        <v>10.3</v>
      </c>
      <c r="AH180">
        <f t="shared" si="241"/>
        <v>19</v>
      </c>
      <c r="AI180">
        <f t="shared" si="242"/>
        <v>9.3000000000000007</v>
      </c>
      <c r="AJ180">
        <f t="shared" si="243"/>
        <v>19</v>
      </c>
      <c r="AK180" t="str">
        <f t="shared" si="222"/>
        <v>9.3am-12am</v>
      </c>
      <c r="AL180" t="str">
        <f t="shared" si="223"/>
        <v>10.3am-7pm</v>
      </c>
      <c r="AM180" t="str">
        <f t="shared" si="224"/>
        <v>10.3am-7pm</v>
      </c>
      <c r="AN180" t="str">
        <f t="shared" si="225"/>
        <v>10.3am-7pm</v>
      </c>
      <c r="AO180" t="str">
        <f t="shared" si="226"/>
        <v>10.3am-7pm</v>
      </c>
      <c r="AP180" t="str">
        <f t="shared" si="227"/>
        <v>10.3am-7pm</v>
      </c>
      <c r="AQ180" t="str">
        <f t="shared" si="228"/>
        <v>9.3am-7pm</v>
      </c>
      <c r="AR180" s="8" t="s">
        <v>264</v>
      </c>
      <c r="AS180" t="s">
        <v>295</v>
      </c>
      <c r="AU180" t="s">
        <v>298</v>
      </c>
      <c r="AV180" s="3" t="s">
        <v>306</v>
      </c>
      <c r="AW180" s="3" t="s">
        <v>306</v>
      </c>
      <c r="AX180" s="4" t="str">
        <f t="shared" si="27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80" t="str">
        <f t="shared" si="275"/>
        <v>&lt;img src=@img/outdoor.png@&gt;</v>
      </c>
      <c r="AZ180" t="str">
        <f t="shared" si="276"/>
        <v/>
      </c>
      <c r="BA180" t="str">
        <f t="shared" si="277"/>
        <v>&lt;img src=@img/hard.png@&gt;</v>
      </c>
      <c r="BB180" t="str">
        <f t="shared" si="278"/>
        <v>&lt;img src=@img/drinkicon.png@&gt;</v>
      </c>
      <c r="BC180" t="str">
        <f t="shared" si="279"/>
        <v>&lt;img src=@img/foodicon.png@&gt;</v>
      </c>
      <c r="BD180" t="str">
        <f t="shared" si="280"/>
        <v>&lt;img src=@img/outdoor.png@&gt;&lt;img src=@img/hard.png@&gt;&lt;img src=@img/drinkicon.png@&gt;&lt;img src=@img/foodicon.png@&gt;</v>
      </c>
      <c r="BE180" t="str">
        <f t="shared" si="281"/>
        <v>outdoor drink food hard med old</v>
      </c>
      <c r="BF180" t="str">
        <f t="shared" si="282"/>
        <v>Old Town</v>
      </c>
      <c r="BG180">
        <v>40.584795999999997</v>
      </c>
      <c r="BH180">
        <v>-105.076611</v>
      </c>
      <c r="BI180" t="str">
        <f t="shared" si="273"/>
        <v>[40.584796,-105.076611],</v>
      </c>
      <c r="BK180" t="str">
        <f>IF(BJ180&gt;0,"&lt;img src=@img/kidicon.png@&gt;","")</f>
        <v/>
      </c>
    </row>
    <row r="181" spans="2:64" ht="21" customHeight="1" x14ac:dyDescent="0.25">
      <c r="B181" t="s">
        <v>380</v>
      </c>
      <c r="C181" t="s">
        <v>309</v>
      </c>
      <c r="D181" t="s">
        <v>382</v>
      </c>
      <c r="E181" t="s">
        <v>431</v>
      </c>
      <c r="G181" t="s">
        <v>391</v>
      </c>
      <c r="J181">
        <v>1500</v>
      </c>
      <c r="K181">
        <v>1900</v>
      </c>
      <c r="L181">
        <v>1500</v>
      </c>
      <c r="M181">
        <v>1900</v>
      </c>
      <c r="N181">
        <v>1500</v>
      </c>
      <c r="O181">
        <v>1900</v>
      </c>
      <c r="P181">
        <v>1500</v>
      </c>
      <c r="Q181">
        <v>1900</v>
      </c>
      <c r="R181">
        <v>1500</v>
      </c>
      <c r="S181">
        <v>1900</v>
      </c>
      <c r="V181" t="s">
        <v>504</v>
      </c>
      <c r="W181" t="str">
        <f t="shared" si="232"/>
        <v/>
      </c>
      <c r="X181" t="str">
        <f t="shared" si="233"/>
        <v/>
      </c>
      <c r="Y181">
        <f t="shared" si="234"/>
        <v>15</v>
      </c>
      <c r="Z181">
        <f t="shared" si="235"/>
        <v>19</v>
      </c>
      <c r="AA181">
        <f t="shared" si="236"/>
        <v>15</v>
      </c>
      <c r="AB181">
        <f t="shared" si="237"/>
        <v>19</v>
      </c>
      <c r="AC181">
        <f t="shared" si="238"/>
        <v>15</v>
      </c>
      <c r="AD181">
        <f t="shared" si="239"/>
        <v>19</v>
      </c>
      <c r="AE181">
        <f t="shared" si="283"/>
        <v>15</v>
      </c>
      <c r="AF181">
        <f t="shared" si="284"/>
        <v>19</v>
      </c>
      <c r="AG181">
        <f t="shared" si="240"/>
        <v>15</v>
      </c>
      <c r="AH181">
        <f t="shared" si="241"/>
        <v>19</v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>3pm-7pm</v>
      </c>
      <c r="AM181" t="str">
        <f t="shared" si="224"/>
        <v>3pm-7pm</v>
      </c>
      <c r="AN181" t="str">
        <f t="shared" si="225"/>
        <v>3pm-7pm</v>
      </c>
      <c r="AO181" t="str">
        <f t="shared" si="226"/>
        <v>3pm-7pm</v>
      </c>
      <c r="AP181" t="str">
        <f t="shared" si="227"/>
        <v>3pm-7pm</v>
      </c>
      <c r="AQ181" t="str">
        <f t="shared" si="228"/>
        <v/>
      </c>
      <c r="AR181" t="s">
        <v>390</v>
      </c>
      <c r="AS181" t="s">
        <v>295</v>
      </c>
      <c r="AU181" t="s">
        <v>299</v>
      </c>
      <c r="AV181" s="3" t="s">
        <v>306</v>
      </c>
      <c r="AW181" s="3" t="s">
        <v>306</v>
      </c>
      <c r="AX181" s="4" t="str">
        <f t="shared" si="27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1" t="str">
        <f t="shared" si="275"/>
        <v>&lt;img src=@img/outdoor.png@&gt;</v>
      </c>
      <c r="AZ181" t="str">
        <f t="shared" si="276"/>
        <v/>
      </c>
      <c r="BA181" t="str">
        <f t="shared" si="277"/>
        <v>&lt;img src=@img/easy.png@&gt;</v>
      </c>
      <c r="BB181" t="str">
        <f t="shared" si="278"/>
        <v>&lt;img src=@img/drinkicon.png@&gt;</v>
      </c>
      <c r="BC181" t="str">
        <f t="shared" si="279"/>
        <v>&lt;img src=@img/foodicon.png@&gt;</v>
      </c>
      <c r="BD181" t="str">
        <f t="shared" si="280"/>
        <v>&lt;img src=@img/outdoor.png@&gt;&lt;img src=@img/easy.png@&gt;&lt;img src=@img/drinkicon.png@&gt;&lt;img src=@img/foodicon.png@&gt;</v>
      </c>
      <c r="BE181" t="str">
        <f t="shared" si="281"/>
        <v>outdoor drink food easy med midtown</v>
      </c>
      <c r="BF181" t="str">
        <f t="shared" si="282"/>
        <v>Midtown</v>
      </c>
      <c r="BG181">
        <v>40.542402000000003</v>
      </c>
      <c r="BH181">
        <v>-105.07652</v>
      </c>
      <c r="BI181" t="str">
        <f t="shared" si="273"/>
        <v>[40.542402,-105.07652],</v>
      </c>
      <c r="BK181" t="str">
        <f>IF(BJ181&gt;0,"&lt;img src=@img/kidicon.png@&gt;","")</f>
        <v/>
      </c>
    </row>
    <row r="182" spans="2:64" ht="21" customHeight="1" x14ac:dyDescent="0.25">
      <c r="B182" t="s">
        <v>223</v>
      </c>
      <c r="C182" t="s">
        <v>309</v>
      </c>
      <c r="D182" t="s">
        <v>53</v>
      </c>
      <c r="E182" t="s">
        <v>431</v>
      </c>
      <c r="G182" t="s">
        <v>224</v>
      </c>
      <c r="W182" t="str">
        <f t="shared" si="232"/>
        <v/>
      </c>
      <c r="X182" t="str">
        <f t="shared" si="233"/>
        <v/>
      </c>
      <c r="Y182" t="str">
        <f t="shared" si="234"/>
        <v/>
      </c>
      <c r="Z182" t="str">
        <f t="shared" si="235"/>
        <v/>
      </c>
      <c r="AA182" t="str">
        <f t="shared" si="236"/>
        <v/>
      </c>
      <c r="AB182" t="str">
        <f t="shared" si="237"/>
        <v/>
      </c>
      <c r="AC182" t="str">
        <f t="shared" si="238"/>
        <v/>
      </c>
      <c r="AD182" t="str">
        <f t="shared" si="239"/>
        <v/>
      </c>
      <c r="AE182" t="str">
        <f t="shared" si="283"/>
        <v/>
      </c>
      <c r="AF182" t="str">
        <f t="shared" si="284"/>
        <v/>
      </c>
      <c r="AG182" t="str">
        <f t="shared" si="240"/>
        <v/>
      </c>
      <c r="AH182" t="str">
        <f t="shared" si="241"/>
        <v/>
      </c>
      <c r="AI182" t="str">
        <f t="shared" si="242"/>
        <v/>
      </c>
      <c r="AJ182" t="str">
        <f t="shared" si="243"/>
        <v/>
      </c>
      <c r="AK182" t="str">
        <f t="shared" si="222"/>
        <v/>
      </c>
      <c r="AL182" t="str">
        <f t="shared" si="223"/>
        <v/>
      </c>
      <c r="AM182" t="str">
        <f t="shared" si="224"/>
        <v/>
      </c>
      <c r="AN182" t="str">
        <f t="shared" si="225"/>
        <v/>
      </c>
      <c r="AO182" t="str">
        <f t="shared" si="226"/>
        <v/>
      </c>
      <c r="AP182" t="str">
        <f t="shared" si="227"/>
        <v/>
      </c>
      <c r="AQ182" t="str">
        <f t="shared" si="228"/>
        <v/>
      </c>
      <c r="AR182" s="2" t="s">
        <v>356</v>
      </c>
      <c r="AU182" t="s">
        <v>299</v>
      </c>
      <c r="AV182" s="3" t="s">
        <v>307</v>
      </c>
      <c r="AW182" s="3" t="s">
        <v>307</v>
      </c>
      <c r="AX182" s="4" t="str">
        <f t="shared" si="27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2" t="str">
        <f t="shared" si="275"/>
        <v/>
      </c>
      <c r="AZ182" t="str">
        <f t="shared" si="276"/>
        <v/>
      </c>
      <c r="BA182" t="str">
        <f t="shared" si="277"/>
        <v>&lt;img src=@img/easy.png@&gt;</v>
      </c>
      <c r="BB182" t="str">
        <f t="shared" si="278"/>
        <v/>
      </c>
      <c r="BC182" t="str">
        <f t="shared" si="279"/>
        <v/>
      </c>
      <c r="BD182" t="str">
        <f t="shared" si="280"/>
        <v>&lt;img src=@img/easy.png@&gt;</v>
      </c>
      <c r="BE182" t="str">
        <f t="shared" si="281"/>
        <v>easy med midtown</v>
      </c>
      <c r="BF182" t="str">
        <f t="shared" si="282"/>
        <v>Midtown</v>
      </c>
      <c r="BG182">
        <v>40.551113000000001</v>
      </c>
      <c r="BH182">
        <v>-105.07761600000001</v>
      </c>
      <c r="BI182" t="str">
        <f t="shared" si="273"/>
        <v>[40.551113,-105.077616],</v>
      </c>
      <c r="BK182" t="str">
        <f>IF(BJ182&gt;0,"&lt;img src=@img/kidicon.png@&gt;","")</f>
        <v/>
      </c>
    </row>
    <row r="183" spans="2:64" ht="21" customHeight="1" x14ac:dyDescent="0.25">
      <c r="B183" t="s">
        <v>551</v>
      </c>
      <c r="C183" t="s">
        <v>426</v>
      </c>
      <c r="D183" t="s">
        <v>381</v>
      </c>
      <c r="E183" t="s">
        <v>54</v>
      </c>
      <c r="G183" t="s">
        <v>552</v>
      </c>
      <c r="J183">
        <v>1500</v>
      </c>
      <c r="K183">
        <v>2000</v>
      </c>
      <c r="L183">
        <v>1500</v>
      </c>
      <c r="M183">
        <v>2000</v>
      </c>
      <c r="N183">
        <v>1500</v>
      </c>
      <c r="O183">
        <v>2000</v>
      </c>
      <c r="P183">
        <v>1500</v>
      </c>
      <c r="Q183">
        <v>2000</v>
      </c>
      <c r="R183">
        <v>1500</v>
      </c>
      <c r="S183">
        <v>2000</v>
      </c>
      <c r="T183">
        <v>1500</v>
      </c>
      <c r="U183">
        <v>2000</v>
      </c>
      <c r="W183" t="str">
        <f t="shared" si="232"/>
        <v/>
      </c>
      <c r="X183" t="str">
        <f t="shared" si="233"/>
        <v/>
      </c>
      <c r="Y183">
        <f t="shared" si="234"/>
        <v>15</v>
      </c>
      <c r="Z183">
        <f t="shared" si="235"/>
        <v>20</v>
      </c>
      <c r="AA183">
        <f t="shared" si="236"/>
        <v>15</v>
      </c>
      <c r="AB183">
        <f t="shared" si="237"/>
        <v>20</v>
      </c>
      <c r="AC183">
        <f t="shared" si="238"/>
        <v>15</v>
      </c>
      <c r="AD183">
        <f t="shared" si="239"/>
        <v>20</v>
      </c>
      <c r="AE183">
        <f t="shared" si="283"/>
        <v>15</v>
      </c>
      <c r="AF183">
        <f t="shared" si="284"/>
        <v>20</v>
      </c>
      <c r="AG183">
        <f t="shared" si="240"/>
        <v>15</v>
      </c>
      <c r="AH183">
        <f t="shared" si="241"/>
        <v>20</v>
      </c>
      <c r="AI183">
        <f t="shared" si="242"/>
        <v>15</v>
      </c>
      <c r="AJ183">
        <f t="shared" si="243"/>
        <v>20</v>
      </c>
      <c r="AK183" t="str">
        <f t="shared" si="222"/>
        <v/>
      </c>
      <c r="AL183" t="str">
        <f t="shared" si="223"/>
        <v>3pm-8pm</v>
      </c>
      <c r="AM183" t="str">
        <f t="shared" si="224"/>
        <v>3pm-8pm</v>
      </c>
      <c r="AN183" t="str">
        <f t="shared" si="225"/>
        <v>3pm-8pm</v>
      </c>
      <c r="AO183" t="str">
        <f t="shared" si="226"/>
        <v>3pm-8pm</v>
      </c>
      <c r="AP183" t="str">
        <f t="shared" si="227"/>
        <v>3pm-8pm</v>
      </c>
      <c r="AQ183" t="str">
        <f t="shared" si="228"/>
        <v>3pm-8pm</v>
      </c>
      <c r="AR183" s="2"/>
      <c r="AU183" t="s">
        <v>298</v>
      </c>
      <c r="AV183" s="3" t="s">
        <v>306</v>
      </c>
      <c r="AW183" s="3" t="s">
        <v>307</v>
      </c>
      <c r="AX183" s="4" t="str">
        <f t="shared" si="27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3" t="str">
        <f t="shared" si="275"/>
        <v/>
      </c>
      <c r="AZ183" t="str">
        <f t="shared" si="276"/>
        <v/>
      </c>
      <c r="BA183" t="str">
        <f t="shared" si="277"/>
        <v>&lt;img src=@img/hard.png@&gt;</v>
      </c>
      <c r="BB183" t="str">
        <f t="shared" si="278"/>
        <v>&lt;img src=@img/drinkicon.png@&gt;</v>
      </c>
      <c r="BC183" t="str">
        <f t="shared" si="279"/>
        <v/>
      </c>
      <c r="BD183" t="str">
        <f t="shared" si="280"/>
        <v>&lt;img src=@img/hard.png@&gt;&lt;img src=@img/drinkicon.png@&gt;</v>
      </c>
      <c r="BE183" t="str">
        <f t="shared" si="281"/>
        <v>drink hard low old</v>
      </c>
      <c r="BF183" t="str">
        <f t="shared" si="282"/>
        <v>Old Town</v>
      </c>
      <c r="BG183">
        <v>40.587409999999998</v>
      </c>
      <c r="BH183">
        <v>-105.07661</v>
      </c>
      <c r="BI183" t="str">
        <f t="shared" si="273"/>
        <v>[40.58741,-105.07661],</v>
      </c>
    </row>
    <row r="184" spans="2:64" ht="21" customHeight="1" x14ac:dyDescent="0.25">
      <c r="B184" t="s">
        <v>633</v>
      </c>
      <c r="C184" t="s">
        <v>308</v>
      </c>
      <c r="G184" s="7" t="s">
        <v>634</v>
      </c>
      <c r="W184" t="str">
        <f t="shared" si="232"/>
        <v/>
      </c>
      <c r="X184" t="str">
        <f t="shared" si="233"/>
        <v/>
      </c>
      <c r="Y184" t="str">
        <f t="shared" si="234"/>
        <v/>
      </c>
      <c r="Z184" t="str">
        <f t="shared" si="235"/>
        <v/>
      </c>
      <c r="AA184" t="str">
        <f t="shared" si="236"/>
        <v/>
      </c>
      <c r="AB184" t="str">
        <f t="shared" si="237"/>
        <v/>
      </c>
      <c r="AC184" t="str">
        <f t="shared" si="238"/>
        <v/>
      </c>
      <c r="AD184" t="str">
        <f t="shared" si="239"/>
        <v/>
      </c>
      <c r="AE184" t="str">
        <f t="shared" si="283"/>
        <v/>
      </c>
      <c r="AF184" t="str">
        <f t="shared" si="284"/>
        <v/>
      </c>
      <c r="AG184" t="str">
        <f t="shared" si="240"/>
        <v/>
      </c>
      <c r="AH184" t="str">
        <f t="shared" si="241"/>
        <v/>
      </c>
      <c r="AI184" t="str">
        <f t="shared" si="242"/>
        <v/>
      </c>
      <c r="AJ184" t="str">
        <f t="shared" si="243"/>
        <v/>
      </c>
      <c r="AK184" t="str">
        <f t="shared" si="222"/>
        <v/>
      </c>
      <c r="AL184" t="str">
        <f t="shared" si="223"/>
        <v/>
      </c>
      <c r="AM184" t="str">
        <f t="shared" si="224"/>
        <v/>
      </c>
      <c r="AN184" t="str">
        <f t="shared" si="225"/>
        <v/>
      </c>
      <c r="AO184" t="str">
        <f t="shared" si="226"/>
        <v/>
      </c>
      <c r="AP184" t="str">
        <f t="shared" si="227"/>
        <v/>
      </c>
      <c r="AQ184" t="str">
        <f t="shared" si="228"/>
        <v/>
      </c>
      <c r="AU184" t="s">
        <v>28</v>
      </c>
      <c r="AV184" s="3" t="s">
        <v>307</v>
      </c>
      <c r="AW184" s="3" t="s">
        <v>307</v>
      </c>
      <c r="AX184" s="4" t="str">
        <f t="shared" si="27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4" t="str">
        <f t="shared" si="275"/>
        <v/>
      </c>
      <c r="AZ184" t="str">
        <f t="shared" si="276"/>
        <v/>
      </c>
      <c r="BA184" t="str">
        <f t="shared" si="277"/>
        <v>&lt;img src=@img/medium.png@&gt;</v>
      </c>
      <c r="BB184" t="str">
        <f t="shared" si="278"/>
        <v/>
      </c>
      <c r="BC184" t="str">
        <f t="shared" si="279"/>
        <v/>
      </c>
      <c r="BD184" t="str">
        <f t="shared" si="280"/>
        <v>&lt;img src=@img/medium.png@&gt;</v>
      </c>
      <c r="BE184" t="str">
        <f t="shared" si="281"/>
        <v>medium  campus</v>
      </c>
      <c r="BF184" t="str">
        <f t="shared" si="282"/>
        <v>Near Campus</v>
      </c>
      <c r="BG184">
        <v>40.578440000000001</v>
      </c>
      <c r="BH184">
        <v>-105.07856</v>
      </c>
      <c r="BI184" t="str">
        <f t="shared" si="273"/>
        <v>[40.57844,-105.07856],</v>
      </c>
    </row>
    <row r="185" spans="2:64" ht="21" customHeight="1" x14ac:dyDescent="0.25">
      <c r="B185" t="s">
        <v>287</v>
      </c>
      <c r="C185" t="s">
        <v>426</v>
      </c>
      <c r="D185" t="s">
        <v>288</v>
      </c>
      <c r="E185" t="s">
        <v>54</v>
      </c>
      <c r="G185" s="7" t="s">
        <v>294</v>
      </c>
      <c r="H185">
        <v>1100</v>
      </c>
      <c r="I185">
        <v>1900</v>
      </c>
      <c r="J185">
        <v>1100</v>
      </c>
      <c r="K185">
        <v>2400</v>
      </c>
      <c r="L185">
        <v>1100</v>
      </c>
      <c r="M185">
        <v>2300</v>
      </c>
      <c r="N185">
        <v>1100</v>
      </c>
      <c r="O185">
        <v>2400</v>
      </c>
      <c r="P185">
        <v>1100</v>
      </c>
      <c r="Q185">
        <v>2400</v>
      </c>
      <c r="R185">
        <v>1100</v>
      </c>
      <c r="S185">
        <v>1900</v>
      </c>
      <c r="T185">
        <v>1100</v>
      </c>
      <c r="U185">
        <v>1900</v>
      </c>
      <c r="V185" t="s">
        <v>505</v>
      </c>
      <c r="W185">
        <f t="shared" si="232"/>
        <v>11</v>
      </c>
      <c r="X185">
        <f t="shared" si="233"/>
        <v>19</v>
      </c>
      <c r="Y185">
        <f t="shared" si="234"/>
        <v>11</v>
      </c>
      <c r="Z185">
        <f t="shared" si="235"/>
        <v>24</v>
      </c>
      <c r="AA185">
        <f t="shared" si="236"/>
        <v>11</v>
      </c>
      <c r="AB185">
        <f t="shared" si="237"/>
        <v>23</v>
      </c>
      <c r="AC185">
        <f t="shared" si="238"/>
        <v>11</v>
      </c>
      <c r="AD185">
        <f t="shared" si="239"/>
        <v>24</v>
      </c>
      <c r="AE185">
        <f t="shared" si="283"/>
        <v>11</v>
      </c>
      <c r="AF185">
        <f t="shared" si="284"/>
        <v>24</v>
      </c>
      <c r="AG185">
        <f t="shared" si="240"/>
        <v>11</v>
      </c>
      <c r="AH185">
        <f t="shared" si="241"/>
        <v>19</v>
      </c>
      <c r="AI185">
        <f t="shared" si="242"/>
        <v>11</v>
      </c>
      <c r="AJ185">
        <f t="shared" si="243"/>
        <v>19</v>
      </c>
      <c r="AK185" t="str">
        <f t="shared" si="222"/>
        <v>11am-7pm</v>
      </c>
      <c r="AL185" t="str">
        <f t="shared" si="223"/>
        <v>11am-12am</v>
      </c>
      <c r="AM185" t="str">
        <f t="shared" si="224"/>
        <v>11am-11pm</v>
      </c>
      <c r="AN185" t="str">
        <f t="shared" si="225"/>
        <v>11am-12am</v>
      </c>
      <c r="AO185" t="str">
        <f t="shared" si="226"/>
        <v>11am-12am</v>
      </c>
      <c r="AP185" t="str">
        <f t="shared" si="227"/>
        <v>11am-7pm</v>
      </c>
      <c r="AQ185" t="str">
        <f t="shared" si="228"/>
        <v>11am-7pm</v>
      </c>
      <c r="AR185" s="11" t="s">
        <v>365</v>
      </c>
      <c r="AU185" t="s">
        <v>298</v>
      </c>
      <c r="AV185" s="3" t="s">
        <v>307</v>
      </c>
      <c r="AW185" s="3" t="s">
        <v>307</v>
      </c>
      <c r="AX185" s="4" t="str">
        <f t="shared" si="27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5" t="str">
        <f t="shared" si="275"/>
        <v/>
      </c>
      <c r="AZ185" t="str">
        <f t="shared" si="276"/>
        <v/>
      </c>
      <c r="BA185" t="str">
        <f t="shared" si="277"/>
        <v>&lt;img src=@img/hard.png@&gt;</v>
      </c>
      <c r="BB185" t="str">
        <f t="shared" si="278"/>
        <v/>
      </c>
      <c r="BC185" t="str">
        <f t="shared" si="279"/>
        <v/>
      </c>
      <c r="BD185" t="str">
        <f t="shared" si="280"/>
        <v>&lt;img src=@img/hard.png@&gt;</v>
      </c>
      <c r="BE185" t="str">
        <f t="shared" si="281"/>
        <v>hard low old</v>
      </c>
      <c r="BF185" t="str">
        <f t="shared" si="282"/>
        <v>Old Town</v>
      </c>
      <c r="BG185">
        <v>40.587395000000001</v>
      </c>
      <c r="BH185">
        <v>-105.078292</v>
      </c>
      <c r="BI185" t="str">
        <f t="shared" si="273"/>
        <v>[40.587395,-105.078292],</v>
      </c>
      <c r="BK185" t="str">
        <f>IF(BJ185&gt;0,"&lt;img src=@img/kidicon.png@&gt;","")</f>
        <v/>
      </c>
    </row>
    <row r="186" spans="2:64" ht="21" customHeight="1" x14ac:dyDescent="0.25">
      <c r="B186" t="s">
        <v>401</v>
      </c>
      <c r="C186" t="s">
        <v>426</v>
      </c>
      <c r="D186" t="s">
        <v>372</v>
      </c>
      <c r="E186" t="s">
        <v>431</v>
      </c>
      <c r="G186" s="7" t="s">
        <v>434</v>
      </c>
      <c r="W186" t="str">
        <f t="shared" si="232"/>
        <v/>
      </c>
      <c r="X186" t="str">
        <f t="shared" si="233"/>
        <v/>
      </c>
      <c r="Y186" t="str">
        <f t="shared" si="234"/>
        <v/>
      </c>
      <c r="Z186" t="str">
        <f t="shared" si="235"/>
        <v/>
      </c>
      <c r="AA186" t="str">
        <f t="shared" si="236"/>
        <v/>
      </c>
      <c r="AB186" t="str">
        <f t="shared" si="237"/>
        <v/>
      </c>
      <c r="AC186" t="str">
        <f t="shared" si="238"/>
        <v/>
      </c>
      <c r="AD186" t="str">
        <f t="shared" si="239"/>
        <v/>
      </c>
      <c r="AE186" t="str">
        <f t="shared" si="283"/>
        <v/>
      </c>
      <c r="AF186" t="str">
        <f t="shared" si="284"/>
        <v/>
      </c>
      <c r="AG186" t="str">
        <f t="shared" si="240"/>
        <v/>
      </c>
      <c r="AH186" t="str">
        <f t="shared" si="241"/>
        <v/>
      </c>
      <c r="AI186" t="str">
        <f t="shared" si="242"/>
        <v/>
      </c>
      <c r="AJ186" t="str">
        <f t="shared" si="243"/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402</v>
      </c>
      <c r="AS186" t="s">
        <v>295</v>
      </c>
      <c r="AU186" t="s">
        <v>28</v>
      </c>
      <c r="AV186" s="3" t="s">
        <v>307</v>
      </c>
      <c r="AW186" s="3" t="s">
        <v>307</v>
      </c>
      <c r="AX186" s="4" t="str">
        <f t="shared" si="27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6" t="str">
        <f t="shared" si="275"/>
        <v>&lt;img src=@img/outdoor.png@&gt;</v>
      </c>
      <c r="AZ186" t="str">
        <f t="shared" si="276"/>
        <v/>
      </c>
      <c r="BA186" t="str">
        <f t="shared" si="277"/>
        <v>&lt;img src=@img/medium.png@&gt;</v>
      </c>
      <c r="BB186" t="str">
        <f t="shared" si="278"/>
        <v/>
      </c>
      <c r="BC186" t="str">
        <f t="shared" si="279"/>
        <v/>
      </c>
      <c r="BD186" t="str">
        <f t="shared" si="280"/>
        <v>&lt;img src=@img/outdoor.png@&gt;&lt;img src=@img/medium.png@&gt;</v>
      </c>
      <c r="BE186" t="str">
        <f t="shared" si="281"/>
        <v>outdoor medium med old</v>
      </c>
      <c r="BF186" t="str">
        <f t="shared" si="282"/>
        <v>Old Town</v>
      </c>
      <c r="BG186">
        <v>40.589368999999998</v>
      </c>
      <c r="BH186">
        <v>-105.07445800000001</v>
      </c>
      <c r="BI186" t="str">
        <f t="shared" si="273"/>
        <v>[40.589369,-105.074458],</v>
      </c>
      <c r="BK186" t="str">
        <f>IF(BJ186&gt;0,"&lt;img src=@img/kidicon.png@&gt;","")</f>
        <v/>
      </c>
    </row>
    <row r="187" spans="2:64" ht="21" customHeight="1" x14ac:dyDescent="0.25">
      <c r="B187" t="s">
        <v>744</v>
      </c>
      <c r="C187" t="s">
        <v>426</v>
      </c>
      <c r="E187" t="s">
        <v>431</v>
      </c>
      <c r="G187" s="7" t="s">
        <v>753</v>
      </c>
      <c r="W187" t="str">
        <f t="shared" ref="W187:W197" si="285">IF(H187&gt;0,H187/100,"")</f>
        <v/>
      </c>
      <c r="X187" t="str">
        <f t="shared" ref="X187:X197" si="286">IF(I187&gt;0,I187/100,"")</f>
        <v/>
      </c>
      <c r="Y187" t="str">
        <f t="shared" ref="Y187:Y197" si="287">IF(J187&gt;0,J187/100,"")</f>
        <v/>
      </c>
      <c r="Z187" t="str">
        <f t="shared" ref="Z187:Z197" si="288">IF(K187&gt;0,K187/100,"")</f>
        <v/>
      </c>
      <c r="AA187" t="str">
        <f t="shared" ref="AA187:AA197" si="289">IF(L187&gt;0,L187/100,"")</f>
        <v/>
      </c>
      <c r="AB187" t="str">
        <f t="shared" ref="AB187:AB197" si="290">IF(M187&gt;0,M187/100,"")</f>
        <v/>
      </c>
      <c r="AC187" t="str">
        <f t="shared" ref="AC187:AC197" si="291">IF(N187&gt;0,N187/100,"")</f>
        <v/>
      </c>
      <c r="AD187" t="str">
        <f t="shared" ref="AD187:AD197" si="292">IF(O187&gt;0,O187/100,"")</f>
        <v/>
      </c>
      <c r="AG187" t="str">
        <f t="shared" ref="AG187:AG197" si="293">IF(R187&gt;0,R187/100,"")</f>
        <v/>
      </c>
      <c r="AH187" t="str">
        <f t="shared" ref="AH187:AH197" si="294">IF(S187&gt;0,S187/100,"")</f>
        <v/>
      </c>
      <c r="AI187" t="str">
        <f t="shared" ref="AI187:AI197" si="295">IF(T187&gt;0,T187/100,"")</f>
        <v/>
      </c>
      <c r="AJ187" t="str">
        <f t="shared" ref="AJ187:AJ197" si="296">IF(U187&gt;0,U187/100,"")</f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754</v>
      </c>
      <c r="AU187" t="s">
        <v>299</v>
      </c>
      <c r="AV187" s="3" t="s">
        <v>307</v>
      </c>
      <c r="AW187" s="3" t="s">
        <v>307</v>
      </c>
      <c r="AX187" s="4" t="str">
        <f t="shared" si="27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7" t="str">
        <f t="shared" si="275"/>
        <v/>
      </c>
      <c r="AZ187" t="str">
        <f t="shared" si="276"/>
        <v/>
      </c>
      <c r="BA187" t="str">
        <f t="shared" si="277"/>
        <v>&lt;img src=@img/easy.png@&gt;</v>
      </c>
      <c r="BB187" t="str">
        <f t="shared" si="278"/>
        <v/>
      </c>
      <c r="BC187" t="str">
        <f t="shared" si="279"/>
        <v/>
      </c>
      <c r="BD187" t="str">
        <f t="shared" si="280"/>
        <v>&lt;img src=@img/easy.png@&gt;</v>
      </c>
      <c r="BE187" t="str">
        <f t="shared" si="281"/>
        <v>easy med old</v>
      </c>
      <c r="BF187" t="str">
        <f t="shared" si="282"/>
        <v>Old Town</v>
      </c>
      <c r="BG187">
        <v>40.523972999999998</v>
      </c>
      <c r="BH187">
        <v>-105.025125</v>
      </c>
      <c r="BI187" t="str">
        <f t="shared" si="273"/>
        <v>[40.523973,-105.025125],</v>
      </c>
    </row>
    <row r="188" spans="2:64" ht="21" customHeight="1" x14ac:dyDescent="0.25">
      <c r="B188" t="s">
        <v>742</v>
      </c>
      <c r="C188" t="s">
        <v>426</v>
      </c>
      <c r="E188" t="s">
        <v>54</v>
      </c>
      <c r="G188" t="s">
        <v>749</v>
      </c>
      <c r="W188" t="str">
        <f t="shared" si="285"/>
        <v/>
      </c>
      <c r="X188" t="str">
        <f t="shared" si="286"/>
        <v/>
      </c>
      <c r="Y188" t="str">
        <f t="shared" si="287"/>
        <v/>
      </c>
      <c r="Z188" t="str">
        <f t="shared" si="288"/>
        <v/>
      </c>
      <c r="AA188" t="str">
        <f t="shared" si="289"/>
        <v/>
      </c>
      <c r="AB188" t="str">
        <f t="shared" si="290"/>
        <v/>
      </c>
      <c r="AC188" t="str">
        <f t="shared" si="291"/>
        <v/>
      </c>
      <c r="AD188" t="str">
        <f t="shared" si="292"/>
        <v/>
      </c>
      <c r="AG188" t="str">
        <f t="shared" si="293"/>
        <v/>
      </c>
      <c r="AH188" t="str">
        <f t="shared" si="294"/>
        <v/>
      </c>
      <c r="AI188" t="str">
        <f t="shared" si="295"/>
        <v/>
      </c>
      <c r="AJ188" t="str">
        <f t="shared" si="296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t="s">
        <v>750</v>
      </c>
      <c r="AS188" t="s">
        <v>295</v>
      </c>
      <c r="AU188" t="s">
        <v>28</v>
      </c>
      <c r="AV188" s="3" t="s">
        <v>307</v>
      </c>
      <c r="AW188" s="3" t="s">
        <v>307</v>
      </c>
      <c r="AX188" s="4" t="str">
        <f t="shared" si="27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8" t="str">
        <f t="shared" si="275"/>
        <v>&lt;img src=@img/outdoor.png@&gt;</v>
      </c>
      <c r="AZ188" t="str">
        <f t="shared" si="276"/>
        <v/>
      </c>
      <c r="BA188" t="str">
        <f t="shared" si="277"/>
        <v>&lt;img src=@img/medium.png@&gt;</v>
      </c>
      <c r="BB188" t="str">
        <f t="shared" si="278"/>
        <v/>
      </c>
      <c r="BC188" t="str">
        <f t="shared" si="279"/>
        <v/>
      </c>
      <c r="BD188" t="str">
        <f t="shared" si="280"/>
        <v>&lt;img src=@img/outdoor.png@&gt;&lt;img src=@img/medium.png@&gt;</v>
      </c>
      <c r="BE188" t="str">
        <f t="shared" si="281"/>
        <v>outdoor medium low old</v>
      </c>
      <c r="BF188" t="str">
        <f t="shared" si="282"/>
        <v>Old Town</v>
      </c>
      <c r="BG188">
        <v>40.589424999999999</v>
      </c>
      <c r="BH188">
        <v>-105.076553</v>
      </c>
      <c r="BI188" t="str">
        <f t="shared" si="273"/>
        <v>[40.589425,-105.076553],</v>
      </c>
    </row>
    <row r="189" spans="2:64" ht="21" customHeight="1" x14ac:dyDescent="0.25">
      <c r="B189" t="s">
        <v>635</v>
      </c>
      <c r="C189" t="s">
        <v>429</v>
      </c>
      <c r="G189" s="7" t="s">
        <v>636</v>
      </c>
      <c r="W189" t="str">
        <f t="shared" si="285"/>
        <v/>
      </c>
      <c r="X189" t="str">
        <f t="shared" si="286"/>
        <v/>
      </c>
      <c r="Y189" t="str">
        <f t="shared" si="287"/>
        <v/>
      </c>
      <c r="Z189" t="str">
        <f t="shared" si="288"/>
        <v/>
      </c>
      <c r="AA189" t="str">
        <f t="shared" si="289"/>
        <v/>
      </c>
      <c r="AB189" t="str">
        <f t="shared" si="290"/>
        <v/>
      </c>
      <c r="AC189" t="str">
        <f t="shared" si="291"/>
        <v/>
      </c>
      <c r="AD189" t="str">
        <f t="shared" si="292"/>
        <v/>
      </c>
      <c r="AE189" t="str">
        <f t="shared" ref="AE189:AF192" si="297">IF(P189&gt;0,P189/100,"")</f>
        <v/>
      </c>
      <c r="AF189" t="str">
        <f t="shared" si="297"/>
        <v/>
      </c>
      <c r="AG189" t="str">
        <f t="shared" si="293"/>
        <v/>
      </c>
      <c r="AH189" t="str">
        <f t="shared" si="294"/>
        <v/>
      </c>
      <c r="AI189" t="str">
        <f t="shared" si="295"/>
        <v/>
      </c>
      <c r="AJ189" t="str">
        <f t="shared" si="296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R189" s="12" t="s">
        <v>637</v>
      </c>
      <c r="AU189" t="s">
        <v>28</v>
      </c>
      <c r="AV189" s="3" t="s">
        <v>307</v>
      </c>
      <c r="AW189" s="3" t="s">
        <v>307</v>
      </c>
      <c r="AX189" s="4" t="str">
        <f t="shared" si="27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9" t="str">
        <f t="shared" si="275"/>
        <v/>
      </c>
      <c r="AZ189" t="str">
        <f t="shared" si="276"/>
        <v/>
      </c>
      <c r="BA189" t="str">
        <f t="shared" si="277"/>
        <v>&lt;img src=@img/medium.png@&gt;</v>
      </c>
      <c r="BB189" t="str">
        <f t="shared" si="278"/>
        <v/>
      </c>
      <c r="BC189" t="str">
        <f t="shared" si="279"/>
        <v/>
      </c>
      <c r="BD189" t="str">
        <f t="shared" si="280"/>
        <v>&lt;img src=@img/medium.png@&gt;</v>
      </c>
      <c r="BE189" t="str">
        <f t="shared" si="281"/>
        <v>medium  cwest</v>
      </c>
      <c r="BF189" t="str">
        <f t="shared" si="282"/>
        <v>Campus West</v>
      </c>
      <c r="BG189">
        <v>40.574289999999998</v>
      </c>
      <c r="BH189">
        <v>-105.0971</v>
      </c>
      <c r="BI189" t="str">
        <f t="shared" si="273"/>
        <v>[40.57429,-105.0971],</v>
      </c>
    </row>
    <row r="190" spans="2:64" ht="21" customHeight="1" x14ac:dyDescent="0.25">
      <c r="B190" t="s">
        <v>657</v>
      </c>
      <c r="E190" t="s">
        <v>431</v>
      </c>
      <c r="G190" t="s">
        <v>681</v>
      </c>
      <c r="W190" t="str">
        <f t="shared" si="285"/>
        <v/>
      </c>
      <c r="X190" t="str">
        <f t="shared" si="286"/>
        <v/>
      </c>
      <c r="Y190" t="str">
        <f t="shared" si="287"/>
        <v/>
      </c>
      <c r="Z190" t="str">
        <f t="shared" si="288"/>
        <v/>
      </c>
      <c r="AA190" t="str">
        <f t="shared" si="289"/>
        <v/>
      </c>
      <c r="AB190" t="str">
        <f t="shared" si="290"/>
        <v/>
      </c>
      <c r="AC190" t="str">
        <f t="shared" si="291"/>
        <v/>
      </c>
      <c r="AD190" t="str">
        <f t="shared" si="292"/>
        <v/>
      </c>
      <c r="AE190" t="str">
        <f t="shared" si="297"/>
        <v/>
      </c>
      <c r="AF190" t="str">
        <f t="shared" si="297"/>
        <v/>
      </c>
      <c r="AG190" t="str">
        <f t="shared" si="293"/>
        <v/>
      </c>
      <c r="AH190" t="str">
        <f t="shared" si="294"/>
        <v/>
      </c>
      <c r="AI190" t="str">
        <f t="shared" si="295"/>
        <v/>
      </c>
      <c r="AJ190" t="str">
        <f t="shared" si="296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U190" t="s">
        <v>299</v>
      </c>
      <c r="AV190" s="3" t="s">
        <v>307</v>
      </c>
      <c r="AW190" s="3" t="s">
        <v>307</v>
      </c>
      <c r="AX190" s="4" t="str">
        <f t="shared" si="27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90" t="str">
        <f t="shared" si="275"/>
        <v/>
      </c>
      <c r="AZ190" t="str">
        <f t="shared" si="276"/>
        <v/>
      </c>
      <c r="BA190" t="str">
        <f t="shared" si="277"/>
        <v>&lt;img src=@img/easy.png@&gt;</v>
      </c>
      <c r="BB190" t="str">
        <f t="shared" si="278"/>
        <v/>
      </c>
      <c r="BC190" t="str">
        <f t="shared" si="279"/>
        <v/>
      </c>
      <c r="BD190" t="str">
        <f t="shared" si="280"/>
        <v>&lt;img src=@img/easy.png@&gt;</v>
      </c>
      <c r="BE190" t="str">
        <f t="shared" si="281"/>
        <v xml:space="preserve">easy med </v>
      </c>
      <c r="BF190" t="str">
        <f t="shared" si="282"/>
        <v/>
      </c>
      <c r="BG190">
        <v>40.552579999999999</v>
      </c>
      <c r="BH190">
        <v>-105.09672999999999</v>
      </c>
      <c r="BI190" t="str">
        <f t="shared" si="273"/>
        <v>[40.55258,-105.09673],</v>
      </c>
    </row>
    <row r="191" spans="2:64" ht="21" customHeight="1" x14ac:dyDescent="0.25">
      <c r="B191" t="s">
        <v>128</v>
      </c>
      <c r="C191" t="s">
        <v>308</v>
      </c>
      <c r="D191" t="s">
        <v>129</v>
      </c>
      <c r="E191" t="s">
        <v>54</v>
      </c>
      <c r="G191" s="1" t="s">
        <v>130</v>
      </c>
      <c r="W191" t="str">
        <f t="shared" si="285"/>
        <v/>
      </c>
      <c r="X191" t="str">
        <f t="shared" si="286"/>
        <v/>
      </c>
      <c r="Y191" t="str">
        <f t="shared" si="287"/>
        <v/>
      </c>
      <c r="Z191" t="str">
        <f t="shared" si="288"/>
        <v/>
      </c>
      <c r="AA191" t="str">
        <f t="shared" si="289"/>
        <v/>
      </c>
      <c r="AB191" t="str">
        <f t="shared" si="290"/>
        <v/>
      </c>
      <c r="AC191" t="str">
        <f t="shared" si="291"/>
        <v/>
      </c>
      <c r="AD191" t="str">
        <f t="shared" si="292"/>
        <v/>
      </c>
      <c r="AE191" t="str">
        <f t="shared" si="297"/>
        <v/>
      </c>
      <c r="AF191" t="str">
        <f t="shared" si="297"/>
        <v/>
      </c>
      <c r="AG191" t="str">
        <f t="shared" si="293"/>
        <v/>
      </c>
      <c r="AH191" t="str">
        <f t="shared" si="294"/>
        <v/>
      </c>
      <c r="AI191" t="str">
        <f t="shared" si="295"/>
        <v/>
      </c>
      <c r="AJ191" t="str">
        <f t="shared" si="296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2" t="s">
        <v>329</v>
      </c>
      <c r="AS191" t="s">
        <v>295</v>
      </c>
      <c r="AT191" t="s">
        <v>305</v>
      </c>
      <c r="AU191" t="s">
        <v>28</v>
      </c>
      <c r="AV191" s="3" t="s">
        <v>307</v>
      </c>
      <c r="AW191" s="3" t="s">
        <v>307</v>
      </c>
      <c r="AX191" s="4" t="str">
        <f t="shared" si="27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1" t="str">
        <f t="shared" si="275"/>
        <v>&lt;img src=@img/outdoor.png@&gt;</v>
      </c>
      <c r="AZ191" t="str">
        <f t="shared" si="276"/>
        <v>&lt;img src=@img/pets.png@&gt;</v>
      </c>
      <c r="BA191" t="str">
        <f t="shared" si="277"/>
        <v>&lt;img src=@img/medium.png@&gt;</v>
      </c>
      <c r="BB191" t="str">
        <f t="shared" si="278"/>
        <v/>
      </c>
      <c r="BC191" t="str">
        <f t="shared" si="279"/>
        <v/>
      </c>
      <c r="BD191" t="str">
        <f t="shared" si="280"/>
        <v>&lt;img src=@img/outdoor.png@&gt;&lt;img src=@img/pets.png@&gt;&lt;img src=@img/medium.png@&gt;</v>
      </c>
      <c r="BE191" t="str">
        <f t="shared" si="281"/>
        <v>outdoor pet medium low campus</v>
      </c>
      <c r="BF191" t="str">
        <f t="shared" si="282"/>
        <v>Near Campus</v>
      </c>
      <c r="BG191">
        <v>40.568157999999997</v>
      </c>
      <c r="BH191">
        <v>-105.076488</v>
      </c>
      <c r="BI191" t="str">
        <f t="shared" si="273"/>
        <v>[40.568158,-105.076488],</v>
      </c>
      <c r="BK191" t="str">
        <f>IF(BJ191&gt;0,"&lt;img src=@img/kidicon.png@&gt;","")</f>
        <v/>
      </c>
    </row>
    <row r="192" spans="2:64" ht="21" customHeight="1" x14ac:dyDescent="0.25">
      <c r="B192" t="s">
        <v>548</v>
      </c>
      <c r="C192" t="s">
        <v>309</v>
      </c>
      <c r="D192" t="s">
        <v>372</v>
      </c>
      <c r="E192" t="s">
        <v>431</v>
      </c>
      <c r="G192" s="1" t="s">
        <v>549</v>
      </c>
      <c r="W192" t="str">
        <f t="shared" si="285"/>
        <v/>
      </c>
      <c r="X192" t="str">
        <f t="shared" si="286"/>
        <v/>
      </c>
      <c r="Y192" t="str">
        <f t="shared" si="287"/>
        <v/>
      </c>
      <c r="Z192" t="str">
        <f t="shared" si="288"/>
        <v/>
      </c>
      <c r="AA192" t="str">
        <f t="shared" si="289"/>
        <v/>
      </c>
      <c r="AB192" t="str">
        <f t="shared" si="290"/>
        <v/>
      </c>
      <c r="AC192" t="str">
        <f t="shared" si="291"/>
        <v/>
      </c>
      <c r="AD192" t="str">
        <f t="shared" si="292"/>
        <v/>
      </c>
      <c r="AE192" t="str">
        <f t="shared" si="297"/>
        <v/>
      </c>
      <c r="AF192" t="str">
        <f t="shared" si="297"/>
        <v/>
      </c>
      <c r="AG192" t="str">
        <f t="shared" si="293"/>
        <v/>
      </c>
      <c r="AH192" t="str">
        <f t="shared" si="294"/>
        <v/>
      </c>
      <c r="AI192" t="str">
        <f t="shared" si="295"/>
        <v/>
      </c>
      <c r="AJ192" t="str">
        <f t="shared" si="296"/>
        <v/>
      </c>
      <c r="AK192" t="str">
        <f t="shared" si="222"/>
        <v/>
      </c>
      <c r="AL192" t="str">
        <f t="shared" si="223"/>
        <v/>
      </c>
      <c r="AM192" t="str">
        <f t="shared" si="224"/>
        <v/>
      </c>
      <c r="AN192" t="str">
        <f t="shared" si="225"/>
        <v/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550</v>
      </c>
      <c r="AS192" t="s">
        <v>295</v>
      </c>
      <c r="AU192" t="s">
        <v>299</v>
      </c>
      <c r="AV192" s="3" t="s">
        <v>307</v>
      </c>
      <c r="AW192" s="3" t="s">
        <v>307</v>
      </c>
      <c r="AX192" s="4" t="str">
        <f t="shared" si="27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2" t="str">
        <f t="shared" si="275"/>
        <v>&lt;img src=@img/outdoor.png@&gt;</v>
      </c>
      <c r="AZ192" t="str">
        <f t="shared" si="276"/>
        <v/>
      </c>
      <c r="BA192" t="str">
        <f t="shared" si="277"/>
        <v>&lt;img src=@img/easy.png@&gt;</v>
      </c>
      <c r="BB192" t="str">
        <f t="shared" si="278"/>
        <v/>
      </c>
      <c r="BC192" t="str">
        <f t="shared" si="279"/>
        <v/>
      </c>
      <c r="BD192" t="str">
        <f t="shared" si="280"/>
        <v>&lt;img src=@img/outdoor.png@&gt;&lt;img src=@img/easy.png@&gt;</v>
      </c>
      <c r="BE192" t="str">
        <f t="shared" si="281"/>
        <v>outdoor easy med midtown</v>
      </c>
      <c r="BF192" t="str">
        <f t="shared" si="282"/>
        <v>Midtown</v>
      </c>
      <c r="BG192">
        <v>40.551969999999997</v>
      </c>
      <c r="BH192">
        <v>-105.03718000000001</v>
      </c>
      <c r="BI192" t="str">
        <f t="shared" si="273"/>
        <v>[40.55197,-105.03718],</v>
      </c>
    </row>
    <row r="193" spans="2:63" ht="21" customHeight="1" x14ac:dyDescent="0.25">
      <c r="B193" t="s">
        <v>638</v>
      </c>
      <c r="C193" t="s">
        <v>309</v>
      </c>
      <c r="G193" s="7" t="s">
        <v>639</v>
      </c>
      <c r="J193">
        <v>1100</v>
      </c>
      <c r="K193">
        <v>2400</v>
      </c>
      <c r="L193">
        <v>1100</v>
      </c>
      <c r="M193">
        <v>2400</v>
      </c>
      <c r="N193">
        <v>1100</v>
      </c>
      <c r="O193">
        <v>2400</v>
      </c>
      <c r="V193" t="s">
        <v>640</v>
      </c>
      <c r="W193" t="str">
        <f t="shared" si="285"/>
        <v/>
      </c>
      <c r="X193" t="str">
        <f t="shared" si="286"/>
        <v/>
      </c>
      <c r="Y193">
        <f t="shared" si="287"/>
        <v>11</v>
      </c>
      <c r="Z193">
        <f t="shared" si="288"/>
        <v>24</v>
      </c>
      <c r="AA193">
        <f t="shared" si="289"/>
        <v>11</v>
      </c>
      <c r="AB193">
        <f t="shared" si="290"/>
        <v>24</v>
      </c>
      <c r="AC193">
        <f t="shared" si="291"/>
        <v>11</v>
      </c>
      <c r="AD193">
        <f t="shared" si="292"/>
        <v>24</v>
      </c>
      <c r="AG193" t="str">
        <f t="shared" si="293"/>
        <v/>
      </c>
      <c r="AH193" t="str">
        <f t="shared" si="294"/>
        <v/>
      </c>
      <c r="AI193" t="str">
        <f t="shared" si="295"/>
        <v/>
      </c>
      <c r="AJ193" t="str">
        <f t="shared" si="296"/>
        <v/>
      </c>
      <c r="AK193" t="str">
        <f t="shared" si="222"/>
        <v/>
      </c>
      <c r="AL193" t="str">
        <f t="shared" si="223"/>
        <v>11am-12am</v>
      </c>
      <c r="AM193" t="str">
        <f t="shared" si="224"/>
        <v>11am-12am</v>
      </c>
      <c r="AN193" t="str">
        <f t="shared" si="225"/>
        <v>11am-12am</v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12" t="s">
        <v>641</v>
      </c>
      <c r="AU193" t="s">
        <v>299</v>
      </c>
      <c r="AV193" s="3" t="s">
        <v>307</v>
      </c>
      <c r="AW193" s="3" t="s">
        <v>306</v>
      </c>
      <c r="AX193" s="4" t="str">
        <f t="shared" si="27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3" t="str">
        <f t="shared" si="275"/>
        <v/>
      </c>
      <c r="AZ193" t="str">
        <f t="shared" si="276"/>
        <v/>
      </c>
      <c r="BA193" t="str">
        <f t="shared" si="277"/>
        <v>&lt;img src=@img/easy.png@&gt;</v>
      </c>
      <c r="BB193" t="str">
        <f t="shared" si="278"/>
        <v/>
      </c>
      <c r="BC193" t="str">
        <f t="shared" si="279"/>
        <v>&lt;img src=@img/foodicon.png@&gt;</v>
      </c>
      <c r="BD193" t="str">
        <f t="shared" si="280"/>
        <v>&lt;img src=@img/easy.png@&gt;&lt;img src=@img/foodicon.png@&gt;</v>
      </c>
      <c r="BE193" t="str">
        <f t="shared" si="281"/>
        <v>food easy  midtown</v>
      </c>
      <c r="BF193" t="str">
        <f t="shared" si="282"/>
        <v>Midtown</v>
      </c>
      <c r="BG193">
        <v>40.57358</v>
      </c>
      <c r="BH193">
        <v>-105.05826</v>
      </c>
      <c r="BI193" t="str">
        <f t="shared" si="273"/>
        <v>[40.57358,-105.05826],</v>
      </c>
    </row>
    <row r="194" spans="2:63" ht="21" customHeight="1" x14ac:dyDescent="0.25">
      <c r="B194" t="s">
        <v>225</v>
      </c>
      <c r="C194" t="s">
        <v>426</v>
      </c>
      <c r="D194" t="s">
        <v>147</v>
      </c>
      <c r="E194" t="s">
        <v>431</v>
      </c>
      <c r="G194" t="s">
        <v>226</v>
      </c>
      <c r="W194" t="str">
        <f t="shared" si="285"/>
        <v/>
      </c>
      <c r="X194" t="str">
        <f t="shared" si="286"/>
        <v/>
      </c>
      <c r="Y194" t="str">
        <f t="shared" si="287"/>
        <v/>
      </c>
      <c r="Z194" t="str">
        <f t="shared" si="288"/>
        <v/>
      </c>
      <c r="AA194" t="str">
        <f t="shared" si="289"/>
        <v/>
      </c>
      <c r="AB194" t="str">
        <f t="shared" si="290"/>
        <v/>
      </c>
      <c r="AC194" t="str">
        <f t="shared" si="291"/>
        <v/>
      </c>
      <c r="AD194" t="str">
        <f t="shared" si="292"/>
        <v/>
      </c>
      <c r="AG194" t="str">
        <f t="shared" si="293"/>
        <v/>
      </c>
      <c r="AH194" t="str">
        <f t="shared" si="294"/>
        <v/>
      </c>
      <c r="AI194" t="str">
        <f t="shared" si="295"/>
        <v/>
      </c>
      <c r="AJ194" t="str">
        <f t="shared" si="296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s="6" t="s">
        <v>265</v>
      </c>
      <c r="AU194" t="s">
        <v>28</v>
      </c>
      <c r="AV194" s="3" t="s">
        <v>307</v>
      </c>
      <c r="AW194" s="3" t="s">
        <v>307</v>
      </c>
      <c r="AX194" s="4" t="str">
        <f t="shared" si="27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4" t="str">
        <f t="shared" si="275"/>
        <v/>
      </c>
      <c r="AZ194" t="str">
        <f t="shared" si="276"/>
        <v/>
      </c>
      <c r="BA194" t="str">
        <f t="shared" si="277"/>
        <v>&lt;img src=@img/medium.png@&gt;</v>
      </c>
      <c r="BB194" t="str">
        <f t="shared" si="278"/>
        <v/>
      </c>
      <c r="BC194" t="str">
        <f t="shared" si="279"/>
        <v/>
      </c>
      <c r="BD194" t="str">
        <f t="shared" si="280"/>
        <v>&lt;img src=@img/medium.png@&gt;</v>
      </c>
      <c r="BE194" t="str">
        <f t="shared" si="281"/>
        <v>medium med old</v>
      </c>
      <c r="BF194" t="str">
        <f t="shared" si="282"/>
        <v>Old Town</v>
      </c>
      <c r="BG194">
        <v>40.590724000000002</v>
      </c>
      <c r="BH194">
        <v>-105.073266</v>
      </c>
      <c r="BI194" t="str">
        <f t="shared" si="273"/>
        <v>[40.590724,-105.073266],</v>
      </c>
      <c r="BK194" t="str">
        <f>IF(BJ194&gt;0,"&lt;img src=@img/kidicon.png@&gt;","")</f>
        <v/>
      </c>
    </row>
    <row r="195" spans="2:63" ht="21" customHeight="1" x14ac:dyDescent="0.25">
      <c r="B195" t="s">
        <v>49</v>
      </c>
      <c r="C195" t="s">
        <v>309</v>
      </c>
      <c r="D195" t="s">
        <v>50</v>
      </c>
      <c r="E195" t="s">
        <v>431</v>
      </c>
      <c r="G195" s="1" t="s">
        <v>51</v>
      </c>
      <c r="W195" t="str">
        <f t="shared" si="285"/>
        <v/>
      </c>
      <c r="X195" t="str">
        <f t="shared" si="286"/>
        <v/>
      </c>
      <c r="Y195" t="str">
        <f t="shared" si="287"/>
        <v/>
      </c>
      <c r="Z195" t="str">
        <f t="shared" si="288"/>
        <v/>
      </c>
      <c r="AA195" t="str">
        <f t="shared" si="289"/>
        <v/>
      </c>
      <c r="AB195" t="str">
        <f t="shared" si="290"/>
        <v/>
      </c>
      <c r="AC195" t="str">
        <f t="shared" si="291"/>
        <v/>
      </c>
      <c r="AD195" t="str">
        <f t="shared" si="292"/>
        <v/>
      </c>
      <c r="AG195" t="str">
        <f t="shared" si="293"/>
        <v/>
      </c>
      <c r="AH195" t="str">
        <f t="shared" si="294"/>
        <v/>
      </c>
      <c r="AI195" t="str">
        <f t="shared" si="295"/>
        <v/>
      </c>
      <c r="AJ195" t="str">
        <f t="shared" si="296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t="s">
        <v>238</v>
      </c>
      <c r="AU195" t="s">
        <v>299</v>
      </c>
      <c r="AV195" s="3" t="s">
        <v>307</v>
      </c>
      <c r="AW195" s="3" t="s">
        <v>307</v>
      </c>
      <c r="AX195" s="4" t="str">
        <f t="shared" si="27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5" t="str">
        <f t="shared" si="275"/>
        <v/>
      </c>
      <c r="AZ195" t="str">
        <f t="shared" si="276"/>
        <v/>
      </c>
      <c r="BA195" t="str">
        <f t="shared" si="277"/>
        <v>&lt;img src=@img/easy.png@&gt;</v>
      </c>
      <c r="BB195" t="str">
        <f t="shared" si="278"/>
        <v/>
      </c>
      <c r="BC195" t="str">
        <f t="shared" si="279"/>
        <v/>
      </c>
      <c r="BD195" t="str">
        <f t="shared" si="280"/>
        <v>&lt;img src=@img/easy.png@&gt;</v>
      </c>
      <c r="BE195" t="str">
        <f t="shared" si="281"/>
        <v>easy med midtown</v>
      </c>
      <c r="BF195" t="str">
        <f t="shared" si="282"/>
        <v>Midtown</v>
      </c>
      <c r="BG195">
        <v>40.541967999999997</v>
      </c>
      <c r="BH195">
        <v>-105.079037</v>
      </c>
      <c r="BI195" t="str">
        <f t="shared" si="273"/>
        <v>[40.541968,-105.079037],</v>
      </c>
      <c r="BK195" t="str">
        <f>IF(BJ195&gt;0,"&lt;img src=@img/kidicon.png@&gt;","")</f>
        <v/>
      </c>
    </row>
    <row r="196" spans="2:63" ht="21" customHeight="1" x14ac:dyDescent="0.25">
      <c r="B196" t="s">
        <v>642</v>
      </c>
      <c r="C196" t="s">
        <v>429</v>
      </c>
      <c r="G196" s="7" t="s">
        <v>643</v>
      </c>
      <c r="W196" t="str">
        <f t="shared" si="285"/>
        <v/>
      </c>
      <c r="X196" t="str">
        <f t="shared" si="286"/>
        <v/>
      </c>
      <c r="Y196" t="str">
        <f t="shared" si="287"/>
        <v/>
      </c>
      <c r="Z196" t="str">
        <f t="shared" si="288"/>
        <v/>
      </c>
      <c r="AA196" t="str">
        <f t="shared" si="289"/>
        <v/>
      </c>
      <c r="AB196" t="str">
        <f t="shared" si="290"/>
        <v/>
      </c>
      <c r="AC196" t="str">
        <f t="shared" si="291"/>
        <v/>
      </c>
      <c r="AD196" t="str">
        <f t="shared" si="292"/>
        <v/>
      </c>
      <c r="AG196" t="str">
        <f t="shared" si="293"/>
        <v/>
      </c>
      <c r="AH196" t="str">
        <f t="shared" si="294"/>
        <v/>
      </c>
      <c r="AI196" t="str">
        <f t="shared" si="295"/>
        <v/>
      </c>
      <c r="AJ196" t="str">
        <f t="shared" si="296"/>
        <v/>
      </c>
      <c r="AK196" t="str">
        <f t="shared" si="222"/>
        <v/>
      </c>
      <c r="AL196" t="str">
        <f t="shared" si="223"/>
        <v/>
      </c>
      <c r="AM196" t="str">
        <f t="shared" si="224"/>
        <v/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2" t="s">
        <v>644</v>
      </c>
      <c r="AS196" t="s">
        <v>295</v>
      </c>
      <c r="AU196" t="s">
        <v>28</v>
      </c>
      <c r="AV196" s="3" t="s">
        <v>307</v>
      </c>
      <c r="AW196" s="3" t="s">
        <v>307</v>
      </c>
      <c r="AX196" s="4" t="str">
        <f t="shared" ref="AX196:AX197" si="298">CONCATENATE("{
    'name': """,B196,""",
    'area': ","""",C196,""",",
"'hours': {
      'sunday-start':","""",H196,"""",", 'sunday-end':","""",I196,"""",", 'monday-start':","""",J196,"""",", 'monday-end':","""",K196,"""",", 'tuesday-start':","""",L196,"""",", 'tuesday-end':","""",M196,""", 'wednesday-start':","""",N196,""", 'wednesday-end':","""",O196,""", 'thursday-start':","""",P196,""", 'thursday-end':","""",Q196,""", 'friday-start':","""",R196,""", 'friday-end':","""",S196,""", 'saturday-start':","""",T196,""", 'saturday-end':","""",U196,"""","},","  'description': ","""",V196,"""",", 'link':","""",AR196,"""",", 'pricing':","""",E196,"""",",   'phone-number': ","""",F196,"""",", 'address': ","""",G196,"""",", 'other-amenities': [","'",AS196,"','",AT196,"','",AU196,"'","]",", 'has-drink':",AV196,", 'has-food':",AW196,"},")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6" t="str">
        <f t="shared" si="275"/>
        <v>&lt;img src=@img/outdoor.png@&gt;</v>
      </c>
      <c r="AZ196" t="str">
        <f t="shared" si="276"/>
        <v/>
      </c>
      <c r="BA196" t="str">
        <f t="shared" si="277"/>
        <v>&lt;img src=@img/medium.png@&gt;</v>
      </c>
      <c r="BB196" t="str">
        <f t="shared" si="278"/>
        <v/>
      </c>
      <c r="BC196" t="str">
        <f t="shared" si="279"/>
        <v/>
      </c>
      <c r="BD196" t="str">
        <f t="shared" ref="BD196:BD197" si="299">CONCATENATE(AY196,AZ196,BA196,BB196,BC196,BK196)</f>
        <v>&lt;img src=@img/outdoor.png@&gt;&lt;img src=@img/medium.png@&gt;</v>
      </c>
      <c r="BE196" t="str">
        <f t="shared" si="281"/>
        <v>outdoor medium  cwest</v>
      </c>
      <c r="BF196" t="str">
        <f t="shared" si="282"/>
        <v>Campus West</v>
      </c>
      <c r="BG196">
        <v>40.57488</v>
      </c>
      <c r="BH196">
        <v>-105.10039</v>
      </c>
      <c r="BI196" t="str">
        <f t="shared" ref="BI196:BI197" si="300">CONCATENATE("[",BG196,",",BH196,"],")</f>
        <v>[40.57488,-105.10039],</v>
      </c>
    </row>
    <row r="197" spans="2:63" ht="21" customHeight="1" x14ac:dyDescent="0.25">
      <c r="B197" t="s">
        <v>227</v>
      </c>
      <c r="C197" t="s">
        <v>428</v>
      </c>
      <c r="D197" t="s">
        <v>271</v>
      </c>
      <c r="E197" t="s">
        <v>431</v>
      </c>
      <c r="G197" t="s">
        <v>228</v>
      </c>
      <c r="J197">
        <v>1800</v>
      </c>
      <c r="K197">
        <v>2100</v>
      </c>
      <c r="L197">
        <v>1300</v>
      </c>
      <c r="M197">
        <v>1600</v>
      </c>
      <c r="V197" t="s">
        <v>777</v>
      </c>
      <c r="W197" t="str">
        <f t="shared" si="285"/>
        <v/>
      </c>
      <c r="X197" t="str">
        <f t="shared" si="286"/>
        <v/>
      </c>
      <c r="Y197">
        <f t="shared" si="287"/>
        <v>18</v>
      </c>
      <c r="Z197">
        <f t="shared" si="288"/>
        <v>21</v>
      </c>
      <c r="AA197">
        <f t="shared" si="289"/>
        <v>13</v>
      </c>
      <c r="AB197">
        <f t="shared" si="290"/>
        <v>16</v>
      </c>
      <c r="AC197" t="str">
        <f t="shared" si="291"/>
        <v/>
      </c>
      <c r="AD197" t="str">
        <f t="shared" si="292"/>
        <v/>
      </c>
      <c r="AG197" t="str">
        <f t="shared" si="293"/>
        <v/>
      </c>
      <c r="AH197" t="str">
        <f t="shared" si="294"/>
        <v/>
      </c>
      <c r="AI197" t="str">
        <f t="shared" si="295"/>
        <v/>
      </c>
      <c r="AJ197" t="str">
        <f t="shared" si="296"/>
        <v/>
      </c>
      <c r="AK197" t="str">
        <f t="shared" si="222"/>
        <v/>
      </c>
      <c r="AL197" t="str">
        <f t="shared" si="223"/>
        <v>6pm-9pm</v>
      </c>
      <c r="AM197" t="str">
        <f t="shared" si="224"/>
        <v>1pm-4pm</v>
      </c>
      <c r="AN197" t="str">
        <f t="shared" si="225"/>
        <v/>
      </c>
      <c r="AO197" t="str">
        <f t="shared" si="226"/>
        <v/>
      </c>
      <c r="AP197" t="str">
        <f t="shared" si="227"/>
        <v/>
      </c>
      <c r="AQ197" t="str">
        <f t="shared" si="228"/>
        <v/>
      </c>
      <c r="AR197" s="11" t="s">
        <v>357</v>
      </c>
      <c r="AS197" t="s">
        <v>295</v>
      </c>
      <c r="AT197" t="s">
        <v>305</v>
      </c>
      <c r="AU197" t="s">
        <v>28</v>
      </c>
      <c r="AV197" s="3" t="s">
        <v>306</v>
      </c>
      <c r="AW197" s="3" t="s">
        <v>307</v>
      </c>
      <c r="AX197" s="4" t="str">
        <f t="shared" si="298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7" t="str">
        <f t="shared" si="275"/>
        <v>&lt;img src=@img/outdoor.png@&gt;</v>
      </c>
      <c r="AZ197" t="str">
        <f t="shared" si="276"/>
        <v>&lt;img src=@img/pets.png@&gt;</v>
      </c>
      <c r="BA197" t="str">
        <f t="shared" si="277"/>
        <v>&lt;img src=@img/medium.png@&gt;</v>
      </c>
      <c r="BB197" t="str">
        <f t="shared" si="278"/>
        <v>&lt;img src=@img/drinkicon.png@&gt;</v>
      </c>
      <c r="BC197" t="str">
        <f t="shared" si="279"/>
        <v/>
      </c>
      <c r="BD197" t="str">
        <f t="shared" si="299"/>
        <v>&lt;img src=@img/outdoor.png@&gt;&lt;img src=@img/pets.png@&gt;&lt;img src=@img/medium.png@&gt;&lt;img src=@img/drinkicon.png@&gt;</v>
      </c>
      <c r="BE197" t="str">
        <f t="shared" si="281"/>
        <v>outdoor pet drink medium med sfoco</v>
      </c>
      <c r="BF197" t="str">
        <f t="shared" si="282"/>
        <v>South Foco</v>
      </c>
      <c r="BG197">
        <v>40.522742000000001</v>
      </c>
      <c r="BH197">
        <v>-105.078374</v>
      </c>
      <c r="BI197" t="str">
        <f t="shared" si="300"/>
        <v>[40.522742,-105.078374],</v>
      </c>
      <c r="BK197" t="str">
        <f>IF(BJ197&gt;0,"&lt;img src=@img/kidicon.png@&gt;","")</f>
        <v/>
      </c>
    </row>
  </sheetData>
  <autoFilter ref="C2:C192"/>
  <sortState ref="B2:BL198">
    <sortCondition ref="B2:B198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4" r:id="rId12"/>
    <hyperlink ref="AR54" r:id="rId13"/>
    <hyperlink ref="AR126" r:id="rId14"/>
    <hyperlink ref="AR95" r:id="rId15"/>
    <hyperlink ref="AR63" r:id="rId16"/>
    <hyperlink ref="AR167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1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70" r:id="rId49"/>
    <hyperlink ref="AR182" r:id="rId50"/>
    <hyperlink ref="AR197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5" r:id="rId59"/>
    <hyperlink ref="AR59" r:id="rId60"/>
    <hyperlink ref="AR79" r:id="rId61"/>
    <hyperlink ref="AR48" r:id="rId62"/>
    <hyperlink ref="AR9" r:id="rId63"/>
    <hyperlink ref="AR175" r:id="rId64"/>
    <hyperlink ref="B11" r:id="rId65" display="https://www.yelp.com/biz/avuncular-bobs-beerhouse-fort-collins"/>
    <hyperlink ref="AR173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763</v>
      </c>
      <c r="C1" t="s">
        <v>764</v>
      </c>
      <c r="D1" t="s">
        <v>765</v>
      </c>
      <c r="E1">
        <v>40.589424999999999</v>
      </c>
      <c r="F1">
        <v>-105.076553</v>
      </c>
    </row>
    <row r="2" spans="2:6" x14ac:dyDescent="0.25">
      <c r="B2" t="s">
        <v>766</v>
      </c>
      <c r="C2" t="s">
        <v>764</v>
      </c>
      <c r="D2" t="s">
        <v>765</v>
      </c>
      <c r="E2">
        <v>40.589759999999998</v>
      </c>
      <c r="F2">
        <v>-105.076497</v>
      </c>
    </row>
    <row r="3" spans="2:6" x14ac:dyDescent="0.25">
      <c r="B3" t="s">
        <v>767</v>
      </c>
      <c r="C3" t="s">
        <v>764</v>
      </c>
      <c r="D3" t="s">
        <v>768</v>
      </c>
      <c r="E3">
        <v>40.523972999999998</v>
      </c>
      <c r="F3">
        <v>-105.025125</v>
      </c>
    </row>
    <row r="4" spans="2:6" x14ac:dyDescent="0.25">
      <c r="B4" t="s">
        <v>769</v>
      </c>
      <c r="C4" t="s">
        <v>764</v>
      </c>
      <c r="D4" t="s">
        <v>770</v>
      </c>
      <c r="E4">
        <v>40.551048999999999</v>
      </c>
      <c r="F4">
        <v>-105.05831000000001</v>
      </c>
    </row>
    <row r="5" spans="2:6" x14ac:dyDescent="0.25">
      <c r="B5" t="s">
        <v>771</v>
      </c>
      <c r="C5" t="s">
        <v>764</v>
      </c>
      <c r="D5" t="s">
        <v>770</v>
      </c>
      <c r="E5">
        <v>40.563256000000003</v>
      </c>
      <c r="F5">
        <v>-105.07746400000001</v>
      </c>
    </row>
    <row r="6" spans="2:6" x14ac:dyDescent="0.25">
      <c r="B6" t="s">
        <v>772</v>
      </c>
      <c r="C6" t="s">
        <v>764</v>
      </c>
      <c r="D6" t="s">
        <v>770</v>
      </c>
      <c r="E6">
        <v>40.527959000000003</v>
      </c>
      <c r="F6">
        <v>-105.07761600000001</v>
      </c>
    </row>
    <row r="7" spans="2:6" x14ac:dyDescent="0.25">
      <c r="B7" t="s">
        <v>773</v>
      </c>
      <c r="C7" t="s">
        <v>764</v>
      </c>
      <c r="D7" t="s">
        <v>765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2019-04-08T16:13:42Z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