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orange\Dropbox\CLD\Orange House\palisade_wine\"/>
    </mc:Choice>
  </mc:AlternateContent>
  <bookViews>
    <workbookView xWindow="-105" yWindow="-105" windowWidth="19425" windowHeight="10425" activeTab="2"/>
  </bookViews>
  <sheets>
    <sheet name="Recovered_Sheet1" sheetId="1" r:id="rId1"/>
    <sheet name="Sheet1" sheetId="2" r:id="rId2"/>
    <sheet name="Sheet2" sheetId="3" r:id="rId3"/>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2" i="1"/>
  <c r="B27" i="2" l="1"/>
  <c r="B12" i="2"/>
  <c r="B5" i="2"/>
  <c r="B1" i="2"/>
  <c r="B2" i="2"/>
  <c r="B3" i="2"/>
  <c r="B4" i="2"/>
  <c r="B6" i="2"/>
  <c r="B7" i="2"/>
  <c r="B8" i="2"/>
  <c r="B9" i="2"/>
  <c r="B10" i="2"/>
  <c r="B11" i="2"/>
  <c r="B13" i="2"/>
  <c r="B14" i="2"/>
  <c r="B15" i="2"/>
  <c r="B16" i="2"/>
  <c r="B17" i="2"/>
  <c r="B18" i="2"/>
  <c r="B19" i="2"/>
  <c r="B20" i="2"/>
  <c r="B21" i="2"/>
  <c r="B22" i="2"/>
  <c r="B23" i="2"/>
  <c r="B24" i="2"/>
  <c r="B25" i="2"/>
  <c r="B26" i="2"/>
  <c r="B28" i="2"/>
  <c r="B29" i="2"/>
  <c r="B30" i="2"/>
  <c r="B31" i="2"/>
  <c r="B3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1" i="2"/>
  <c r="E1" i="2" s="1"/>
  <c r="E2" i="2" s="1"/>
  <c r="E3" i="2" s="1"/>
  <c r="E4" i="2" s="1"/>
  <c r="E5" i="2" s="1"/>
  <c r="E6" i="2" s="1"/>
  <c r="E7" i="2" s="1"/>
  <c r="E8" i="2" s="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2" i="1"/>
  <c r="N2" i="1" s="1"/>
  <c r="N3" i="1" s="1"/>
  <c r="N4" i="1" s="1"/>
  <c r="N5" i="1" s="1"/>
  <c r="N6" i="1" s="1"/>
  <c r="N7" i="1" l="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B2"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2" i="1"/>
  <c r="U3" i="1" s="1"/>
  <c r="U4" i="1" s="1"/>
  <c r="U5" i="1" s="1"/>
  <c r="U6"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2" i="1"/>
  <c r="U7" i="1" l="1"/>
  <c r="U8" i="1" s="1"/>
  <c r="U9" i="1" s="1"/>
  <c r="U10" i="1" s="1"/>
  <c r="U11" i="1" s="1"/>
  <c r="U12" i="1" s="1"/>
  <c r="U13" i="1" s="1"/>
  <c r="U14" i="1" s="1"/>
  <c r="U15" i="1" s="1"/>
  <c r="U16" i="1" s="1"/>
  <c r="U17" i="1" s="1"/>
  <c r="U18" i="1" s="1"/>
  <c r="U19" i="1" s="1"/>
  <c r="U20" i="1" s="1"/>
  <c r="U21" i="1" s="1"/>
  <c r="U22" i="1" s="1"/>
  <c r="U23" i="1" s="1"/>
  <c r="U24" i="1" s="1"/>
  <c r="U25" i="1" s="1"/>
  <c r="U26" i="1" s="1"/>
  <c r="U27" i="1" s="1"/>
  <c r="U28" i="1" s="1"/>
  <c r="U29" i="1" s="1"/>
  <c r="U30" i="1" s="1"/>
  <c r="U31" i="1" s="1"/>
  <c r="U32" i="1" s="1"/>
  <c r="U33" i="1" s="1"/>
</calcChain>
</file>

<file path=xl/sharedStrings.xml><?xml version="1.0" encoding="utf-8"?>
<sst xmlns="http://schemas.openxmlformats.org/spreadsheetml/2006/main" count="542" uniqueCount="252">
  <si>
    <t>mn-title</t>
  </si>
  <si>
    <t>mn-address1</t>
  </si>
  <si>
    <t>mn-cityspan</t>
  </si>
  <si>
    <t>mn-stspan</t>
  </si>
  <si>
    <t>mn-zipspan</t>
  </si>
  <si>
    <t>mn-phone</t>
  </si>
  <si>
    <t>DeBeque Canyon Winery</t>
  </si>
  <si>
    <t>351 W. 8th street</t>
  </si>
  <si>
    <t>Palisade</t>
  </si>
  <si>
    <t>CO</t>
  </si>
  <si>
    <t>81526</t>
  </si>
  <si>
    <t>Carlson Vineyards</t>
  </si>
  <si>
    <t>461 35 Rd</t>
  </si>
  <si>
    <t>Co</t>
  </si>
  <si>
    <t>(970) 464-5554</t>
  </si>
  <si>
    <t>Grande River Vineyards</t>
  </si>
  <si>
    <t>787 Elberta Ave</t>
  </si>
  <si>
    <t>(970) 464-5867</t>
  </si>
  <si>
    <t>Whitewater Hill Vineyards</t>
  </si>
  <si>
    <t>220 32 Rd</t>
  </si>
  <si>
    <t>Grand Junction</t>
  </si>
  <si>
    <t>81503</t>
  </si>
  <si>
    <t>(970) 434-6868</t>
  </si>
  <si>
    <t>Graystone Winery</t>
  </si>
  <si>
    <t>3352 F Rd</t>
  </si>
  <si>
    <t>Clifton</t>
  </si>
  <si>
    <t>81520</t>
  </si>
  <si>
    <t>(970) 434-8610</t>
  </si>
  <si>
    <t>3553 E Rd</t>
  </si>
  <si>
    <t>(970) 464-7921</t>
  </si>
  <si>
    <t>Mesa Park Vineyards</t>
  </si>
  <si>
    <t>3321 C Road</t>
  </si>
  <si>
    <t>(970) 628-9113</t>
  </si>
  <si>
    <t>Plum Creek Winery</t>
  </si>
  <si>
    <t>3708 G Rd</t>
  </si>
  <si>
    <t>(970) 464-7586</t>
  </si>
  <si>
    <t>Colterris Winery</t>
  </si>
  <si>
    <t>3907 North River Road</t>
  </si>
  <si>
    <t>(970) 464-1150</t>
  </si>
  <si>
    <t>Talon Wines</t>
  </si>
  <si>
    <t>785 Elberta Ave.</t>
  </si>
  <si>
    <t>(970) 464-1300</t>
  </si>
  <si>
    <t>Red Fox Cellars</t>
  </si>
  <si>
    <t>695 36 Road Unit C</t>
  </si>
  <si>
    <t>(970) 464-1099</t>
  </si>
  <si>
    <t>405 W 1st St</t>
  </si>
  <si>
    <t>(970) 464-4928</t>
  </si>
  <si>
    <t>Maison La Belle Vie Winery</t>
  </si>
  <si>
    <t>3575 G Road</t>
  </si>
  <si>
    <t>(970) 464-2244</t>
  </si>
  <si>
    <t>St Kathryn Cellars</t>
  </si>
  <si>
    <t>785 Elberta Ave</t>
  </si>
  <si>
    <t>Meadery of the Rockies</t>
  </si>
  <si>
    <t>3701 G Rd.</t>
  </si>
  <si>
    <t>Gubbini Winery</t>
  </si>
  <si>
    <t>3697 F Road</t>
  </si>
  <si>
    <t>Desert Sun Vineyards</t>
  </si>
  <si>
    <t>3230 B 1/2 Road</t>
  </si>
  <si>
    <t>(970) 434-9851</t>
  </si>
  <si>
    <t>3572 G Rd</t>
  </si>
  <si>
    <t>(970) 464-0941</t>
  </si>
  <si>
    <t>Talbott's Mountain Gold LLLP</t>
  </si>
  <si>
    <t>3782 F 1/4 Rd</t>
  </si>
  <si>
    <t>(970) 464-5656</t>
  </si>
  <si>
    <t>Two Rivers Winery</t>
  </si>
  <si>
    <t>2087 Broadway</t>
  </si>
  <si>
    <t>81507</t>
  </si>
  <si>
    <t>(970) 255-1471</t>
  </si>
  <si>
    <t>Colorado Cellars Winery</t>
  </si>
  <si>
    <t xml:space="preserve">Traditional wines-ripe fruit, barrel aged by pioneer wine maker Bennett Price. Join us for good wine and friendly service. Tasting room is open daily.
</t>
  </si>
  <si>
    <t>Grande River Vineyards has won over 300 awards. Taste the results at our tasting room just off I-70 at Exit 42. Come enjoy our concert series!</t>
  </si>
  <si>
    <t>Family-owned winery, nestled above Palisade. We feature award winning estate grown, produced and bottled Merlot, Cabernet Franc, and Cabernet Sauvignon wines. Come Taste Our Reds!</t>
  </si>
  <si>
    <t>Here at Red Fox Cellars, we pride ourselves in our bold adventurous wines, ciders, and wine cocktails. We are respectful but unbound by tradition.</t>
  </si>
  <si>
    <t>Purveyors of Estate Bottled Reserve Merlot, Chardonnay, Orange Muscat and Methode Charmat Champagne. The tasting room is in a unique Victorian atmosphere with a large capacity entertainment venue.</t>
  </si>
  <si>
    <t>French style winery with vineyard and tasting room with boutique and outside dining.</t>
  </si>
  <si>
    <t>Grower, shipper, packer, processor of peaches, apples, pears, wine grapes, cider and dried peaches. Also retail market.</t>
  </si>
  <si>
    <t xml:space="preserve">Located in the Redlands area of Grand Junction, we offer award winning wines of the noble varieties, which can be tasted and purchased in the intimate setting of our tasting room. Lodging available.
</t>
  </si>
  <si>
    <t>Hermosa Vineyards</t>
  </si>
  <si>
    <t>Wine Country Inn</t>
  </si>
  <si>
    <t>Shiras Winery</t>
  </si>
  <si>
    <t>Avant Vineyards</t>
  </si>
  <si>
    <t>The Peachfork</t>
  </si>
  <si>
    <t>Ptarmigan Vineyards</t>
  </si>
  <si>
    <t>Restoration Vineyards</t>
  </si>
  <si>
    <t>Alfred Eames Cellars</t>
  </si>
  <si>
    <t>Black Bridge Winery</t>
  </si>
  <si>
    <t>Cottonwood Cellars</t>
  </si>
  <si>
    <t>Mountain View Winery</t>
  </si>
  <si>
    <t>Stone Cottage Cellars</t>
  </si>
  <si>
    <t>Visit Wine Country Inn and experience the romance of the vineyards at Colorado’s first wine-themed hotel. Stroll through the working vineyards that surround the Inn. Our Victorian style hotel sits in the middle of 21 acres of vines that produce grapes, which are crushed and bottled as our signature label wines.</t>
  </si>
  <si>
    <t>https://coloradowinecountryinn.com/</t>
  </si>
  <si>
    <t>http://www.avantvineyards.com/</t>
  </si>
  <si>
    <t>At Avant Vineyards, the principal wine making philosophy is to keep the process as basic and natural as possible, letting the character of the fruit come through. We make our wine in hand crafted small batches from our own grapes. They are grown along the mighty Colorado River at the base of the Grand Mesa on Colorado’s western slope, where the cool night-breezes coming off the mountains meets the hot sunny days of this high mountain environment. All this makes our select fine wines ridiculously delicious. Because we’re not trying to please everyone. We’re only trying to please you.</t>
  </si>
  <si>
    <t>http://www.peachfork.com/</t>
  </si>
  <si>
    <t>Family owned orchard growing peaches, apples, and wine grapes. Packed by the box or the truckload. Also raising baby doll sheep.</t>
  </si>
  <si>
    <t>Ptarmigan Vineyards is owned By Stoney Mesa Winery in Cedaredge, CO.  We offer wine tasting, and special events facilities.  We offer a wide variety of award winning wines, and have a wonderful patio to relax on while visiting.  Our facility is also availabe to rent for meetings, and special events. Please call to confirm hours of operation, or to request information about renting our facility.</t>
  </si>
  <si>
    <t>http://www.stoneymesa.com/</t>
  </si>
  <si>
    <t>https://restorationvineyards.com/about/</t>
  </si>
  <si>
    <t>We are a family-owned vineyard and winery located in Palisade, Colorado, on East Orchard Mesa, above the Colorado river. Our 10-acre property is surrounded by peach and cherry orchards with breathtaking views of the Grand Mesa and Bookcliff mountains. Our wines are made exclusively from grapes grown in our vineyard. We have 6 varieties planted – Barbera, Cabernet Franc, Merlot, Chardonnay, Sauvignon Blanc and Semillon. The name restoration was inspired by our passion for restoration projects – from homes to cars (vintage Mercedes Benz) to vineyards. Come visit us, try our fabulous wines and check out all of our Restoration Projects!</t>
  </si>
  <si>
    <t>https://alfredeamescellars.com/</t>
  </si>
  <si>
    <t>https://www.orchardvalleyfarms.com/</t>
  </si>
  <si>
    <t>Located in the rugged, pristine North Fork Valley of the Gunnison River near Paonia, Colorado – a place so beautiful our produce can’t help but taste great! The 80 acre farm was established in 1976 as a grower supplier for wholesale fruit packing houses in western Colorado. Our agricultural roots fostered grape growing for Colorado’s emerging wine scene and earned a reputation for great Pinot Noir. We launched Black Bridge Winery with wines from our vineyards in the West Elks.</t>
  </si>
  <si>
    <t>http://www.cottonwoodcellars.com/</t>
  </si>
  <si>
    <t>Established in 1994, we are a family owned and operated winery on a 52-acre farm in Olathe Colorado. Twenty two acres are planted in Vinifera grapes. We are on top of California Mesa with panoramic views of the San Juan Mountains, the Uncompaghre Plateau and the Grand Mesa.</t>
  </si>
  <si>
    <r>
      <t>Please call ahead for winery tours. There is </t>
    </r>
    <r>
      <rPr>
        <sz val="12"/>
        <color rgb="FFFF0000"/>
        <rFont val="Arial"/>
        <family val="2"/>
      </rPr>
      <t>NO fee</t>
    </r>
    <r>
      <rPr>
        <sz val="12"/>
        <color rgb="FFFFCC99"/>
        <rFont val="Arial"/>
        <family val="2"/>
      </rPr>
      <t> for tasting and tours at the winery.  </t>
    </r>
  </si>
  <si>
    <t>http://mountainviewwinery.com/</t>
  </si>
  <si>
    <t>Our vineyard and orchard have been nurtured with the Colorado sun, giving our wine a distinct, invigorating goodness. As a small, locally owned, family winery, we take great care in the the process: from growing, tending, pruning, and taking care of our grapes, to selecting and engaging in the meticulous process of making our wines. All our grapes have been carefully hand picked from our organic vineyard. We enjoy the process and hope that you also enjoy our Colorado wines!</t>
  </si>
  <si>
    <t>https://www.stonecottagecellars.com/</t>
  </si>
  <si>
    <t>Stone Cottage Cellars is a family business and an ongoing labor of love. Over the years, we built Stone Cottage Cellars from the ground up, stone by stone, from the Stone Cottage, to the wine cellar, to the tasting room.</t>
  </si>
  <si>
    <t>https://hermosavineyards.com/</t>
  </si>
  <si>
    <t xml:space="preserve">Hours
Mon
11:00 am – 5:00 pm
Tue
11:00 am – 5:00 pm
Wed
11:00 am – 5:00 pm
Thu
11:00 am – 5:00 pm
Fri
11:00 am – 6:00 pm
Sat
10:00 am – 6:00 pm
Sun
10:00 am – 5:00 pm
 </t>
  </si>
  <si>
    <t>(970) 640-0940</t>
  </si>
  <si>
    <t> (970) 464-5777</t>
  </si>
  <si>
    <t>(970) 216-9908</t>
  </si>
  <si>
    <t>(970) 434-6273</t>
  </si>
  <si>
    <t> (970) 434-2015</t>
  </si>
  <si>
    <t>(970) 985-0832</t>
  </si>
  <si>
    <t>(970) 527-3269</t>
  </si>
  <si>
    <t>(970) 527-6838</t>
  </si>
  <si>
    <t>(970) 323-6224</t>
  </si>
  <si>
    <t>(970) 323-6816</t>
  </si>
  <si>
    <t> (970) 527-3444</t>
  </si>
  <si>
    <t>At St. Kathryn Cellars, we make wines to inspire and delight! Our winemakers craft jewel-like bottles with a variety of fruits and botanicals. Our wines are unique, flavorful and authentically crafted to taste just like the fruit of origin. We share a building with Talon Winery, known for their fruit-forward wines made in the classic style. Let us share the JOY of wine with you!</t>
  </si>
  <si>
    <t>Meadery of the Rockies opens up a world of honey wines, honey themed gifts and honey flavored local foods of all kinds. The Meadery is a hive of activity where all our wines are created, aged and bottled.</t>
  </si>
  <si>
    <t>PROPRIETOR, LINDA LEE GUBBINI, ESTABLISHED HER TASTING ROOM AND WINERY IN 2011.  CULTIVATING GRAPES ON THE PROPERTY FROM HORSE MOUNTAIN VINEYARDS WHICH HAS BEEN IN PRODUCTION SINCE 1991.   WITH HER ITALIAN HERITAGE, THIS DRIVES A LABOR OF LOVE FOR GRAPE GROWING AND WINE MAKING</t>
  </si>
  <si>
    <t>May  through October:
Saturday  12-5
June through September:
Grand Junction Farmers Market-Thursdays 5-8p
Palisade Farmers Market -Sundays 930-130 
October through March open by appointment for wine purchase.</t>
  </si>
  <si>
    <t>https://debequecanyonwinery.com/</t>
  </si>
  <si>
    <t>http://www.whitewaterhill.com/</t>
  </si>
  <si>
    <t>https://graystonewines.com/</t>
  </si>
  <si>
    <t>A small boutique-style winery, Graystone specializes in ruby red and white Ports.  Try these quality dessert Ports, winners of double gold in international competitions.   </t>
  </si>
  <si>
    <t>Open Daily: Monday-Saturday 10-5; Sunday 11-5</t>
  </si>
  <si>
    <t>https://coloradocellars.com/</t>
  </si>
  <si>
    <t>Open seven days a week 9 a.m. - 5 p.m.</t>
  </si>
  <si>
    <t>11 to 5 Friday, Saturday and Sunday (May to November)</t>
  </si>
  <si>
    <t>Open Everyday 11 AM – 6 PM (May – November)</t>
  </si>
  <si>
    <t>Family owned and operated farm winery with great views from our tasting room. 100 Percent Colorado grown wines. Our award winning wines include classic dry, semi-sweet and dessert st</t>
  </si>
  <si>
    <t>Colorado Cellars is Colorados original and most-awarded winery - since 1978 the first to produce and sell Colorado grape wines, fruit wines, ports, champagne and meads! Also, dozens of wine-based foods</t>
  </si>
  <si>
    <t>Plum Creek Winery is Colorados most award-winning winery. Premium wines from Colorado-grown grapes only. Chardonnay, Merlot, Riesling, Cabernet Sauvignon, dessert wines and more.</t>
  </si>
  <si>
    <t>Visit our wine tasting room, take a tour and experience world class, award winning, Estate grown Bordeaux style wines.</t>
  </si>
  <si>
    <t>Talon Winery is known for classic style, fruit-forward wines. Our methods preserve and enhance the flavors that develop naturally in grapes grown in Western Colorados high desert arid climate.</t>
  </si>
  <si>
    <t>Come and taste our wines!!!  Desert Sun Vineyards is a small family owned Vineyard and Winery.  We take advantage of the wonderful terroir that the Grand Valley has and make high quality wines.</t>
  </si>
  <si>
    <t>Family owned and sustainably farmed; producing award winning, European style wines with a passion for regional expression.</t>
  </si>
  <si>
    <t>Welcome to Shiras Winery pronounced (shy-rahs). Inspired by the Shiras Moose Native to our American Rockies and Colorado. Craft Wines Arriving 2019! Tasting room is located in The Zesty Moose Marketplace. Pouring Wines from Colorados Western Slope and Front Range Wineries.</t>
  </si>
  <si>
    <t>Alfred Eames Cellars wine is traditionally crafted from grapes grown in the high elevations of the Colorado Rocky Mountains. Our red wines are fermented in open vats, barrel aged in French oak, unfined and unfiltered. Our white wines are barrel fermented and lightly filtered.</t>
  </si>
  <si>
    <t>Located in Palisade, Colorado our family-owned winery is focused on producing premium wines in the heart of Colorados wine country. Pioneers of the Colorado wine industry, we use sun-ripened local grapes and fruit grown on the high elevation slopes of the Rocky Mountains to create easy drinking, regionally distinctive wines.</t>
  </si>
  <si>
    <t>Hermosa Vineyards, is a cozy little winery in Palisade, dedicated to hand crafting the finest wine from grapes grown in the high mountain desert of western Colorado. All the wines are produced in very limited quantities. The goal is not to be one of the biggest  wineries in Palisade but rather one of the best! With some great wineries in Palisade, Im in good company!</t>
  </si>
  <si>
    <t>https://www.carlsonvineyards.com/</t>
  </si>
  <si>
    <t>https://www.granderivervineyards.com/</t>
  </si>
  <si>
    <t>https://www.mesaparkvineyards.com/</t>
  </si>
  <si>
    <t>http://www.plumcreekwinery.com/</t>
  </si>
  <si>
    <t>https://www.colterris.com/</t>
  </si>
  <si>
    <t>https://www.talonwinebrands.com/</t>
  </si>
  <si>
    <t>https://www.redfoxcellars.com/</t>
  </si>
  <si>
    <t>https://www.varaisonvineyards.com/</t>
  </si>
  <si>
    <t>Varaison Vineyards and Winery, LLC</t>
  </si>
  <si>
    <t>http://maisonlabellevie.com/</t>
  </si>
  <si>
    <t>https://www.talonwinebrands.com/About-Us/Our-Wineries/St-Kathryn-Cellars</t>
  </si>
  <si>
    <t>https://coloradowine.com/winery/meadery-of-the-rockies/</t>
  </si>
  <si>
    <t>http://gubbiniwinery.com/</t>
  </si>
  <si>
    <t>https://www.colorado.com/wine-wineries/desert-sun-vineyards</t>
  </si>
  <si>
    <t>https://garfieldestates.com/</t>
  </si>
  <si>
    <t>Garfield Estates Vineyard and Winery</t>
  </si>
  <si>
    <t>http://talbottfarms.com/</t>
  </si>
  <si>
    <t>https://tworiverswinery.com/</t>
  </si>
  <si>
    <t>http://www.shiraswinery.com/</t>
  </si>
  <si>
    <t>3269 3/4 C Rd</t>
  </si>
  <si>
    <t xml:space="preserve"> Palisade</t>
  </si>
  <si>
    <t xml:space="preserve">449 Colorado Ave. </t>
  </si>
  <si>
    <t>281 33 Rd</t>
  </si>
  <si>
    <t xml:space="preserve">221 31 3/10 Road </t>
  </si>
  <si>
    <t>3594 E 1/2 Road</t>
  </si>
  <si>
    <t xml:space="preserve"> Paonia</t>
  </si>
  <si>
    <t>15836 Black Bridge Rd</t>
  </si>
  <si>
    <t>5482 CO-348</t>
  </si>
  <si>
    <t xml:space="preserve"> Olathe</t>
  </si>
  <si>
    <t>5859 5825 Rd</t>
  </si>
  <si>
    <t>8310  41716 Reds Rd</t>
  </si>
  <si>
    <t xml:space="preserve">CO </t>
  </si>
  <si>
    <t>The tasting room is open year round 10:00 a.m. to 5:00 p.m. daily. The winery is closed on Thanksgiving, Christmas and New Year’s Day. Tours of the winery facility are available, but reservations are required for large groups.</t>
  </si>
  <si>
    <t>Open Daily year-round 10am-5pm</t>
  </si>
  <si>
    <t>May  through October: Saturday  12-5</t>
  </si>
  <si>
    <t>12-5pm</t>
  </si>
  <si>
    <t>Retail store is open seasonally from mid July thru December. Hours are 9:00am to 5:30pm Monday thru Saturday! Hours change after Thanksgiving so call for current info.</t>
  </si>
  <si>
    <t>Our hours of operation are Monday – Saturday, 10:30 a.m. to 6:00 p.m. and Sunday, 12:00 p.m. to 5:00 p.m. The last tasting is at 5:30 p.m. Monday – Saturday, and 4:30 p.m. Sunday. Closed: New Year’s, Easter, 4th of July, Thanksgiving, and Christmas.</t>
  </si>
  <si>
    <t xml:space="preserve">Our tasting room is open Thursday through Saturday 12-6 pm.  Other days of the week are by appointment or if you can find us in the vineyard or orchard we are happy to stop work to taste wines.  </t>
  </si>
  <si>
    <t>lat</t>
  </si>
  <si>
    <t>long</t>
  </si>
  <si>
    <t>Visitors to the winery please call (970-527-3269) for appointment. Wine tastings are only offered at the winery during announced winery events and occasional local festivals. Our wine can be tasted every day from May to October at Delicious Orchards on Highway 133 one mile west of Paonia.</t>
  </si>
  <si>
    <t>x</t>
  </si>
  <si>
    <t>Skip</t>
  </si>
  <si>
    <t>11931 4050 Rd</t>
  </si>
  <si>
    <t>3480 E Rd</t>
  </si>
  <si>
    <t>777 Grande River Drive</t>
  </si>
  <si>
    <t>Olathe</t>
  </si>
  <si>
    <t>Paonia</t>
  </si>
  <si>
    <t>(970) 464-0550</t>
  </si>
  <si>
    <t>(970) 242-2419</t>
  </si>
  <si>
    <t>(970) 270-7185</t>
  </si>
  <si>
    <t>""</t>
  </si>
  <si>
    <t>Winter: M-F 9:00 am - 4:00 pm Sat 11:00 am - 5:00 pm Summer: M-F 9:00 am - 5:00 pm Sat/Sun 10:00 am - 5:00 pm</t>
  </si>
  <si>
    <t>Our Tasting Room is open May through September. Fridays 12p to 5p (Beginning Memorial Day Weekend) Saturdays 11a to 5p Sundays 12p to 4 p Tastings by appointment Monday-Thursday</t>
  </si>
  <si>
    <t>Memorial Day weekend to Halloween Open everyday from 10 am – 6 pm</t>
  </si>
  <si>
    <t>Open daily from 10:00am to 5:45pm Closed: Thanksgiving, Christmas, New Year's Day</t>
  </si>
  <si>
    <t>The Tasting Room is open year around, seven days a week: Late April-October 10 am-6 pm., and October to Late April 12 noon-5 pm.  (closed New Year’s Day, Easter Sunday, Thanksgiving Day and Christmas)</t>
  </si>
  <si>
    <t>Sunday-Thursday: 12-5pm Friday-Saturday: 12-6pm</t>
  </si>
  <si>
    <t>10 am-5 pm daily 10am-6pm Fridays and Saturdays from Memorial Day to Labor Day.  Closed on major holidays.</t>
  </si>
  <si>
    <t>Dates Closed: January Hours: 11AM-5PM Wed-Sun (May-Oct) or by appointment  11AM-5PM Thur-Sat (Nov-Dec) or by appointment  11AM-5PM Fri-Sat (Feb-Apr) or by appointment</t>
  </si>
  <si>
    <t>THURSDAY – MONDAY: 11AM – 5PM CLOSED: TUESDAY &amp; WEDNESDAY</t>
  </si>
  <si>
    <t>Dates Closed: Christmas New Years Thanksgiving   Hours: Monday-Friday: 10 a.m.- 6 p.m.  Saturday: 11 a.m.- 4 p.m.  Sundays: Closed (open by appointment)</t>
  </si>
  <si>
    <t>10 AM to 5 PM Sunday through Thursday; 10 AM to 6 PM Friday and Saturday, including public holidays.  Closed on major holidays, including Christmas, New Year's Day, Easter, Independence Day and Thanksgiving.</t>
  </si>
  <si>
    <t>Tasting Room Hours No Appointment Necessary Sunday to Thursday 10am to 5pm Friday to Saturday10am to 6pm</t>
  </si>
  <si>
    <t>Daily 10AM - 5:45PM  Our hours can change during the year, especially during winter (January - February), so please call ahead (970-434-6868).</t>
  </si>
  <si>
    <t>Tasting room open Monday through Saturday, 10 am to 6 pm.  By appointment on Sunday</t>
  </si>
  <si>
    <t>Our newly renovated tasting room is open daily from 11am-5pm. We invite you to sit back, relax and drink local.    For parties of 8 or more please call in advance</t>
  </si>
  <si>
    <t>SUNDAY: 11AM-4PM MONDAY: 11AM-4PM TUESDAY: 11AM-4PM WEDNESDAY: 11AM-PM THURSDAY: 11AM-4PM FRIDAY: 11AM-5PM SATURDAY: 11AM-5PM</t>
  </si>
  <si>
    <t>By Appointment</t>
  </si>
  <si>
    <t>May-Sept&lt;br&gt;Fri: 12-5&lt;br&gt;Sat: 11-5&lt;br&gt;Sun: 12-4&lt;br&gt;Mon-Thur: By Appointment</t>
  </si>
  <si>
    <t>Memorial Day - Halloween&lt;br&gt;10-6</t>
  </si>
  <si>
    <t>10am-5:45pm</t>
  </si>
  <si>
    <t>Winter: M-F 9 - 4&lt;br&gt;Sat 11 - 5&lt;br&gt;Summer: M-F 9 - 5&lt;br&gt;Sat/Sun 10 - 5</t>
  </si>
  <si>
    <t>10am - 5pm</t>
  </si>
  <si>
    <t>Late April-October&lt;br&gt;Sun - Thurs &lt;br&gt;11 - 6&lt;br&gt;Fri/Sat 11 -7&lt;br&gt;October to late April&lt;br&gt; Sun - Fri Noon- 5&lt;br&gt;Sat 11 -5</t>
  </si>
  <si>
    <t>StKathryn Cellars</t>
  </si>
  <si>
    <t>alfredeamescellars@gmail.com</t>
  </si>
  <si>
    <t>avantvineyards@aol.com</t>
  </si>
  <si>
    <t>info@carlsonvineyards.com</t>
  </si>
  <si>
    <t>info@cottonwoodcellars.com</t>
  </si>
  <si>
    <t>info@coloradocellars.com</t>
  </si>
  <si>
    <t>dkhovde@gmail.com</t>
  </si>
  <si>
    <t>info@granderiverwines.com</t>
  </si>
  <si>
    <t>maisonwineryinfo@gmail.com</t>
  </si>
  <si>
    <t>wine@mesaparkvineyards.com</t>
  </si>
  <si>
    <t>mountainviewwinery@gmail.com</t>
  </si>
  <si>
    <t>sbrauns@restorationvineyards.com</t>
  </si>
  <si>
    <t>info@stonecottagecellars.com</t>
  </si>
  <si>
    <t>info@tworiverswinery.com</t>
  </si>
  <si>
    <t>peachfork@gmail.com</t>
  </si>
  <si>
    <t>inquiries@coloradowinecountryinn.com</t>
  </si>
  <si>
    <t>leeb@orchardvalleyfarms.com</t>
  </si>
  <si>
    <t>theresa@colterris.com</t>
  </si>
  <si>
    <t>debequecanyonwines@bresnan.net</t>
  </si>
  <si>
    <t>info@garfieldestates.com</t>
  </si>
  <si>
    <t>sales@graystonewines.com</t>
  </si>
  <si>
    <r>
      <t>gubbiniwinery</t>
    </r>
    <r>
      <rPr>
        <sz val="11"/>
        <color rgb="FF545454"/>
        <rFont val="Arial"/>
        <family val="2"/>
      </rPr>
      <t>@aol.com</t>
    </r>
  </si>
  <si>
    <t>hermosavineyards@aol.com</t>
  </si>
  <si>
    <t>michael@talonwinebrands.com</t>
  </si>
  <si>
    <t>plumcreekwinery@att.net</t>
  </si>
  <si>
    <t>wine@stoneymesa.com</t>
  </si>
  <si>
    <t>slh@redfoxcellars.com</t>
  </si>
  <si>
    <t>shiraswinery@gmail.com</t>
  </si>
  <si>
    <t>info@varaisonvineyards.com</t>
  </si>
  <si>
    <t>info@whitewaterhill.com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</si>
</sst>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2"/>
      <color theme="1"/>
      <name val="Calibri"/>
      <family val="2"/>
      <scheme val="minor"/>
    </font>
    <font>
      <sz val="11"/>
      <color rgb="FF444444"/>
      <name val="Arial"/>
      <family val="2"/>
    </font>
    <font>
      <sz val="13"/>
      <color rgb="FF45444A"/>
      <name val="Times New Roman"/>
      <family val="1"/>
    </font>
    <font>
      <b/>
      <sz val="12"/>
      <color rgb="FF222222"/>
      <name val="Arial"/>
      <family val="2"/>
    </font>
    <font>
      <sz val="12"/>
      <color rgb="FF222222"/>
      <name val="Arial"/>
      <family val="2"/>
    </font>
    <font>
      <sz val="11"/>
      <color rgb="FF1C1C1C"/>
      <name val="Arial"/>
      <family val="2"/>
    </font>
    <font>
      <sz val="11"/>
      <color rgb="FF000000"/>
      <name val="Times New Roman"/>
      <family val="1"/>
    </font>
    <font>
      <sz val="12"/>
      <color rgb="FF000000"/>
      <name val="Times New Roman"/>
      <family val="1"/>
    </font>
    <font>
      <sz val="9"/>
      <color rgb="FF000000"/>
      <name val="Verdana"/>
      <family val="2"/>
    </font>
    <font>
      <sz val="12"/>
      <color rgb="FFFFCC99"/>
      <name val="Arial"/>
      <family val="2"/>
    </font>
    <font>
      <sz val="12"/>
      <color rgb="FFFF0000"/>
      <name val="Arial"/>
      <family val="2"/>
    </font>
    <font>
      <b/>
      <sz val="11"/>
      <color rgb="FF333333"/>
      <name val="Arial"/>
      <family val="2"/>
    </font>
    <font>
      <u/>
      <sz val="12"/>
      <color theme="10"/>
      <name val="Calibri"/>
      <family val="2"/>
      <scheme val="minor"/>
    </font>
    <font>
      <b/>
      <sz val="11"/>
      <color rgb="FF6A6A6A"/>
      <name val="Arial"/>
      <family val="2"/>
    </font>
    <font>
      <sz val="11"/>
      <color rgb="FF545454"/>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NumberFormat="1"/>
    <xf numFmtId="0" fontId="0" fillId="0" borderId="0" xfId="0" applyNumberFormat="1" applyAlignment="1"/>
    <xf numFmtId="0" fontId="1" fillId="0" borderId="0" xfId="0" applyNumberFormat="1" applyFont="1"/>
    <xf numFmtId="0" fontId="1" fillId="0" borderId="0" xfId="0" applyNumberFormat="1" applyFont="1" applyAlignment="1">
      <alignment horizontal="left" vertical="center"/>
    </xf>
    <xf numFmtId="0" fontId="1" fillId="0" borderId="0" xfId="0" applyNumberFormat="1" applyFont="1" applyAlignment="1"/>
    <xf numFmtId="0" fontId="2" fillId="0" borderId="0" xfId="0" applyNumberFormat="1" applyFont="1"/>
    <xf numFmtId="0" fontId="3" fillId="0" borderId="0" xfId="0" applyNumberFormat="1" applyFont="1"/>
    <xf numFmtId="0" fontId="5" fillId="0" borderId="0" xfId="0" applyNumberFormat="1" applyFont="1"/>
    <xf numFmtId="0" fontId="4" fillId="0" borderId="0" xfId="0" applyNumberFormat="1" applyFont="1"/>
    <xf numFmtId="0" fontId="7" fillId="0" borderId="0" xfId="0" applyNumberFormat="1" applyFont="1"/>
    <xf numFmtId="0" fontId="8" fillId="0" borderId="0" xfId="0" applyNumberFormat="1" applyFont="1"/>
    <xf numFmtId="0" fontId="9" fillId="0" borderId="0" xfId="0" applyNumberFormat="1" applyFont="1"/>
    <xf numFmtId="0" fontId="11" fillId="0" borderId="0" xfId="0" applyNumberFormat="1" applyFont="1"/>
    <xf numFmtId="0" fontId="0" fillId="0" borderId="0" xfId="0" applyFill="1"/>
    <xf numFmtId="0" fontId="0" fillId="0" borderId="0" xfId="0" applyNumberFormat="1" applyAlignment="1">
      <alignment wrapText="1"/>
    </xf>
    <xf numFmtId="0" fontId="9" fillId="0" borderId="0" xfId="0" applyNumberFormat="1" applyFont="1" applyAlignment="1">
      <alignment wrapText="1"/>
    </xf>
    <xf numFmtId="0" fontId="6" fillId="0" borderId="0" xfId="0" applyNumberFormat="1" applyFont="1" applyAlignment="1">
      <alignment wrapText="1"/>
    </xf>
    <xf numFmtId="0" fontId="12" fillId="0" borderId="0" xfId="1" applyNumberFormat="1"/>
    <xf numFmtId="0" fontId="13" fillId="0" borderId="0" xfId="0" applyNumberFormat="1" applyFont="1"/>
    <xf numFmtId="0" fontId="0" fillId="2" borderId="0" xfId="0" applyNumberForma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8" Type="http://schemas.openxmlformats.org/officeDocument/2006/relationships/hyperlink" Target="mailto:inquiries@coloradowinecountryinn.com" TargetMode="External"/><Relationship Id="rId3" Type="http://schemas.openxmlformats.org/officeDocument/2006/relationships/hyperlink" Target="mailto:info@cottonwoodcellars.com" TargetMode="External"/><Relationship Id="rId7" Type="http://schemas.openxmlformats.org/officeDocument/2006/relationships/hyperlink" Target="mailto:info@tworiverswinery.com" TargetMode="External"/><Relationship Id="rId2" Type="http://schemas.openxmlformats.org/officeDocument/2006/relationships/hyperlink" Target="mailto:info@carlsonvineyards.com" TargetMode="External"/><Relationship Id="rId1" Type="http://schemas.openxmlformats.org/officeDocument/2006/relationships/hyperlink" Target="mailto:avantvineyards@aol.com" TargetMode="External"/><Relationship Id="rId6" Type="http://schemas.openxmlformats.org/officeDocument/2006/relationships/hyperlink" Target="mailto:peachfork@gmail.com" TargetMode="External"/><Relationship Id="rId5" Type="http://schemas.openxmlformats.org/officeDocument/2006/relationships/hyperlink" Target="mailto:info@stonecottagecellars.com" TargetMode="External"/><Relationship Id="rId10" Type="http://schemas.openxmlformats.org/officeDocument/2006/relationships/customProperty" Target="../customProperty2.bin"/><Relationship Id="rId4" Type="http://schemas.openxmlformats.org/officeDocument/2006/relationships/hyperlink" Target="mailto:info@granderiverwines.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election activeCell="I7" sqref="I7:J7"/>
    </sheetView>
  </sheetViews>
  <sheetFormatPr defaultRowHeight="15.75" x14ac:dyDescent="0.25"/>
  <cols>
    <col min="2" max="2" width="28.25" customWidth="1"/>
    <col min="3" max="3" width="38.625" customWidth="1"/>
    <col min="4" max="12" width="9" customWidth="1"/>
    <col min="13" max="13" width="19.5" bestFit="1" customWidth="1"/>
    <col min="14" max="14" width="19.5" customWidth="1"/>
    <col min="15" max="15" width="16.375" style="1" customWidth="1"/>
    <col min="16" max="17" width="9" customWidth="1"/>
    <col min="18" max="18" width="88.875" style="14" customWidth="1"/>
    <col min="19" max="20" width="9" hidden="1" customWidth="1"/>
    <col min="21" max="139" width="0" hidden="1" customWidth="1"/>
  </cols>
  <sheetData>
    <row r="1" spans="1:21" x14ac:dyDescent="0.25">
      <c r="A1" t="s">
        <v>189</v>
      </c>
      <c r="C1" t="s">
        <v>0</v>
      </c>
      <c r="D1" t="s">
        <v>1</v>
      </c>
      <c r="E1" t="s">
        <v>2</v>
      </c>
      <c r="F1" t="s">
        <v>3</v>
      </c>
      <c r="G1" t="s">
        <v>4</v>
      </c>
      <c r="H1" t="s">
        <v>5</v>
      </c>
      <c r="I1" t="s">
        <v>185</v>
      </c>
      <c r="J1" t="s">
        <v>186</v>
      </c>
    </row>
    <row r="2" spans="1:21" ht="47.25" x14ac:dyDescent="0.25">
      <c r="B2" t="str">
        <f>_xlfn.CONCAT("A",C2,"B",E2,"C","D")</f>
        <v>AAlfred Eames CellarsBPaoniaCD</v>
      </c>
      <c r="C2" t="s">
        <v>84</v>
      </c>
      <c r="D2" s="6" t="s">
        <v>190</v>
      </c>
      <c r="E2" t="s">
        <v>194</v>
      </c>
      <c r="F2" t="s">
        <v>9</v>
      </c>
      <c r="G2">
        <v>81428</v>
      </c>
      <c r="H2" s="13" t="s">
        <v>117</v>
      </c>
      <c r="I2">
        <v>38.826340000000002</v>
      </c>
      <c r="J2">
        <v>-107.60381</v>
      </c>
      <c r="K2" t="str">
        <f>CONCATENATE("[","'",C2,"',",I2,",",J2,"],")</f>
        <v>['Alfred Eames Cellars',38.82634,-107.60381],</v>
      </c>
      <c r="M2" t="str">
        <f>CONCATENATE("[","""",I2,"""",",","""",J2,"""","]")</f>
        <v>["38.82634","-107.60381"]</v>
      </c>
      <c r="N2" t="str">
        <f>M2</f>
        <v>["38.82634","-107.60381"]</v>
      </c>
      <c r="O2" s="10" t="s">
        <v>143</v>
      </c>
      <c r="P2" t="s">
        <v>99</v>
      </c>
      <c r="R2" s="14" t="s">
        <v>187</v>
      </c>
      <c r="S2" t="str">
        <f>CONCATENATE("&lt;option value=","""",I2,",",J2,"""","id=","""",C2,"""&gt;",C2,"&lt;/option&gt;")</f>
        <v>&lt;option value="38.82634,-107.60381"id="Alfred Eames Cellars"&gt;Alfred Eames Cellars&lt;/option&gt;</v>
      </c>
      <c r="T2" t="str">
        <f>CONCATENATE("{","""name",""":""",C2,""",""lat"": ","""",I2,"""",",""lng"":","""",J2,"""},")</f>
        <v>{"name":"Alfred Eames Cellars","lat": "38.82634","lng":"-107.60381"},</v>
      </c>
    </row>
    <row r="3" spans="1:21" ht="31.5" x14ac:dyDescent="0.25">
      <c r="C3" t="s">
        <v>80</v>
      </c>
      <c r="D3" s="6" t="s">
        <v>191</v>
      </c>
      <c r="E3" t="s">
        <v>8</v>
      </c>
      <c r="F3" t="s">
        <v>9</v>
      </c>
      <c r="G3">
        <v>81526</v>
      </c>
      <c r="H3" s="13" t="s">
        <v>113</v>
      </c>
      <c r="I3">
        <v>39.078609999999998</v>
      </c>
      <c r="J3">
        <v>-108.41027</v>
      </c>
      <c r="K3" t="str">
        <f t="shared" ref="K3:K33" si="0">CONCATENATE("[","'",C3,"',",I3,",",J3,"],")</f>
        <v>['Avant Vineyards',39.07861,-108.41027],</v>
      </c>
      <c r="M3" t="str">
        <f t="shared" ref="M3:M33" si="1">CONCATENATE("[","""",I3,"""",",","""",J3,"""","]")</f>
        <v>["39.07861","-108.41027"]</v>
      </c>
      <c r="N3" t="str">
        <f>CONCATENATE(N2,",",M3)</f>
        <v>["38.82634","-107.60381"],["39.07861","-108.41027"]</v>
      </c>
      <c r="O3" s="1" t="s">
        <v>92</v>
      </c>
      <c r="P3" t="s">
        <v>91</v>
      </c>
      <c r="R3" s="14" t="s">
        <v>200</v>
      </c>
      <c r="S3" t="str">
        <f t="shared" ref="S3:S33" si="2">CONCATENATE("&lt;option value=","""",I3,",",J3,"""","id=","""",C3,"""&gt;",C3,"&lt;/option&gt;")</f>
        <v>&lt;option value="39.07861,-108.41027"id="Avant Vineyards"&gt;Avant Vineyards&lt;/option&gt;</v>
      </c>
      <c r="T3" t="str">
        <f t="shared" ref="T3:T33" si="3">CONCATENATE("{","""name",""":""",C3,""",""lat"": ","""",I3,"""",",""lng"":","""",J3,"""},")</f>
        <v>{"name":"Avant Vineyards","lat": "39.07861","lng":"-108.41027"},</v>
      </c>
      <c r="U3" t="str">
        <f>CONCATENATE(T2,T3)</f>
        <v>{"name":"Alfred Eames Cellars","lat": "38.82634","lng":"-107.60381"},{"name":"Avant Vineyards","lat": "39.07861","lng":"-108.41027"},</v>
      </c>
    </row>
    <row r="4" spans="1:21" x14ac:dyDescent="0.25">
      <c r="C4" t="s">
        <v>85</v>
      </c>
      <c r="D4" s="8" t="s">
        <v>172</v>
      </c>
      <c r="E4" t="s">
        <v>194</v>
      </c>
      <c r="F4" t="s">
        <v>9</v>
      </c>
      <c r="G4">
        <v>81428</v>
      </c>
      <c r="H4" s="13" t="s">
        <v>118</v>
      </c>
      <c r="I4">
        <v>38.885890000000003</v>
      </c>
      <c r="J4">
        <v>-107.58253000000001</v>
      </c>
      <c r="K4" t="str">
        <f t="shared" si="0"/>
        <v>['Black Bridge Winery',38.88589,-107.58253],</v>
      </c>
      <c r="M4" t="str">
        <f t="shared" si="1"/>
        <v>["38.88589","-107.58253"]</v>
      </c>
      <c r="N4" t="str">
        <f t="shared" ref="N4:N33" si="4">CONCATENATE(N3,",",M4)</f>
        <v>["38.82634","-107.60381"],["39.07861","-108.41027"],["38.88589","-107.58253"]</v>
      </c>
      <c r="O4" s="1" t="s">
        <v>101</v>
      </c>
      <c r="P4" t="s">
        <v>100</v>
      </c>
      <c r="R4" s="14" t="s">
        <v>201</v>
      </c>
      <c r="S4" t="str">
        <f t="shared" si="2"/>
        <v>&lt;option value="38.88589,-107.58253"id="Black Bridge Winery"&gt;Black Bridge Winery&lt;/option&gt;</v>
      </c>
      <c r="T4" t="str">
        <f t="shared" si="3"/>
        <v>{"name":"Black Bridge Winery","lat": "38.88589","lng":"-107.58253"},</v>
      </c>
      <c r="U4" t="str">
        <f>CONCATENATE(U3,T4)</f>
        <v>{"name":"Alfred Eames Cellars","lat": "38.82634","lng":"-107.60381"},{"name":"Avant Vineyards","lat": "39.07861","lng":"-108.41027"},{"name":"Black Bridge Winery","lat": "38.88589","lng":"-107.58253"},</v>
      </c>
    </row>
    <row r="5" spans="1:21" x14ac:dyDescent="0.25">
      <c r="C5" t="s">
        <v>11</v>
      </c>
      <c r="D5" t="s">
        <v>12</v>
      </c>
      <c r="E5" t="s">
        <v>8</v>
      </c>
      <c r="F5" t="s">
        <v>13</v>
      </c>
      <c r="G5" t="s">
        <v>10</v>
      </c>
      <c r="H5" t="s">
        <v>14</v>
      </c>
      <c r="I5">
        <v>39.072209999999998</v>
      </c>
      <c r="J5">
        <v>-108.40469</v>
      </c>
      <c r="K5" t="str">
        <f t="shared" si="0"/>
        <v>['Carlson Vineyards',39.07221,-108.40469],</v>
      </c>
      <c r="M5" t="str">
        <f t="shared" si="1"/>
        <v>["39.07221","-108.40469"]</v>
      </c>
      <c r="N5" t="str">
        <f t="shared" si="4"/>
        <v>["38.82634","-107.60381"],["39.07861","-108.41027"],["38.88589","-107.58253"],["39.07221","-108.40469"]</v>
      </c>
      <c r="O5" s="1" t="s">
        <v>144</v>
      </c>
      <c r="P5" t="s">
        <v>146</v>
      </c>
      <c r="R5" s="14" t="s">
        <v>202</v>
      </c>
      <c r="S5" t="str">
        <f t="shared" si="2"/>
        <v>&lt;option value="39.07221,-108.40469"id="Carlson Vineyards"&gt;Carlson Vineyards&lt;/option&gt;</v>
      </c>
      <c r="T5" t="str">
        <f t="shared" si="3"/>
        <v>{"name":"Carlson Vineyards","lat": "39.07221","lng":"-108.40469"},</v>
      </c>
      <c r="U5" t="str">
        <f>CONCATENATE(U4,T5)</f>
        <v>{"name":"Alfred Eames Cellars","lat": "38.82634","lng":"-107.60381"},{"name":"Avant Vineyards","lat": "39.07861","lng":"-108.41027"},{"name":"Black Bridge Winery","lat": "38.88589","lng":"-107.58253"},{"name":"Carlson Vineyards","lat": "39.07221","lng":"-108.40469"},</v>
      </c>
    </row>
    <row r="6" spans="1:21" ht="31.5" x14ac:dyDescent="0.25">
      <c r="C6" t="s">
        <v>68</v>
      </c>
      <c r="D6" t="s">
        <v>28</v>
      </c>
      <c r="E6" t="s">
        <v>8</v>
      </c>
      <c r="F6" t="s">
        <v>13</v>
      </c>
      <c r="G6" t="s">
        <v>10</v>
      </c>
      <c r="H6" t="s">
        <v>29</v>
      </c>
      <c r="I6">
        <v>39.075049999999997</v>
      </c>
      <c r="J6">
        <v>-108.39373000000001</v>
      </c>
      <c r="K6" t="str">
        <f t="shared" si="0"/>
        <v>['Colorado Cellars Winery',39.07505,-108.39373],</v>
      </c>
      <c r="M6" t="str">
        <f t="shared" si="1"/>
        <v>["39.07505","-108.39373"]</v>
      </c>
      <c r="N6" t="str">
        <f t="shared" si="4"/>
        <v>["38.82634","-107.60381"],["39.07861","-108.41027"],["38.88589","-107.58253"],["39.07221","-108.40469"],["39.07505","-108.39373"]</v>
      </c>
      <c r="O6" s="4" t="s">
        <v>136</v>
      </c>
      <c r="P6" t="s">
        <v>131</v>
      </c>
      <c r="R6" s="14" t="s">
        <v>199</v>
      </c>
      <c r="S6" t="str">
        <f t="shared" si="2"/>
        <v>&lt;option value="39.07505,-108.39373"id="Colorado Cellars Winery"&gt;Colorado Cellars Winery&lt;/option&gt;</v>
      </c>
      <c r="T6" t="str">
        <f t="shared" si="3"/>
        <v>{"name":"Colorado Cellars Winery","lat": "39.07505","lng":"-108.39373"},</v>
      </c>
      <c r="U6" t="str">
        <f t="shared" ref="U6:U33" si="5">CONCATENATE(U5,T6)</f>
        <v>{"name":"Alfred Eames Cellars","lat": "38.82634","lng":"-107.60381"},{"name":"Avant Vineyards","lat": "39.07861","lng":"-108.41027"},{"name":"Black Bridge Winery","lat": "38.88589","lng":"-107.58253"},{"name":"Carlson Vineyards","lat": "39.07221","lng":"-108.40469"},{"name":"Colorado Cellars Winery","lat": "39.07505","lng":"-108.39373"},</v>
      </c>
    </row>
    <row r="7" spans="1:21" x14ac:dyDescent="0.25">
      <c r="C7" t="s">
        <v>36</v>
      </c>
      <c r="D7" t="s">
        <v>37</v>
      </c>
      <c r="E7" t="s">
        <v>8</v>
      </c>
      <c r="F7" t="s">
        <v>9</v>
      </c>
      <c r="G7" t="s">
        <v>10</v>
      </c>
      <c r="H7" t="s">
        <v>38</v>
      </c>
      <c r="I7">
        <v>39.108054000000003</v>
      </c>
      <c r="J7">
        <v>-108.35587599999999</v>
      </c>
      <c r="K7" t="str">
        <f t="shared" si="0"/>
        <v>['Colterris Winery',39.108054,-108.355876],</v>
      </c>
      <c r="M7" t="str">
        <f t="shared" si="1"/>
        <v>["39.108054","-108.355876"]</v>
      </c>
      <c r="N7" t="str">
        <f t="shared" si="4"/>
        <v>["38.82634","-107.60381"],["39.07861","-108.41027"],["38.88589","-107.58253"],["39.07221","-108.40469"],["39.07505","-108.39373"],["39.108054","-108.355876"]</v>
      </c>
      <c r="O7" s="3" t="s">
        <v>138</v>
      </c>
      <c r="P7" t="s">
        <v>150</v>
      </c>
      <c r="R7" s="14" t="s">
        <v>179</v>
      </c>
      <c r="S7" t="str">
        <f t="shared" si="2"/>
        <v>&lt;option value="39.108054,-108.355876"id="Colterris Winery"&gt;Colterris Winery&lt;/option&gt;</v>
      </c>
      <c r="T7" t="str">
        <f t="shared" si="3"/>
        <v>{"name":"Colterris Winery","lat": "39.108054","lng":"-108.355876"},</v>
      </c>
      <c r="U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v>
      </c>
    </row>
    <row r="8" spans="1:21" x14ac:dyDescent="0.25">
      <c r="C8" t="s">
        <v>86</v>
      </c>
      <c r="D8" s="8" t="s">
        <v>173</v>
      </c>
      <c r="E8" t="s">
        <v>193</v>
      </c>
      <c r="F8" t="s">
        <v>9</v>
      </c>
      <c r="G8">
        <v>81425</v>
      </c>
      <c r="H8" s="13" t="s">
        <v>119</v>
      </c>
      <c r="I8">
        <v>38.607970000000002</v>
      </c>
      <c r="J8">
        <v>-108.03621</v>
      </c>
      <c r="K8" t="str">
        <f t="shared" si="0"/>
        <v>['Cottonwood Cellars',38.60797,-108.03621],</v>
      </c>
      <c r="M8" t="str">
        <f t="shared" si="1"/>
        <v>["38.60797","-108.03621"]</v>
      </c>
      <c r="N8" t="str">
        <f t="shared" si="4"/>
        <v>["38.82634","-107.60381"],["39.07861","-108.41027"],["38.88589","-107.58253"],["39.07221","-108.40469"],["39.07505","-108.39373"],["39.108054","-108.355876"],["38.60797","-108.03621"]</v>
      </c>
      <c r="O8" s="11" t="s">
        <v>103</v>
      </c>
      <c r="P8" t="s">
        <v>102</v>
      </c>
      <c r="R8" s="15" t="s">
        <v>104</v>
      </c>
      <c r="S8" t="str">
        <f t="shared" si="2"/>
        <v>&lt;option value="38.60797,-108.03621"id="Cottonwood Cellars"&gt;Cottonwood Cellars&lt;/option&gt;</v>
      </c>
      <c r="T8" t="str">
        <f t="shared" si="3"/>
        <v>{"name":"Cottonwood Cellars","lat": "38.60797","lng":"-108.03621"},</v>
      </c>
      <c r="U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v>
      </c>
    </row>
    <row r="9" spans="1:21" ht="31.5" x14ac:dyDescent="0.25">
      <c r="C9" t="s">
        <v>6</v>
      </c>
      <c r="D9" t="s">
        <v>7</v>
      </c>
      <c r="E9" t="s">
        <v>8</v>
      </c>
      <c r="F9" t="s">
        <v>9</v>
      </c>
      <c r="G9" t="s">
        <v>10</v>
      </c>
      <c r="H9" t="s">
        <v>195</v>
      </c>
      <c r="I9">
        <v>39.105626999999998</v>
      </c>
      <c r="J9">
        <v>-108.355456</v>
      </c>
      <c r="K9" t="str">
        <f t="shared" si="0"/>
        <v>['DeBeque Canyon Winery',39.105627,-108.355456],</v>
      </c>
      <c r="M9" t="str">
        <f t="shared" si="1"/>
        <v>["39.105627","-108.355456"]</v>
      </c>
      <c r="N9" t="str">
        <f t="shared" si="4"/>
        <v>["38.82634","-107.60381"],["39.07861","-108.41027"],["38.88589","-107.58253"],["39.07221","-108.40469"],["39.07505","-108.39373"],["39.108054","-108.355876"],["38.60797","-108.03621"],["39.105627","-108.355456"]</v>
      </c>
      <c r="O9" s="1" t="s">
        <v>69</v>
      </c>
      <c r="P9" t="s">
        <v>126</v>
      </c>
      <c r="R9" s="14" t="s">
        <v>203</v>
      </c>
      <c r="S9" t="str">
        <f t="shared" si="2"/>
        <v>&lt;option value="39.105627,-108.355456"id="DeBeque Canyon Winery"&gt;DeBeque Canyon Winery&lt;/option&gt;</v>
      </c>
      <c r="T9" t="str">
        <f t="shared" si="3"/>
        <v>{"name":"DeBeque Canyon Winery","lat": "39.105627","lng":"-108.355456"},</v>
      </c>
      <c r="U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v>
      </c>
    </row>
    <row r="10" spans="1:21" x14ac:dyDescent="0.25">
      <c r="C10" t="s">
        <v>56</v>
      </c>
      <c r="D10" t="s">
        <v>57</v>
      </c>
      <c r="E10" t="s">
        <v>20</v>
      </c>
      <c r="F10" t="s">
        <v>9</v>
      </c>
      <c r="G10" t="s">
        <v>21</v>
      </c>
      <c r="H10" t="s">
        <v>58</v>
      </c>
      <c r="I10">
        <v>39.042270000000002</v>
      </c>
      <c r="J10">
        <v>-108.45359000000001</v>
      </c>
      <c r="K10" t="str">
        <f t="shared" si="0"/>
        <v>['Desert Sun Vineyards',39.04227,-108.45359],</v>
      </c>
      <c r="M10" t="str">
        <f t="shared" si="1"/>
        <v>["39.04227","-108.45359"]</v>
      </c>
      <c r="N10" t="str">
        <f t="shared" si="4"/>
        <v>["38.82634","-107.60381"],["39.07861","-108.41027"],["38.88589","-107.58253"],["39.07221","-108.40469"],["39.07505","-108.39373"],["39.108054","-108.355876"],["38.60797","-108.03621"],["39.105627","-108.355456"],["39.04227","-108.45359"]</v>
      </c>
      <c r="O10" s="3" t="s">
        <v>140</v>
      </c>
      <c r="P10" t="s">
        <v>159</v>
      </c>
      <c r="R10" s="14" t="s">
        <v>133</v>
      </c>
      <c r="S10" t="str">
        <f t="shared" si="2"/>
        <v>&lt;option value="39.04227,-108.45359"id="Desert Sun Vineyards"&gt;Desert Sun Vineyards&lt;/option&gt;</v>
      </c>
      <c r="T10" t="str">
        <f t="shared" si="3"/>
        <v>{"name":"Desert Sun Vineyards","lat": "39.04227","lng":"-108.45359"},</v>
      </c>
      <c r="U1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v>
      </c>
    </row>
    <row r="11" spans="1:21" x14ac:dyDescent="0.25">
      <c r="C11" t="s">
        <v>161</v>
      </c>
      <c r="D11" t="s">
        <v>59</v>
      </c>
      <c r="E11" t="s">
        <v>8</v>
      </c>
      <c r="F11" t="s">
        <v>13</v>
      </c>
      <c r="G11" t="s">
        <v>10</v>
      </c>
      <c r="H11" t="s">
        <v>60</v>
      </c>
      <c r="I11">
        <v>39.107404000000002</v>
      </c>
      <c r="J11">
        <v>-108.389369</v>
      </c>
      <c r="K11" t="str">
        <f t="shared" si="0"/>
        <v>['Garfield Estates Vineyard and Winery',39.107404,-108.389369],</v>
      </c>
      <c r="M11" t="str">
        <f t="shared" si="1"/>
        <v>["39.107404","-108.389369"]</v>
      </c>
      <c r="N11" t="str">
        <f t="shared" si="4"/>
        <v>["38.82634","-107.60381"],["39.07861","-108.41027"],["38.88589","-107.58253"],["39.07221","-108.40469"],["39.07505","-108.39373"],["39.108054","-108.355876"],["38.60797","-108.03621"],["39.105627","-108.355456"],["39.04227","-108.45359"],["39.107404","-108.389369"]</v>
      </c>
      <c r="O11" s="3" t="s">
        <v>141</v>
      </c>
      <c r="P11" t="s">
        <v>160</v>
      </c>
      <c r="R11" s="14" t="s">
        <v>181</v>
      </c>
      <c r="S11" t="str">
        <f t="shared" si="2"/>
        <v>&lt;option value="39.107404,-108.389369"id="Garfield Estates Vineyard and Winery"&gt;Garfield Estates Vineyard and Winery&lt;/option&gt;</v>
      </c>
      <c r="T11" t="str">
        <f t="shared" si="3"/>
        <v>{"name":"Garfield Estates Vineyard and Winery","lat": "39.107404","lng":"-108.389369"},</v>
      </c>
      <c r="U1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v>
      </c>
    </row>
    <row r="12" spans="1:21" x14ac:dyDescent="0.25">
      <c r="C12" t="s">
        <v>15</v>
      </c>
      <c r="D12" t="s">
        <v>16</v>
      </c>
      <c r="E12" t="s">
        <v>8</v>
      </c>
      <c r="F12" t="s">
        <v>9</v>
      </c>
      <c r="G12" t="s">
        <v>10</v>
      </c>
      <c r="H12" t="s">
        <v>17</v>
      </c>
      <c r="I12">
        <v>39.117230999999997</v>
      </c>
      <c r="J12">
        <v>-108.362088</v>
      </c>
      <c r="K12" t="str">
        <f t="shared" si="0"/>
        <v>['Grande River Vineyards',39.117231,-108.362088],</v>
      </c>
      <c r="M12" t="str">
        <f t="shared" si="1"/>
        <v>["39.117231","-108.362088"]</v>
      </c>
      <c r="N12" t="str">
        <f t="shared" si="4"/>
        <v>["38.82634","-107.60381"],["39.07861","-108.41027"],["38.88589","-107.58253"],["39.07221","-108.40469"],["39.07505","-108.39373"],["39.108054","-108.355876"],["38.60797","-108.03621"],["39.105627","-108.355456"],["39.04227","-108.45359"],["39.107404","-108.389369"],["39.117231","-108.362088"]</v>
      </c>
      <c r="O12" s="4" t="s">
        <v>70</v>
      </c>
      <c r="P12" t="s">
        <v>147</v>
      </c>
      <c r="R12" s="14" t="s">
        <v>132</v>
      </c>
      <c r="S12" t="str">
        <f t="shared" si="2"/>
        <v>&lt;option value="39.117231,-108.362088"id="Grande River Vineyards"&gt;Grande River Vineyards&lt;/option&gt;</v>
      </c>
      <c r="T12" t="str">
        <f t="shared" si="3"/>
        <v>{"name":"Grande River Vineyards","lat": "39.117231","lng":"-108.362088"},</v>
      </c>
      <c r="U1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v>
      </c>
    </row>
    <row r="13" spans="1:21" x14ac:dyDescent="0.25">
      <c r="C13" t="s">
        <v>23</v>
      </c>
      <c r="D13" t="s">
        <v>24</v>
      </c>
      <c r="E13" t="s">
        <v>25</v>
      </c>
      <c r="F13" t="s">
        <v>13</v>
      </c>
      <c r="G13" t="s">
        <v>26</v>
      </c>
      <c r="H13" t="s">
        <v>27</v>
      </c>
      <c r="I13">
        <v>39.091901</v>
      </c>
      <c r="J13">
        <v>-108.430842</v>
      </c>
      <c r="K13" t="str">
        <f t="shared" si="0"/>
        <v>['Graystone Winery',39.091901,-108.430842],</v>
      </c>
      <c r="M13" t="str">
        <f t="shared" si="1"/>
        <v>["39.091901","-108.430842"]</v>
      </c>
      <c r="N13" t="str">
        <f t="shared" si="4"/>
        <v>["38.82634","-107.60381"],["39.07861","-108.41027"],["38.88589","-107.58253"],["39.07221","-108.40469"],["39.07505","-108.39373"],["39.108054","-108.355876"],["38.60797","-108.03621"],["39.105627","-108.355456"],["39.04227","-108.45359"],["39.107404","-108.389369"],["39.117231","-108.362088"],["39.091901","-108.430842"]</v>
      </c>
      <c r="O13" s="12" t="s">
        <v>129</v>
      </c>
      <c r="P13" t="s">
        <v>128</v>
      </c>
      <c r="R13" s="14" t="s">
        <v>130</v>
      </c>
      <c r="S13" t="str">
        <f t="shared" si="2"/>
        <v>&lt;option value="39.091901,-108.430842"id="Graystone Winery"&gt;Graystone Winery&lt;/option&gt;</v>
      </c>
      <c r="T13" t="str">
        <f t="shared" si="3"/>
        <v>{"name":"Graystone Winery","lat": "39.091901","lng":"-108.430842"},</v>
      </c>
      <c r="U1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v>
      </c>
    </row>
    <row r="14" spans="1:21" x14ac:dyDescent="0.25">
      <c r="C14" t="s">
        <v>54</v>
      </c>
      <c r="D14" t="s">
        <v>55</v>
      </c>
      <c r="E14" t="s">
        <v>8</v>
      </c>
      <c r="F14" t="s">
        <v>9</v>
      </c>
      <c r="G14" t="s">
        <v>10</v>
      </c>
      <c r="H14" t="s">
        <v>197</v>
      </c>
      <c r="I14">
        <v>39.090350000000001</v>
      </c>
      <c r="J14">
        <v>-108.36669999999999</v>
      </c>
      <c r="K14" t="str">
        <f t="shared" si="0"/>
        <v>['Gubbini Winery',39.09035,-108.3667],</v>
      </c>
      <c r="M14" t="str">
        <f t="shared" si="1"/>
        <v>["39.09035","-108.3667"]</v>
      </c>
      <c r="N14" t="str">
        <f t="shared" si="4"/>
        <v>["38.82634","-107.60381"],["39.07861","-108.41027"],["38.88589","-107.58253"],["39.07221","-108.40469"],["39.07505","-108.39373"],["39.108054","-108.355876"],["38.60797","-108.03621"],["39.105627","-108.355456"],["39.04227","-108.45359"],["39.107404","-108.389369"],["39.117231","-108.362088"],["39.091901","-108.430842"],["39.09035","-108.3667"]</v>
      </c>
      <c r="O14" s="3" t="s">
        <v>124</v>
      </c>
      <c r="P14" t="s">
        <v>158</v>
      </c>
      <c r="Q14" s="1" t="s">
        <v>125</v>
      </c>
      <c r="R14" s="14" t="s">
        <v>180</v>
      </c>
      <c r="S14" t="str">
        <f t="shared" si="2"/>
        <v>&lt;option value="39.09035,-108.3667"id="Gubbini Winery"&gt;Gubbini Winery&lt;/option&gt;</v>
      </c>
      <c r="T14" t="str">
        <f t="shared" si="3"/>
        <v>{"name":"Gubbini Winery","lat": "39.09035","lng":"-108.3667"},</v>
      </c>
      <c r="U1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v>
      </c>
    </row>
    <row r="15" spans="1:21" ht="16.5" x14ac:dyDescent="0.25">
      <c r="C15" t="s">
        <v>77</v>
      </c>
      <c r="D15" s="5" t="s">
        <v>165</v>
      </c>
      <c r="E15" t="s">
        <v>166</v>
      </c>
      <c r="F15" t="s">
        <v>9</v>
      </c>
      <c r="G15">
        <v>81526</v>
      </c>
      <c r="H15" s="13" t="s">
        <v>111</v>
      </c>
      <c r="I15">
        <v>39.045727999999997</v>
      </c>
      <c r="J15">
        <v>-108.44743099999999</v>
      </c>
      <c r="K15" t="str">
        <f t="shared" si="0"/>
        <v>['Hermosa Vineyards',39.045728,-108.447431],</v>
      </c>
      <c r="M15" t="str">
        <f t="shared" si="1"/>
        <v>["39.045728","-108.447431"]</v>
      </c>
      <c r="N15" t="str">
        <f t="shared" si="4"/>
        <v>["38.82634","-107.60381"],["39.07861","-108.41027"],["38.88589","-107.58253"],["39.07221","-108.40469"],["39.07505","-108.39373"],["39.108054","-108.355876"],["38.60797","-108.03621"],["39.105627","-108.355456"],["39.04227","-108.45359"],["39.107404","-108.389369"],["39.117231","-108.362088"],["39.091901","-108.430842"],["39.09035","-108.3667"],["39.045728","-108.447431"]</v>
      </c>
      <c r="O15" s="1" t="s">
        <v>145</v>
      </c>
      <c r="P15" t="s">
        <v>109</v>
      </c>
      <c r="Q15" s="1" t="s">
        <v>110</v>
      </c>
      <c r="R15" s="14" t="s">
        <v>198</v>
      </c>
      <c r="S15" t="str">
        <f t="shared" si="2"/>
        <v>&lt;option value="39.045728,-108.447431"id="Hermosa Vineyards"&gt;Hermosa Vineyards&lt;/option&gt;</v>
      </c>
      <c r="T15" t="str">
        <f t="shared" si="3"/>
        <v>{"name":"Hermosa Vineyards","lat": "39.045728","lng":"-108.447431"},</v>
      </c>
      <c r="U1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v>
      </c>
    </row>
    <row r="16" spans="1:21" x14ac:dyDescent="0.25">
      <c r="C16" t="s">
        <v>47</v>
      </c>
      <c r="D16" t="s">
        <v>48</v>
      </c>
      <c r="E16" t="s">
        <v>8</v>
      </c>
      <c r="F16" t="s">
        <v>9</v>
      </c>
      <c r="G16" t="s">
        <v>10</v>
      </c>
      <c r="H16" t="s">
        <v>49</v>
      </c>
      <c r="I16">
        <v>39.104194</v>
      </c>
      <c r="J16">
        <v>-108.38955300000001</v>
      </c>
      <c r="K16" t="str">
        <f t="shared" si="0"/>
        <v>['Maison La Belle Vie Winery',39.104194,-108.389553],</v>
      </c>
      <c r="M16" t="str">
        <f t="shared" si="1"/>
        <v>["39.104194","-108.389553"]</v>
      </c>
      <c r="N16" t="str">
        <f t="shared" si="4"/>
        <v>["38.82634","-107.60381"],["39.07861","-108.41027"],["38.88589","-107.58253"],["39.07221","-108.40469"],["39.07505","-108.39373"],["39.108054","-108.355876"],["38.60797","-108.03621"],["39.105627","-108.355456"],["39.04227","-108.45359"],["39.107404","-108.389369"],["39.117231","-108.362088"],["39.091901","-108.430842"],["39.09035","-108.3667"],["39.045728","-108.447431"],["39.104194","-108.389553"]</v>
      </c>
      <c r="O16" s="3" t="s">
        <v>74</v>
      </c>
      <c r="P16" t="s">
        <v>155</v>
      </c>
      <c r="R16" s="14" t="s">
        <v>204</v>
      </c>
      <c r="S16" t="str">
        <f t="shared" si="2"/>
        <v>&lt;option value="39.104194,-108.389553"id="Maison La Belle Vie Winery"&gt;Maison La Belle Vie Winery&lt;/option&gt;</v>
      </c>
      <c r="T16" t="str">
        <f t="shared" si="3"/>
        <v>{"name":"Maison La Belle Vie Winery","lat": "39.104194","lng":"-108.389553"},</v>
      </c>
      <c r="U1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v>
      </c>
    </row>
    <row r="17" spans="3:21" ht="31.5" x14ac:dyDescent="0.25">
      <c r="C17" t="s">
        <v>52</v>
      </c>
      <c r="D17" t="s">
        <v>53</v>
      </c>
      <c r="E17" t="s">
        <v>8</v>
      </c>
      <c r="F17" t="s">
        <v>13</v>
      </c>
      <c r="G17" t="s">
        <v>10</v>
      </c>
      <c r="H17" t="s">
        <v>41</v>
      </c>
      <c r="I17">
        <v>39.105831999999999</v>
      </c>
      <c r="J17">
        <v>-108.365821</v>
      </c>
      <c r="K17" t="str">
        <f t="shared" si="0"/>
        <v>['Meadery of the Rockies',39.105832,-108.365821],</v>
      </c>
      <c r="M17" t="str">
        <f t="shared" si="1"/>
        <v>["39.105832","-108.365821"]</v>
      </c>
      <c r="N17" t="str">
        <f t="shared" si="4"/>
        <v>["38.82634","-107.60381"],["39.07861","-108.41027"],["38.88589","-107.58253"],["39.07221","-108.40469"],["39.07505","-108.39373"],["39.108054","-108.355876"],["38.60797","-108.03621"],["39.105627","-108.355456"],["39.04227","-108.45359"],["39.107404","-108.389369"],["39.117231","-108.362088"],["39.091901","-108.430842"],["39.09035","-108.3667"],["39.045728","-108.447431"],["39.104194","-108.389553"],["39.105832","-108.365821"]</v>
      </c>
      <c r="O17" s="3" t="s">
        <v>123</v>
      </c>
      <c r="P17" t="s">
        <v>157</v>
      </c>
      <c r="R17" s="14" t="s">
        <v>205</v>
      </c>
      <c r="S17" t="str">
        <f t="shared" si="2"/>
        <v>&lt;option value="39.105832,-108.365821"id="Meadery of the Rockies"&gt;Meadery of the Rockies&lt;/option&gt;</v>
      </c>
      <c r="T17" t="str">
        <f t="shared" si="3"/>
        <v>{"name":"Meadery of the Rockies","lat": "39.105832","lng":"-108.365821"},</v>
      </c>
      <c r="U1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v>
      </c>
    </row>
    <row r="18" spans="3:21" ht="31.5" x14ac:dyDescent="0.25">
      <c r="C18" t="s">
        <v>30</v>
      </c>
      <c r="D18" t="s">
        <v>31</v>
      </c>
      <c r="E18" t="s">
        <v>8</v>
      </c>
      <c r="F18" t="s">
        <v>9</v>
      </c>
      <c r="G18" t="s">
        <v>10</v>
      </c>
      <c r="H18" t="s">
        <v>32</v>
      </c>
      <c r="I18">
        <v>39.046374999999998</v>
      </c>
      <c r="J18">
        <v>-108.436188</v>
      </c>
      <c r="K18" t="str">
        <f t="shared" si="0"/>
        <v>['Mesa Park Vineyards',39.046375,-108.436188],</v>
      </c>
      <c r="M18" t="str">
        <f t="shared" si="1"/>
        <v>["39.046375","-108.436188"]</v>
      </c>
      <c r="N1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v>
      </c>
      <c r="O18" s="3" t="s">
        <v>71</v>
      </c>
      <c r="P18" t="s">
        <v>148</v>
      </c>
      <c r="R18" s="14" t="s">
        <v>213</v>
      </c>
      <c r="S18" t="str">
        <f t="shared" si="2"/>
        <v>&lt;option value="39.046375,-108.436188"id="Mesa Park Vineyards"&gt;Mesa Park Vineyards&lt;/option&gt;</v>
      </c>
      <c r="T18" t="str">
        <f t="shared" si="3"/>
        <v>{"name":"Mesa Park Vineyards","lat": "39.046375","lng":"-108.436188"},</v>
      </c>
      <c r="U1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v>
      </c>
    </row>
    <row r="19" spans="3:21" x14ac:dyDescent="0.25">
      <c r="C19" t="s">
        <v>87</v>
      </c>
      <c r="D19" s="8" t="s">
        <v>175</v>
      </c>
      <c r="E19" t="s">
        <v>174</v>
      </c>
      <c r="F19" t="s">
        <v>9</v>
      </c>
      <c r="G19">
        <v>81425</v>
      </c>
      <c r="H19" s="13" t="s">
        <v>120</v>
      </c>
      <c r="I19">
        <v>38.607379999999999</v>
      </c>
      <c r="J19">
        <v>-108.00163000000001</v>
      </c>
      <c r="K19" t="str">
        <f t="shared" si="0"/>
        <v>['Mountain View Winery',38.60738,-108.00163],</v>
      </c>
      <c r="M19" t="str">
        <f t="shared" si="1"/>
        <v>["38.60738","-108.00163"]</v>
      </c>
      <c r="N1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v>
      </c>
      <c r="O19" s="1" t="s">
        <v>106</v>
      </c>
      <c r="P19" t="s">
        <v>105</v>
      </c>
      <c r="R19" s="14" t="s">
        <v>212</v>
      </c>
      <c r="S19" t="str">
        <f t="shared" si="2"/>
        <v>&lt;option value="38.60738,-108.00163"id="Mountain View Winery"&gt;Mountain View Winery&lt;/option&gt;</v>
      </c>
      <c r="T19" t="str">
        <f t="shared" si="3"/>
        <v>{"name":"Mountain View Winery","lat": "38.60738","lng":"-108.00163"},</v>
      </c>
      <c r="U1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v>
      </c>
    </row>
    <row r="20" spans="3:21" ht="47.25" x14ac:dyDescent="0.25">
      <c r="C20" t="s">
        <v>33</v>
      </c>
      <c r="D20" t="s">
        <v>34</v>
      </c>
      <c r="E20" t="s">
        <v>8</v>
      </c>
      <c r="F20" t="s">
        <v>13</v>
      </c>
      <c r="G20" t="s">
        <v>10</v>
      </c>
      <c r="H20" t="s">
        <v>35</v>
      </c>
      <c r="I20">
        <v>39.106845</v>
      </c>
      <c r="J20">
        <v>-108.365892</v>
      </c>
      <c r="K20" t="str">
        <f t="shared" si="0"/>
        <v>['Plum Creek Winery',39.106845,-108.365892],</v>
      </c>
      <c r="M20" t="str">
        <f t="shared" si="1"/>
        <v>["39.106845","-108.365892"]</v>
      </c>
      <c r="N2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v>
      </c>
      <c r="O20" s="3" t="s">
        <v>137</v>
      </c>
      <c r="P20" t="s">
        <v>149</v>
      </c>
      <c r="R20" s="14" t="s">
        <v>178</v>
      </c>
      <c r="S20" t="str">
        <f t="shared" si="2"/>
        <v>&lt;option value="39.106845,-108.365892"id="Plum Creek Winery"&gt;Plum Creek Winery&lt;/option&gt;</v>
      </c>
      <c r="T20" t="str">
        <f t="shared" si="3"/>
        <v>{"name":"Plum Creek Winery","lat": "39.106845","lng":"-108.365892"},</v>
      </c>
      <c r="U2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v>
      </c>
    </row>
    <row r="21" spans="3:21" ht="30" x14ac:dyDescent="0.25">
      <c r="C21" t="s">
        <v>82</v>
      </c>
      <c r="D21" s="1" t="s">
        <v>169</v>
      </c>
      <c r="E21" t="s">
        <v>20</v>
      </c>
      <c r="F21" t="s">
        <v>9</v>
      </c>
      <c r="G21" s="8">
        <v>81503</v>
      </c>
      <c r="H21" s="13" t="s">
        <v>115</v>
      </c>
      <c r="I21">
        <v>39.036749999999998</v>
      </c>
      <c r="J21">
        <v>-108.47490000000001</v>
      </c>
      <c r="K21" t="str">
        <f t="shared" si="0"/>
        <v>['Ptarmigan Vineyards',39.03675,-108.4749],</v>
      </c>
      <c r="M21" t="str">
        <f t="shared" si="1"/>
        <v>["39.03675","-108.4749"]</v>
      </c>
      <c r="N2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v>
      </c>
      <c r="O21" s="1" t="s">
        <v>95</v>
      </c>
      <c r="P21" t="s">
        <v>96</v>
      </c>
      <c r="R21" s="16" t="s">
        <v>206</v>
      </c>
      <c r="S21" t="str">
        <f t="shared" si="2"/>
        <v>&lt;option value="39.03675,-108.4749"id="Ptarmigan Vineyards"&gt;Ptarmigan Vineyards&lt;/option&gt;</v>
      </c>
      <c r="T21" t="str">
        <f t="shared" si="3"/>
        <v>{"name":"Ptarmigan Vineyards","lat": "39.03675","lng":"-108.4749"},</v>
      </c>
      <c r="U2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v>
      </c>
    </row>
    <row r="22" spans="3:21" ht="31.5" x14ac:dyDescent="0.25">
      <c r="C22" t="s">
        <v>42</v>
      </c>
      <c r="D22" t="s">
        <v>43</v>
      </c>
      <c r="E22" t="s">
        <v>8</v>
      </c>
      <c r="F22" t="s">
        <v>9</v>
      </c>
      <c r="G22" t="s">
        <v>10</v>
      </c>
      <c r="H22" t="s">
        <v>44</v>
      </c>
      <c r="I22">
        <v>39.104680000000002</v>
      </c>
      <c r="J22">
        <v>-108.38576</v>
      </c>
      <c r="K22" t="str">
        <f t="shared" si="0"/>
        <v>['Red Fox Cellars',39.10468,-108.38576],</v>
      </c>
      <c r="M22" t="str">
        <f t="shared" si="1"/>
        <v>["39.10468","-108.38576"]</v>
      </c>
      <c r="N2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v>
      </c>
      <c r="O22" s="2" t="s">
        <v>72</v>
      </c>
      <c r="P22" t="s">
        <v>152</v>
      </c>
      <c r="R22" s="14" t="s">
        <v>214</v>
      </c>
      <c r="S22" t="str">
        <f t="shared" si="2"/>
        <v>&lt;option value="39.10468,-108.38576"id="Red Fox Cellars"&gt;Red Fox Cellars&lt;/option&gt;</v>
      </c>
      <c r="T22" t="str">
        <f t="shared" si="3"/>
        <v>{"name":"Red Fox Cellars","lat": "39.10468","lng":"-108.38576"},</v>
      </c>
      <c r="U2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v>
      </c>
    </row>
    <row r="23" spans="3:21" x14ac:dyDescent="0.25">
      <c r="C23" t="s">
        <v>83</v>
      </c>
      <c r="D23" s="1" t="s">
        <v>170</v>
      </c>
      <c r="E23" t="s">
        <v>8</v>
      </c>
      <c r="F23" t="s">
        <v>9</v>
      </c>
      <c r="G23" s="8">
        <v>81526</v>
      </c>
      <c r="H23" s="13" t="s">
        <v>116</v>
      </c>
      <c r="I23">
        <v>39.084662299999998</v>
      </c>
      <c r="J23">
        <v>-108.3857671</v>
      </c>
      <c r="K23" t="str">
        <f t="shared" si="0"/>
        <v>['Restoration Vineyards',39.0846623,-108.3857671],</v>
      </c>
      <c r="M23" t="str">
        <f t="shared" si="1"/>
        <v>["39.0846623","-108.3857671"]</v>
      </c>
      <c r="N2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v>
      </c>
      <c r="O23" s="1" t="s">
        <v>98</v>
      </c>
      <c r="P23" t="s">
        <v>97</v>
      </c>
      <c r="R23" s="14" t="s">
        <v>207</v>
      </c>
      <c r="S23" t="str">
        <f t="shared" si="2"/>
        <v>&lt;option value="39.0846623,-108.3857671"id="Restoration Vineyards"&gt;Restoration Vineyards&lt;/option&gt;</v>
      </c>
      <c r="T23" t="str">
        <f t="shared" si="3"/>
        <v>{"name":"Restoration Vineyards","lat": "39.0846623","lng":"-108.3857671"},</v>
      </c>
      <c r="U2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v>
      </c>
    </row>
    <row r="24" spans="3:21" ht="30" x14ac:dyDescent="0.25">
      <c r="C24" t="s">
        <v>79</v>
      </c>
      <c r="D24" s="1" t="s">
        <v>167</v>
      </c>
      <c r="E24" t="s">
        <v>8</v>
      </c>
      <c r="F24" t="s">
        <v>9</v>
      </c>
      <c r="G24">
        <v>51501</v>
      </c>
      <c r="H24" t="s">
        <v>196</v>
      </c>
      <c r="I24">
        <v>39.066029999999998</v>
      </c>
      <c r="J24">
        <v>-108.56488</v>
      </c>
      <c r="K24" t="str">
        <f t="shared" si="0"/>
        <v>['Shiras Winery',39.06603,-108.56488],</v>
      </c>
      <c r="M24" t="str">
        <f t="shared" si="1"/>
        <v>["39.06603","-108.56488"]</v>
      </c>
      <c r="N24"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v>
      </c>
      <c r="O24" t="s">
        <v>142</v>
      </c>
      <c r="P24" t="s">
        <v>164</v>
      </c>
      <c r="R24" s="16" t="s">
        <v>208</v>
      </c>
      <c r="S24" t="str">
        <f t="shared" si="2"/>
        <v>&lt;option value="39.06603,-108.56488"id="Shiras Winery"&gt;Shiras Winery&lt;/option&gt;</v>
      </c>
      <c r="T24" t="str">
        <f t="shared" si="3"/>
        <v>{"name":"Shiras Winery","lat": "39.06603","lng":"-108.56488"},</v>
      </c>
      <c r="U24"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v>
      </c>
    </row>
    <row r="25" spans="3:21" ht="47.25" x14ac:dyDescent="0.25">
      <c r="C25" t="s">
        <v>50</v>
      </c>
      <c r="D25" t="s">
        <v>51</v>
      </c>
      <c r="E25" t="s">
        <v>8</v>
      </c>
      <c r="F25" t="s">
        <v>9</v>
      </c>
      <c r="G25" t="s">
        <v>10</v>
      </c>
      <c r="H25" t="s">
        <v>41</v>
      </c>
      <c r="I25">
        <v>39.116621000000002</v>
      </c>
      <c r="J25">
        <v>-108.36067</v>
      </c>
      <c r="K25" t="str">
        <f t="shared" si="0"/>
        <v>['St Kathryn Cellars',39.116621,-108.36067],</v>
      </c>
      <c r="M25" t="str">
        <f t="shared" si="1"/>
        <v>["39.116621","-108.36067"]</v>
      </c>
      <c r="N25"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v>
      </c>
      <c r="O25" s="3" t="s">
        <v>122</v>
      </c>
      <c r="P25" t="s">
        <v>156</v>
      </c>
      <c r="R25" s="14" t="s">
        <v>209</v>
      </c>
      <c r="S25" t="str">
        <f t="shared" si="2"/>
        <v>&lt;option value="39.116621,-108.36067"id="St Kathryn Cellars"&gt;St Kathryn Cellars&lt;/option&gt;</v>
      </c>
      <c r="T25" t="str">
        <f t="shared" si="3"/>
        <v>{"name":"St Kathryn Cellars","lat": "39.116621","lng":"-108.36067"},</v>
      </c>
      <c r="U25"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v>
      </c>
    </row>
    <row r="26" spans="3:21" x14ac:dyDescent="0.25">
      <c r="C26" t="s">
        <v>88</v>
      </c>
      <c r="D26" s="8" t="s">
        <v>176</v>
      </c>
      <c r="E26" t="s">
        <v>171</v>
      </c>
      <c r="F26" t="s">
        <v>177</v>
      </c>
      <c r="G26">
        <v>81428</v>
      </c>
      <c r="H26" s="13" t="s">
        <v>121</v>
      </c>
      <c r="I26">
        <v>38.899692999999999</v>
      </c>
      <c r="J26">
        <v>-107.577303</v>
      </c>
      <c r="K26" t="str">
        <f t="shared" si="0"/>
        <v>['Stone Cottage Cellars',38.899693,-107.577303],</v>
      </c>
      <c r="M26" t="str">
        <f t="shared" si="1"/>
        <v>["38.899693","-107.577303"]</v>
      </c>
      <c r="N26"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v>
      </c>
      <c r="O26" s="1" t="s">
        <v>108</v>
      </c>
      <c r="P26" t="s">
        <v>107</v>
      </c>
      <c r="R26" s="14" t="s">
        <v>134</v>
      </c>
      <c r="S26" t="str">
        <f t="shared" si="2"/>
        <v>&lt;option value="38.899693,-107.577303"id="Stone Cottage Cellars"&gt;Stone Cottage Cellars&lt;/option&gt;</v>
      </c>
      <c r="T26" t="str">
        <f t="shared" si="3"/>
        <v>{"name":"Stone Cottage Cellars","lat": "38.899693","lng":"-107.577303"},</v>
      </c>
      <c r="U26"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v>
      </c>
    </row>
    <row r="27" spans="3:21" ht="31.5" x14ac:dyDescent="0.25">
      <c r="C27" t="s">
        <v>61</v>
      </c>
      <c r="D27" t="s">
        <v>62</v>
      </c>
      <c r="E27" t="s">
        <v>8</v>
      </c>
      <c r="F27" t="s">
        <v>13</v>
      </c>
      <c r="G27" t="s">
        <v>10</v>
      </c>
      <c r="H27" t="s">
        <v>63</v>
      </c>
      <c r="I27">
        <v>39.097045999999999</v>
      </c>
      <c r="J27">
        <v>-108.349879</v>
      </c>
      <c r="K27" t="str">
        <f t="shared" si="0"/>
        <v>['Talbott's Mountain Gold LLLP',39.097046,-108.349879],</v>
      </c>
      <c r="M27" t="str">
        <f t="shared" si="1"/>
        <v>["39.097046","-108.349879"]</v>
      </c>
      <c r="N27"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v>
      </c>
      <c r="O27" s="3" t="s">
        <v>75</v>
      </c>
      <c r="P27" t="s">
        <v>162</v>
      </c>
      <c r="R27" s="14" t="s">
        <v>182</v>
      </c>
      <c r="S27" t="str">
        <f t="shared" si="2"/>
        <v>&lt;option value="39.097046,-108.349879"id="Talbott's Mountain Gold LLLP"&gt;Talbott's Mountain Gold LLLP&lt;/option&gt;</v>
      </c>
      <c r="T27" t="str">
        <f t="shared" si="3"/>
        <v>{"name":"Talbott's Mountain Gold LLLP","lat": "39.097046","lng":"-108.349879"},</v>
      </c>
      <c r="U27"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v>
      </c>
    </row>
    <row r="28" spans="3:21" ht="47.25" x14ac:dyDescent="0.25">
      <c r="C28" t="s">
        <v>39</v>
      </c>
      <c r="D28" t="s">
        <v>40</v>
      </c>
      <c r="E28" t="s">
        <v>8</v>
      </c>
      <c r="F28" t="s">
        <v>9</v>
      </c>
      <c r="G28" t="s">
        <v>10</v>
      </c>
      <c r="H28" t="s">
        <v>41</v>
      </c>
      <c r="I28">
        <v>39.116621000000002</v>
      </c>
      <c r="J28">
        <v>-108.36067</v>
      </c>
      <c r="K28" t="str">
        <f t="shared" si="0"/>
        <v>['Talon Wines',39.116621,-108.36067],</v>
      </c>
      <c r="M28" t="str">
        <f t="shared" si="1"/>
        <v>["39.116621","-108.36067"]</v>
      </c>
      <c r="N28"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v>
      </c>
      <c r="O28" s="3" t="s">
        <v>139</v>
      </c>
      <c r="P28" t="s">
        <v>151</v>
      </c>
      <c r="R28" s="14" t="s">
        <v>209</v>
      </c>
      <c r="S28" t="str">
        <f t="shared" si="2"/>
        <v>&lt;option value="39.116621,-108.36067"id="Talon Wines"&gt;Talon Wines&lt;/option&gt;</v>
      </c>
      <c r="T28" t="str">
        <f t="shared" si="3"/>
        <v>{"name":"Talon Wines","lat": "39.116621","lng":"-108.36067"},</v>
      </c>
      <c r="U28"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v>
      </c>
    </row>
    <row r="29" spans="3:21" ht="31.5" x14ac:dyDescent="0.25">
      <c r="C29" t="s">
        <v>81</v>
      </c>
      <c r="D29" s="8" t="s">
        <v>168</v>
      </c>
      <c r="E29" t="s">
        <v>166</v>
      </c>
      <c r="F29" t="s">
        <v>9</v>
      </c>
      <c r="G29">
        <v>81526</v>
      </c>
      <c r="H29" s="13" t="s">
        <v>114</v>
      </c>
      <c r="I29">
        <v>39.045909999999999</v>
      </c>
      <c r="J29">
        <v>-108.44237</v>
      </c>
      <c r="K29" t="str">
        <f t="shared" si="0"/>
        <v>['The Peachfork',39.04591,-108.44237],</v>
      </c>
      <c r="M29" t="str">
        <f t="shared" si="1"/>
        <v>["39.04591","-108.44237"]</v>
      </c>
      <c r="N29"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v>
      </c>
      <c r="O29" s="9" t="s">
        <v>94</v>
      </c>
      <c r="P29" t="s">
        <v>93</v>
      </c>
      <c r="R29" s="14" t="s">
        <v>184</v>
      </c>
      <c r="S29" t="str">
        <f t="shared" si="2"/>
        <v>&lt;option value="39.04591,-108.44237"id="The Peachfork"&gt;The Peachfork&lt;/option&gt;</v>
      </c>
      <c r="T29" t="str">
        <f t="shared" si="3"/>
        <v>{"name":"The Peachfork","lat": "39.04591","lng":"-108.44237"},</v>
      </c>
      <c r="U29"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v>
      </c>
    </row>
    <row r="30" spans="3:21" ht="47.25" x14ac:dyDescent="0.25">
      <c r="C30" t="s">
        <v>64</v>
      </c>
      <c r="D30" t="s">
        <v>65</v>
      </c>
      <c r="E30" t="s">
        <v>20</v>
      </c>
      <c r="F30" t="s">
        <v>13</v>
      </c>
      <c r="G30" t="s">
        <v>66</v>
      </c>
      <c r="H30" t="s">
        <v>67</v>
      </c>
      <c r="I30">
        <v>39.090820999999998</v>
      </c>
      <c r="J30">
        <v>-108.662153</v>
      </c>
      <c r="K30" t="str">
        <f t="shared" si="0"/>
        <v>['Two Rivers Winery',39.090821,-108.662153],</v>
      </c>
      <c r="M30" t="str">
        <f t="shared" si="1"/>
        <v>["39.090821","-108.662153"]</v>
      </c>
      <c r="N30"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v>
      </c>
      <c r="O30" s="1" t="s">
        <v>76</v>
      </c>
      <c r="P30" t="s">
        <v>163</v>
      </c>
      <c r="R30" s="14" t="s">
        <v>183</v>
      </c>
      <c r="S30" t="str">
        <f t="shared" si="2"/>
        <v>&lt;option value="39.090821,-108.662153"id="Two Rivers Winery"&gt;Two Rivers Winery&lt;/option&gt;</v>
      </c>
      <c r="T30" t="str">
        <f t="shared" si="3"/>
        <v>{"name":"Two Rivers Winery","lat": "39.090821","lng":"-108.662153"},</v>
      </c>
      <c r="U30"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v>
      </c>
    </row>
    <row r="31" spans="3:21" ht="31.5" x14ac:dyDescent="0.25">
      <c r="C31" t="s">
        <v>154</v>
      </c>
      <c r="D31" t="s">
        <v>45</v>
      </c>
      <c r="E31" t="s">
        <v>8</v>
      </c>
      <c r="F31" t="s">
        <v>13</v>
      </c>
      <c r="G31" t="s">
        <v>10</v>
      </c>
      <c r="H31" t="s">
        <v>46</v>
      </c>
      <c r="I31">
        <v>39.111978000000001</v>
      </c>
      <c r="J31">
        <v>-108.35581500000001</v>
      </c>
      <c r="K31" t="str">
        <f t="shared" si="0"/>
        <v>['Varaison Vineyards and Winery, LLC',39.111978,-108.355815],</v>
      </c>
      <c r="M31" t="str">
        <f t="shared" si="1"/>
        <v>["39.111978","-108.355815"]</v>
      </c>
      <c r="N31"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v>
      </c>
      <c r="O31" s="3" t="s">
        <v>73</v>
      </c>
      <c r="P31" t="s">
        <v>153</v>
      </c>
      <c r="R31" s="14" t="s">
        <v>210</v>
      </c>
      <c r="S31" t="str">
        <f t="shared" si="2"/>
        <v>&lt;option value="39.111978,-108.355815"id="Varaison Vineyards and Winery, LLC"&gt;Varaison Vineyards and Winery, LLC&lt;/option&gt;</v>
      </c>
      <c r="T31" t="str">
        <f t="shared" si="3"/>
        <v>{"name":"Varaison Vineyards and Winery, LLC","lat": "39.111978","lng":"-108.355815"},</v>
      </c>
      <c r="U31"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v>
      </c>
    </row>
    <row r="32" spans="3:21" ht="31.5" x14ac:dyDescent="0.25">
      <c r="C32" t="s">
        <v>18</v>
      </c>
      <c r="D32" t="s">
        <v>19</v>
      </c>
      <c r="E32" t="s">
        <v>20</v>
      </c>
      <c r="F32" t="s">
        <v>9</v>
      </c>
      <c r="G32" t="s">
        <v>21</v>
      </c>
      <c r="H32" t="s">
        <v>22</v>
      </c>
      <c r="I32">
        <v>39.036850000000001</v>
      </c>
      <c r="J32">
        <v>-108.45828</v>
      </c>
      <c r="K32" t="str">
        <f t="shared" si="0"/>
        <v>['Whitewater Hill Vineyards',39.03685,-108.45828],</v>
      </c>
      <c r="M32" t="str">
        <f t="shared" si="1"/>
        <v>["39.03685","-108.45828"]</v>
      </c>
      <c r="N32"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v>
      </c>
      <c r="O32" s="4" t="s">
        <v>135</v>
      </c>
      <c r="P32" t="s">
        <v>127</v>
      </c>
      <c r="R32" s="14" t="s">
        <v>211</v>
      </c>
      <c r="S32" t="str">
        <f t="shared" si="2"/>
        <v>&lt;option value="39.03685,-108.45828"id="Whitewater Hill Vineyards"&gt;Whitewater Hill Vineyards&lt;/option&gt;</v>
      </c>
      <c r="T32" t="str">
        <f t="shared" si="3"/>
        <v>{"name":"Whitewater Hill Vineyards","lat": "39.03685","lng":"-108.45828"},</v>
      </c>
      <c r="U32"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v>
      </c>
    </row>
    <row r="33" spans="1:21" x14ac:dyDescent="0.25">
      <c r="A33" t="s">
        <v>188</v>
      </c>
      <c r="C33" t="s">
        <v>78</v>
      </c>
      <c r="D33" s="6" t="s">
        <v>192</v>
      </c>
      <c r="E33" t="s">
        <v>8</v>
      </c>
      <c r="F33" t="s">
        <v>9</v>
      </c>
      <c r="G33">
        <v>81526</v>
      </c>
      <c r="H33" s="13" t="s">
        <v>112</v>
      </c>
      <c r="I33">
        <v>39.118056000000003</v>
      </c>
      <c r="J33">
        <v>-108.364689</v>
      </c>
      <c r="K33" t="str">
        <f t="shared" si="0"/>
        <v>['Wine Country Inn',39.118056,-108.364689],</v>
      </c>
      <c r="M33" t="str">
        <f t="shared" si="1"/>
        <v>["39.118056","-108.364689"]</v>
      </c>
      <c r="N33" t="str">
        <f t="shared" si="4"/>
        <v>["38.82634","-107.60381"],["39.07861","-108.41027"],["38.88589","-107.58253"],["39.07221","-108.40469"],["39.07505","-108.39373"],["39.108054","-108.355876"],["38.60797","-108.03621"],["39.105627","-108.355456"],["39.04227","-108.45359"],["39.107404","-108.389369"],["39.117231","-108.362088"],["39.091901","-108.430842"],["39.09035","-108.3667"],["39.045728","-108.447431"],["39.104194","-108.389553"],["39.105832","-108.365821"],["39.046375","-108.436188"],["38.60738","-108.00163"],["39.106845","-108.365892"],["39.03675","-108.4749"],["39.10468","-108.38576"],["39.0846623","-108.3857671"],["39.06603","-108.56488"],["39.116621","-108.36067"],["38.899693","-107.577303"],["39.097046","-108.349879"],["39.116621","-108.36067"],["39.04591","-108.44237"],["39.090821","-108.662153"],["39.111978","-108.355815"],["39.03685","-108.45828"],["39.118056","-108.364689"]</v>
      </c>
      <c r="O33" s="7" t="s">
        <v>89</v>
      </c>
      <c r="P33" t="s">
        <v>90</v>
      </c>
      <c r="R33" s="14" t="s">
        <v>198</v>
      </c>
      <c r="S33" t="str">
        <f t="shared" si="2"/>
        <v>&lt;option value="39.118056,-108.364689"id="Wine Country Inn"&gt;Wine Country Inn&lt;/option&gt;</v>
      </c>
      <c r="T33" t="str">
        <f t="shared" si="3"/>
        <v>{"name":"Wine Country Inn","lat": "39.118056","lng":"-108.364689"},</v>
      </c>
      <c r="U33" t="str">
        <f t="shared" si="5"/>
        <v>{"name":"Alfred Eames Cellars","lat": "38.82634","lng":"-107.60381"},{"name":"Avant Vineyards","lat": "39.07861","lng":"-108.41027"},{"name":"Black Bridge Winery","lat": "38.88589","lng":"-107.58253"},{"name":"Carlson Vineyards","lat": "39.07221","lng":"-108.40469"},{"name":"Colorado Cellars Winery","lat": "39.07505","lng":"-108.39373"},{"name":"Colterris Winery","lat": "39.108054","lng":"-108.355876"},{"name":"Cottonwood Cellars","lat": "38.60797","lng":"-108.03621"},{"name":"DeBeque Canyon Winery","lat": "39.105627","lng":"-108.355456"},{"name":"Desert Sun Vineyards","lat": "39.04227","lng":"-108.45359"},{"name":"Garfield Estates Vineyard and Winery","lat": "39.107404","lng":"-108.389369"},{"name":"Grande River Vineyards","lat": "39.117231","lng":"-108.362088"},{"name":"Graystone Winery","lat": "39.091901","lng":"-108.430842"},{"name":"Gubbini Winery","lat": "39.09035","lng":"-108.3667"},{"name":"Hermosa Vineyards","lat": "39.045728","lng":"-108.447431"},{"name":"Maison La Belle Vie Winery","lat": "39.104194","lng":"-108.389553"},{"name":"Meadery of the Rockies","lat": "39.105832","lng":"-108.365821"},{"name":"Mesa Park Vineyards","lat": "39.046375","lng":"-108.436188"},{"name":"Mountain View Winery","lat": "38.60738","lng":"-108.00163"},{"name":"Plum Creek Winery","lat": "39.106845","lng":"-108.365892"},{"name":"Ptarmigan Vineyards","lat": "39.03675","lng":"-108.4749"},{"name":"Red Fox Cellars","lat": "39.10468","lng":"-108.38576"},{"name":"Restoration Vineyards","lat": "39.0846623","lng":"-108.3857671"},{"name":"Shiras Winery","lat": "39.06603","lng":"-108.56488"},{"name":"St Kathryn Cellars","lat": "39.116621","lng":"-108.36067"},{"name":"Stone Cottage Cellars","lat": "38.899693","lng":"-107.577303"},{"name":"Talbott's Mountain Gold LLLP","lat": "39.097046","lng":"-108.349879"},{"name":"Talon Wines","lat": "39.116621","lng":"-108.36067"},{"name":"The Peachfork","lat": "39.04591","lng":"-108.44237"},{"name":"Two Rivers Winery","lat": "39.090821","lng":"-108.662153"},{"name":"Varaison Vineyards and Winery, LLC","lat": "39.111978","lng":"-108.355815"},{"name":"Whitewater Hill Vineyards","lat": "39.03685","lng":"-108.45828"},{"name":"Wine Country Inn","lat": "39.118056","lng":"-108.364689"},</v>
      </c>
    </row>
  </sheetData>
  <sortState ref="C2:N33">
    <sortCondition ref="C2:C3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A32"/>
    </sheetView>
  </sheetViews>
  <sheetFormatPr defaultRowHeight="15.75" x14ac:dyDescent="0.25"/>
  <cols>
    <col min="1" max="1" width="31.75" bestFit="1" customWidth="1"/>
    <col min="2" max="2" width="31.75" customWidth="1"/>
  </cols>
  <sheetData>
    <row r="1" spans="1:5" x14ac:dyDescent="0.25">
      <c r="A1" t="s">
        <v>84</v>
      </c>
      <c r="B1" t="str">
        <f>CONCATENATE("img/",LEFT(A1,3),".PNG")</f>
        <v>img/Alf.PNG</v>
      </c>
      <c r="C1" t="s">
        <v>215</v>
      </c>
      <c r="D1" t="str">
        <f>CONCATENATE("'",C1,"'")</f>
        <v>'By Appointment'</v>
      </c>
      <c r="E1" t="str">
        <f>D1</f>
        <v>'By Appointment'</v>
      </c>
    </row>
    <row r="2" spans="1:5" x14ac:dyDescent="0.25">
      <c r="A2" t="s">
        <v>80</v>
      </c>
      <c r="B2" t="str">
        <f t="shared" ref="B2:B32" si="0">CONCATENATE("img/",LEFT(A2,3),".png")</f>
        <v>img/Ava.png</v>
      </c>
      <c r="C2" t="s">
        <v>216</v>
      </c>
      <c r="D2" t="str">
        <f t="shared" ref="D2:D32" si="1">CONCATENATE("'",C2,"'")</f>
        <v>'May-Sept&lt;br&gt;Fri: 12-5&lt;br&gt;Sat: 11-5&lt;br&gt;Sun: 12-4&lt;br&gt;Mon-Thur: By Appointment'</v>
      </c>
      <c r="E2" t="str">
        <f>CONCATENATE(E1,",",D2)</f>
        <v>'By Appointment','May-Sept&lt;br&gt;Fri: 12-5&lt;br&gt;Sat: 11-5&lt;br&gt;Sun: 12-4&lt;br&gt;Mon-Thur: By Appointment'</v>
      </c>
    </row>
    <row r="3" spans="1:5" x14ac:dyDescent="0.25">
      <c r="A3" t="s">
        <v>85</v>
      </c>
      <c r="B3" t="str">
        <f t="shared" si="0"/>
        <v>img/Bla.png</v>
      </c>
      <c r="C3" t="s">
        <v>217</v>
      </c>
      <c r="D3" t="str">
        <f t="shared" si="1"/>
        <v>'Memorial Day - Halloween&lt;br&gt;10-6'</v>
      </c>
      <c r="E3" t="str">
        <f t="shared" ref="E3:E8" si="2">CONCATENATE(E2,",",D3)</f>
        <v>'By Appointment','May-Sept&lt;br&gt;Fri: 12-5&lt;br&gt;Sat: 11-5&lt;br&gt;Sun: 12-4&lt;br&gt;Mon-Thur: By Appointment','Memorial Day - Halloween&lt;br&gt;10-6'</v>
      </c>
    </row>
    <row r="4" spans="1:5" x14ac:dyDescent="0.25">
      <c r="A4" t="s">
        <v>11</v>
      </c>
      <c r="B4" t="str">
        <f t="shared" si="0"/>
        <v>img/Car.png</v>
      </c>
      <c r="C4" t="s">
        <v>218</v>
      </c>
      <c r="D4" t="str">
        <f t="shared" si="1"/>
        <v>'10am-5:45pm'</v>
      </c>
      <c r="E4" t="str">
        <f t="shared" si="2"/>
        <v>'By Appointment','May-Sept&lt;br&gt;Fri: 12-5&lt;br&gt;Sat: 11-5&lt;br&gt;Sun: 12-4&lt;br&gt;Mon-Thur: By Appointment','Memorial Day - Halloween&lt;br&gt;10-6','10am-5:45pm'</v>
      </c>
    </row>
    <row r="5" spans="1:5" x14ac:dyDescent="0.25">
      <c r="A5" t="s">
        <v>68</v>
      </c>
      <c r="B5" t="str">
        <f>CONCATENATE("img/",LEFT(A5,3),"1.png")</f>
        <v>img/Col1.png</v>
      </c>
      <c r="C5" t="s">
        <v>219</v>
      </c>
      <c r="D5" t="str">
        <f t="shared" si="1"/>
        <v>'Winter: M-F 9 - 4&lt;br&gt;Sat 11 - 5&lt;br&gt;Summer: M-F 9 - 5&lt;br&gt;Sat/Sun 10 - 5'</v>
      </c>
      <c r="E5" t="str">
        <f t="shared" si="2"/>
        <v>'By Appointment','May-Sept&lt;br&gt;Fri: 12-5&lt;br&gt;Sat: 11-5&lt;br&gt;Sun: 12-4&lt;br&gt;Mon-Thur: By Appointment','Memorial Day - Halloween&lt;br&gt;10-6','10am-5:45pm','Winter: M-F 9 - 4&lt;br&gt;Sat 11 - 5&lt;br&gt;Summer: M-F 9 - 5&lt;br&gt;Sat/Sun 10 - 5'</v>
      </c>
    </row>
    <row r="6" spans="1:5" x14ac:dyDescent="0.25">
      <c r="A6" t="s">
        <v>36</v>
      </c>
      <c r="B6" t="str">
        <f t="shared" si="0"/>
        <v>img/Col.png</v>
      </c>
      <c r="C6" t="s">
        <v>220</v>
      </c>
      <c r="D6" t="str">
        <f t="shared" si="1"/>
        <v>'10am - 5pm'</v>
      </c>
      <c r="E6" t="str">
        <f t="shared" si="2"/>
        <v>'By Appointment','May-Sept&lt;br&gt;Fri: 12-5&lt;br&gt;Sat: 11-5&lt;br&gt;Sun: 12-4&lt;br&gt;Mon-Thur: By Appointment','Memorial Day - Halloween&lt;br&gt;10-6','10am-5:45pm','Winter: M-F 9 - 4&lt;br&gt;Sat 11 - 5&lt;br&gt;Summer: M-F 9 - 5&lt;br&gt;Sat/Sun 10 - 5','10am - 5pm'</v>
      </c>
    </row>
    <row r="7" spans="1:5" x14ac:dyDescent="0.25">
      <c r="A7" t="s">
        <v>86</v>
      </c>
      <c r="B7" t="str">
        <f t="shared" si="0"/>
        <v>img/Cot.png</v>
      </c>
      <c r="C7" t="s">
        <v>215</v>
      </c>
      <c r="D7" t="str">
        <f t="shared" si="1"/>
        <v>'By Appointment'</v>
      </c>
      <c r="E7" t="str">
        <f t="shared" si="2"/>
        <v>'By Appointment','May-Sept&lt;br&gt;Fri: 12-5&lt;br&gt;Sat: 11-5&lt;br&gt;Sun: 12-4&lt;br&gt;Mon-Thur: By Appointment','Memorial Day - Halloween&lt;br&gt;10-6','10am-5:45pm','Winter: M-F 9 - 4&lt;br&gt;Sat 11 - 5&lt;br&gt;Summer: M-F 9 - 5&lt;br&gt;Sat/Sun 10 - 5','10am - 5pm','By Appointment'</v>
      </c>
    </row>
    <row r="8" spans="1:5" x14ac:dyDescent="0.25">
      <c r="A8" t="s">
        <v>6</v>
      </c>
      <c r="B8" t="str">
        <f t="shared" si="0"/>
        <v>img/DeB.png</v>
      </c>
      <c r="C8" t="s">
        <v>221</v>
      </c>
      <c r="D8" t="str">
        <f t="shared" si="1"/>
        <v>'Late April-October&lt;br&gt;Sun - Thurs &lt;br&gt;11 - 6&lt;br&gt;Fri/Sat 11 -7&lt;br&gt;October to late April&lt;br&gt; Sun - Fri Noon- 5&lt;br&gt;Sat 11 -5'</v>
      </c>
      <c r="E8" t="str">
        <f t="shared" si="2"/>
        <v>'By Appointment','May-Sept&lt;br&gt;Fri: 12-5&lt;br&gt;Sat: 11-5&lt;br&gt;Sun: 12-4&lt;br&gt;Mon-Thur: By Appointment','Memorial Day - Halloween&lt;br&gt;10-6','10am-5:45pm','Winter: M-F 9 - 4&lt;br&gt;Sat 11 - 5&lt;br&gt;Summer: M-F 9 - 5&lt;br&gt;Sat/Sun 10 - 5','10am - 5pm','By Appointment','Late April-October&lt;br&gt;Sun - Thurs &lt;br&gt;11 - 6&lt;br&gt;Fri/Sat 11 -7&lt;br&gt;October to late April&lt;br&gt; Sun - Fri Noon- 5&lt;br&gt;Sat 11 -5'</v>
      </c>
    </row>
    <row r="9" spans="1:5" x14ac:dyDescent="0.25">
      <c r="A9" t="s">
        <v>56</v>
      </c>
      <c r="B9" t="str">
        <f t="shared" si="0"/>
        <v>img/Des.png</v>
      </c>
      <c r="D9" t="str">
        <f t="shared" si="1"/>
        <v>''</v>
      </c>
    </row>
    <row r="10" spans="1:5" x14ac:dyDescent="0.25">
      <c r="A10" t="s">
        <v>161</v>
      </c>
      <c r="B10" t="str">
        <f t="shared" si="0"/>
        <v>img/Gar.png</v>
      </c>
      <c r="D10" t="str">
        <f t="shared" si="1"/>
        <v>''</v>
      </c>
    </row>
    <row r="11" spans="1:5" x14ac:dyDescent="0.25">
      <c r="A11" t="s">
        <v>15</v>
      </c>
      <c r="B11" t="str">
        <f t="shared" si="0"/>
        <v>img/Gra.png</v>
      </c>
      <c r="D11" t="str">
        <f t="shared" si="1"/>
        <v>''</v>
      </c>
    </row>
    <row r="12" spans="1:5" x14ac:dyDescent="0.25">
      <c r="A12" t="s">
        <v>23</v>
      </c>
      <c r="B12" t="str">
        <f>CONCATENATE("img/",LEFT(A12,3),"2.png")</f>
        <v>img/Gra2.png</v>
      </c>
      <c r="D12" t="str">
        <f t="shared" si="1"/>
        <v>''</v>
      </c>
    </row>
    <row r="13" spans="1:5" x14ac:dyDescent="0.25">
      <c r="A13" t="s">
        <v>54</v>
      </c>
      <c r="B13" t="str">
        <f t="shared" si="0"/>
        <v>img/Gub.png</v>
      </c>
      <c r="D13" t="str">
        <f t="shared" si="1"/>
        <v>''</v>
      </c>
    </row>
    <row r="14" spans="1:5" x14ac:dyDescent="0.25">
      <c r="A14" t="s">
        <v>77</v>
      </c>
      <c r="B14" t="str">
        <f t="shared" si="0"/>
        <v>img/Her.png</v>
      </c>
      <c r="D14" t="str">
        <f t="shared" si="1"/>
        <v>''</v>
      </c>
    </row>
    <row r="15" spans="1:5" x14ac:dyDescent="0.25">
      <c r="A15" t="s">
        <v>47</v>
      </c>
      <c r="B15" t="str">
        <f t="shared" si="0"/>
        <v>img/Mai.png</v>
      </c>
      <c r="D15" t="str">
        <f t="shared" si="1"/>
        <v>''</v>
      </c>
    </row>
    <row r="16" spans="1:5" x14ac:dyDescent="0.25">
      <c r="A16" t="s">
        <v>52</v>
      </c>
      <c r="B16" t="str">
        <f t="shared" si="0"/>
        <v>img/Mea.png</v>
      </c>
      <c r="D16" t="str">
        <f t="shared" si="1"/>
        <v>''</v>
      </c>
    </row>
    <row r="17" spans="1:4" x14ac:dyDescent="0.25">
      <c r="A17" t="s">
        <v>30</v>
      </c>
      <c r="B17" t="str">
        <f t="shared" si="0"/>
        <v>img/Mes.png</v>
      </c>
      <c r="D17" t="str">
        <f t="shared" si="1"/>
        <v>''</v>
      </c>
    </row>
    <row r="18" spans="1:4" x14ac:dyDescent="0.25">
      <c r="A18" t="s">
        <v>87</v>
      </c>
      <c r="B18" t="str">
        <f t="shared" si="0"/>
        <v>img/Mou.png</v>
      </c>
      <c r="D18" t="str">
        <f t="shared" si="1"/>
        <v>''</v>
      </c>
    </row>
    <row r="19" spans="1:4" x14ac:dyDescent="0.25">
      <c r="A19" t="s">
        <v>33</v>
      </c>
      <c r="B19" t="str">
        <f t="shared" si="0"/>
        <v>img/Plu.png</v>
      </c>
      <c r="D19" t="str">
        <f t="shared" si="1"/>
        <v>''</v>
      </c>
    </row>
    <row r="20" spans="1:4" x14ac:dyDescent="0.25">
      <c r="A20" t="s">
        <v>82</v>
      </c>
      <c r="B20" t="str">
        <f t="shared" si="0"/>
        <v>img/Pta.png</v>
      </c>
      <c r="D20" t="str">
        <f t="shared" si="1"/>
        <v>''</v>
      </c>
    </row>
    <row r="21" spans="1:4" x14ac:dyDescent="0.25">
      <c r="A21" t="s">
        <v>42</v>
      </c>
      <c r="B21" t="str">
        <f t="shared" si="0"/>
        <v>img/Red.png</v>
      </c>
      <c r="D21" t="str">
        <f t="shared" si="1"/>
        <v>''</v>
      </c>
    </row>
    <row r="22" spans="1:4" x14ac:dyDescent="0.25">
      <c r="A22" t="s">
        <v>83</v>
      </c>
      <c r="B22" t="str">
        <f t="shared" si="0"/>
        <v>img/Res.png</v>
      </c>
      <c r="D22" t="str">
        <f t="shared" si="1"/>
        <v>''</v>
      </c>
    </row>
    <row r="23" spans="1:4" x14ac:dyDescent="0.25">
      <c r="A23" t="s">
        <v>79</v>
      </c>
      <c r="B23" t="str">
        <f t="shared" si="0"/>
        <v>img/Shi.png</v>
      </c>
      <c r="D23" t="str">
        <f t="shared" si="1"/>
        <v>''</v>
      </c>
    </row>
    <row r="24" spans="1:4" x14ac:dyDescent="0.25">
      <c r="A24" t="s">
        <v>222</v>
      </c>
      <c r="B24" t="str">
        <f t="shared" si="0"/>
        <v>img/StK.png</v>
      </c>
      <c r="D24" t="str">
        <f t="shared" si="1"/>
        <v>''</v>
      </c>
    </row>
    <row r="25" spans="1:4" x14ac:dyDescent="0.25">
      <c r="A25" t="s">
        <v>88</v>
      </c>
      <c r="B25" t="str">
        <f t="shared" si="0"/>
        <v>img/Sto.png</v>
      </c>
      <c r="D25" t="str">
        <f t="shared" si="1"/>
        <v>''</v>
      </c>
    </row>
    <row r="26" spans="1:4" x14ac:dyDescent="0.25">
      <c r="A26" t="s">
        <v>61</v>
      </c>
      <c r="B26" t="str">
        <f t="shared" si="0"/>
        <v>img/Tal.png</v>
      </c>
      <c r="D26" t="str">
        <f t="shared" si="1"/>
        <v>''</v>
      </c>
    </row>
    <row r="27" spans="1:4" x14ac:dyDescent="0.25">
      <c r="A27" t="s">
        <v>39</v>
      </c>
      <c r="B27" t="str">
        <f>CONCATENATE("img/",LEFT(A27,3),"2.png")</f>
        <v>img/Tal2.png</v>
      </c>
      <c r="D27" t="str">
        <f t="shared" si="1"/>
        <v>''</v>
      </c>
    </row>
    <row r="28" spans="1:4" x14ac:dyDescent="0.25">
      <c r="A28" t="s">
        <v>81</v>
      </c>
      <c r="B28" t="str">
        <f t="shared" si="0"/>
        <v>img/The.png</v>
      </c>
      <c r="D28" t="str">
        <f t="shared" si="1"/>
        <v>''</v>
      </c>
    </row>
    <row r="29" spans="1:4" x14ac:dyDescent="0.25">
      <c r="A29" t="s">
        <v>64</v>
      </c>
      <c r="B29" t="str">
        <f t="shared" si="0"/>
        <v>img/Two.png</v>
      </c>
      <c r="D29" t="str">
        <f t="shared" si="1"/>
        <v>''</v>
      </c>
    </row>
    <row r="30" spans="1:4" x14ac:dyDescent="0.25">
      <c r="A30" t="s">
        <v>154</v>
      </c>
      <c r="B30" t="str">
        <f t="shared" si="0"/>
        <v>img/Var.png</v>
      </c>
      <c r="D30" t="str">
        <f t="shared" si="1"/>
        <v>''</v>
      </c>
    </row>
    <row r="31" spans="1:4" x14ac:dyDescent="0.25">
      <c r="A31" t="s">
        <v>18</v>
      </c>
      <c r="B31" t="str">
        <f t="shared" si="0"/>
        <v>img/Whi.png</v>
      </c>
      <c r="D31" t="str">
        <f t="shared" si="1"/>
        <v>''</v>
      </c>
    </row>
    <row r="32" spans="1:4" x14ac:dyDescent="0.25">
      <c r="A32" t="s">
        <v>78</v>
      </c>
      <c r="B32" t="str">
        <f t="shared" si="0"/>
        <v>img/Win.png</v>
      </c>
      <c r="D32" t="str">
        <f t="shared" si="1"/>
        <v>''</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D23" sqref="D23"/>
    </sheetView>
  </sheetViews>
  <sheetFormatPr defaultRowHeight="15.75" x14ac:dyDescent="0.25"/>
  <cols>
    <col min="1" max="1" width="31.75" bestFit="1" customWidth="1"/>
    <col min="2" max="2" width="33.625" bestFit="1" customWidth="1"/>
  </cols>
  <sheetData>
    <row r="1" spans="1:4" x14ac:dyDescent="0.25">
      <c r="A1" t="s">
        <v>84</v>
      </c>
      <c r="B1" t="s">
        <v>223</v>
      </c>
      <c r="C1" t="s">
        <v>188</v>
      </c>
    </row>
    <row r="2" spans="1:4" x14ac:dyDescent="0.25">
      <c r="A2" t="s">
        <v>80</v>
      </c>
      <c r="B2" s="17" t="s">
        <v>224</v>
      </c>
      <c r="C2" t="s">
        <v>188</v>
      </c>
    </row>
    <row r="3" spans="1:4" x14ac:dyDescent="0.25">
      <c r="A3" t="s">
        <v>85</v>
      </c>
      <c r="B3" t="s">
        <v>238</v>
      </c>
      <c r="C3" t="s">
        <v>188</v>
      </c>
    </row>
    <row r="4" spans="1:4" x14ac:dyDescent="0.25">
      <c r="A4" t="s">
        <v>11</v>
      </c>
      <c r="B4" s="17" t="s">
        <v>225</v>
      </c>
      <c r="C4" t="s">
        <v>188</v>
      </c>
    </row>
    <row r="5" spans="1:4" x14ac:dyDescent="0.25">
      <c r="A5" t="s">
        <v>68</v>
      </c>
      <c r="B5" t="s">
        <v>227</v>
      </c>
      <c r="C5" t="s">
        <v>188</v>
      </c>
      <c r="D5" t="s">
        <v>188</v>
      </c>
    </row>
    <row r="6" spans="1:4" x14ac:dyDescent="0.25">
      <c r="A6" t="s">
        <v>36</v>
      </c>
      <c r="B6" t="s">
        <v>239</v>
      </c>
      <c r="C6" t="s">
        <v>188</v>
      </c>
    </row>
    <row r="7" spans="1:4" x14ac:dyDescent="0.25">
      <c r="A7" t="s">
        <v>86</v>
      </c>
      <c r="B7" s="17" t="s">
        <v>226</v>
      </c>
      <c r="C7" t="s">
        <v>188</v>
      </c>
    </row>
    <row r="8" spans="1:4" x14ac:dyDescent="0.25">
      <c r="A8" t="s">
        <v>6</v>
      </c>
      <c r="B8" t="s">
        <v>240</v>
      </c>
      <c r="C8" t="s">
        <v>188</v>
      </c>
    </row>
    <row r="9" spans="1:4" x14ac:dyDescent="0.25">
      <c r="A9" t="s">
        <v>56</v>
      </c>
      <c r="B9" t="s">
        <v>228</v>
      </c>
      <c r="C9" t="s">
        <v>188</v>
      </c>
    </row>
    <row r="10" spans="1:4" x14ac:dyDescent="0.25">
      <c r="A10" t="s">
        <v>161</v>
      </c>
      <c r="B10" t="s">
        <v>241</v>
      </c>
      <c r="C10" t="s">
        <v>188</v>
      </c>
    </row>
    <row r="11" spans="1:4" x14ac:dyDescent="0.25">
      <c r="A11" t="s">
        <v>15</v>
      </c>
      <c r="B11" s="17" t="s">
        <v>229</v>
      </c>
      <c r="C11" t="s">
        <v>188</v>
      </c>
    </row>
    <row r="12" spans="1:4" x14ac:dyDescent="0.25">
      <c r="A12" t="s">
        <v>23</v>
      </c>
      <c r="B12" t="s">
        <v>242</v>
      </c>
      <c r="C12" t="s">
        <v>188</v>
      </c>
    </row>
    <row r="13" spans="1:4" x14ac:dyDescent="0.25">
      <c r="A13" t="s">
        <v>54</v>
      </c>
      <c r="B13" s="18" t="s">
        <v>243</v>
      </c>
      <c r="C13" t="s">
        <v>188</v>
      </c>
      <c r="D13" t="s">
        <v>188</v>
      </c>
    </row>
    <row r="14" spans="1:4" x14ac:dyDescent="0.25">
      <c r="A14" t="s">
        <v>77</v>
      </c>
      <c r="B14" t="s">
        <v>244</v>
      </c>
      <c r="C14" t="s">
        <v>188</v>
      </c>
      <c r="D14" t="s">
        <v>188</v>
      </c>
    </row>
    <row r="15" spans="1:4" x14ac:dyDescent="0.25">
      <c r="A15" t="s">
        <v>47</v>
      </c>
      <c r="B15" t="s">
        <v>230</v>
      </c>
      <c r="C15" t="s">
        <v>188</v>
      </c>
    </row>
    <row r="16" spans="1:4" x14ac:dyDescent="0.25">
      <c r="A16" s="19" t="s">
        <v>52</v>
      </c>
      <c r="B16" s="19" t="s">
        <v>245</v>
      </c>
      <c r="C16" t="s">
        <v>188</v>
      </c>
    </row>
    <row r="17" spans="1:4" x14ac:dyDescent="0.25">
      <c r="A17" t="s">
        <v>30</v>
      </c>
      <c r="B17" t="s">
        <v>231</v>
      </c>
      <c r="C17" t="s">
        <v>188</v>
      </c>
      <c r="D17" t="s">
        <v>188</v>
      </c>
    </row>
    <row r="18" spans="1:4" x14ac:dyDescent="0.25">
      <c r="A18" t="s">
        <v>87</v>
      </c>
      <c r="B18" t="s">
        <v>232</v>
      </c>
      <c r="C18" t="s">
        <v>188</v>
      </c>
    </row>
    <row r="19" spans="1:4" x14ac:dyDescent="0.25">
      <c r="A19" t="s">
        <v>33</v>
      </c>
      <c r="B19" t="s">
        <v>246</v>
      </c>
      <c r="C19" t="s">
        <v>188</v>
      </c>
    </row>
    <row r="20" spans="1:4" x14ac:dyDescent="0.25">
      <c r="A20" t="s">
        <v>82</v>
      </c>
      <c r="B20" t="s">
        <v>247</v>
      </c>
      <c r="C20" t="s">
        <v>188</v>
      </c>
    </row>
    <row r="21" spans="1:4" x14ac:dyDescent="0.25">
      <c r="A21" t="s">
        <v>42</v>
      </c>
      <c r="B21" t="s">
        <v>248</v>
      </c>
      <c r="C21" t="s">
        <v>188</v>
      </c>
    </row>
    <row r="22" spans="1:4" x14ac:dyDescent="0.25">
      <c r="A22" t="s">
        <v>83</v>
      </c>
      <c r="B22" t="s">
        <v>233</v>
      </c>
      <c r="C22" t="s">
        <v>188</v>
      </c>
      <c r="D22" t="s">
        <v>188</v>
      </c>
    </row>
    <row r="23" spans="1:4" x14ac:dyDescent="0.25">
      <c r="A23" t="s">
        <v>79</v>
      </c>
      <c r="B23" t="s">
        <v>249</v>
      </c>
      <c r="C23" t="s">
        <v>188</v>
      </c>
      <c r="D23" t="s">
        <v>188</v>
      </c>
    </row>
    <row r="24" spans="1:4" x14ac:dyDescent="0.25">
      <c r="A24" s="19" t="s">
        <v>222</v>
      </c>
      <c r="B24" s="19" t="s">
        <v>245</v>
      </c>
      <c r="C24" t="s">
        <v>188</v>
      </c>
    </row>
    <row r="25" spans="1:4" x14ac:dyDescent="0.25">
      <c r="A25" t="s">
        <v>88</v>
      </c>
      <c r="B25" s="17" t="s">
        <v>234</v>
      </c>
      <c r="C25" t="s">
        <v>188</v>
      </c>
    </row>
    <row r="26" spans="1:4" x14ac:dyDescent="0.25">
      <c r="A26" t="s">
        <v>61</v>
      </c>
    </row>
    <row r="27" spans="1:4" x14ac:dyDescent="0.25">
      <c r="A27" s="19" t="s">
        <v>39</v>
      </c>
      <c r="B27" s="19"/>
      <c r="C27" t="s">
        <v>188</v>
      </c>
    </row>
    <row r="28" spans="1:4" x14ac:dyDescent="0.25">
      <c r="A28" t="s">
        <v>81</v>
      </c>
      <c r="B28" s="17" t="s">
        <v>236</v>
      </c>
      <c r="C28" t="s">
        <v>188</v>
      </c>
    </row>
    <row r="29" spans="1:4" x14ac:dyDescent="0.25">
      <c r="A29" t="s">
        <v>64</v>
      </c>
      <c r="B29" s="17" t="s">
        <v>235</v>
      </c>
      <c r="C29" t="s">
        <v>188</v>
      </c>
    </row>
    <row r="30" spans="1:4" x14ac:dyDescent="0.25">
      <c r="A30" t="s">
        <v>154</v>
      </c>
      <c r="B30" t="s">
        <v>250</v>
      </c>
      <c r="C30" t="s">
        <v>188</v>
      </c>
      <c r="D30" t="s">
        <v>188</v>
      </c>
    </row>
    <row r="31" spans="1:4" x14ac:dyDescent="0.25">
      <c r="A31" t="s">
        <v>18</v>
      </c>
      <c r="B31" t="s">
        <v>251</v>
      </c>
      <c r="C31" t="s">
        <v>188</v>
      </c>
    </row>
    <row r="32" spans="1:4" x14ac:dyDescent="0.25">
      <c r="A32" t="s">
        <v>78</v>
      </c>
      <c r="B32" s="17" t="s">
        <v>237</v>
      </c>
      <c r="C32" t="s">
        <v>188</v>
      </c>
      <c r="D32" t="s">
        <v>188</v>
      </c>
    </row>
  </sheetData>
  <hyperlinks>
    <hyperlink ref="B2" r:id="rId1" display="mailto:avantvineyards@aol.com"/>
    <hyperlink ref="B4" r:id="rId2"/>
    <hyperlink ref="B7" r:id="rId3"/>
    <hyperlink ref="B11" r:id="rId4"/>
    <hyperlink ref="B25" r:id="rId5"/>
    <hyperlink ref="B28" r:id="rId6"/>
    <hyperlink ref="B29" r:id="rId7"/>
    <hyperlink ref="B32" r:id="rId8"/>
  </hyperlinks>
  <pageMargins left="0.7" right="0.7" top="0.75" bottom="0.75" header="0.3" footer="0.3"/>
  <pageSetup orientation="portrait" r:id="rId9"/>
  <customProperties>
    <customPr name="SSC_SHEET_GUID" r:id="rId10"/>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Recovered_Sheet1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L'Orange, Christian</dc:creator>
  <cp:lastModifiedBy>.</cp:lastModifiedBy>
  <dcterms:created xsi:type="dcterms:W3CDTF">2019-02-22T22:20:09Z</dcterms:created>
  <dcterms:modified xsi:type="dcterms:W3CDTF">2020-01-16T13:21:14Z</dcterms:modified>
</cp:coreProperties>
</file>