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0.xml" ContentType="application/vnd.openxmlformats-officedocument.spreadsheetml.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Christian\Documents\GitHub\ML_FaultUnderstanding\analysis\descriptive\"/>
    </mc:Choice>
  </mc:AlternateContent>
  <xr:revisionPtr revIDLastSave="0" documentId="13_ncr:1_{C4E5B966-DA4E-4290-B7B0-5AE38A87E293}" xr6:coauthVersionLast="40" xr6:coauthVersionMax="40" xr10:uidLastSave="{00000000-0000-0000-0000-000000000000}"/>
  <bookViews>
    <workbookView xWindow="-98" yWindow="-98" windowWidth="18278" windowHeight="10996" tabRatio="735" activeTab="2" xr2:uid="{ABDA7A12-AE05-4412-AF9C-37CFA02479A8}"/>
  </bookViews>
  <sheets>
    <sheet name="Gender" sheetId="1" r:id="rId1"/>
    <sheet name="Quit_Rate" sheetId="8" r:id="rId2"/>
    <sheet name="QuitRate_ProgSize" sheetId="9" r:id="rId3"/>
    <sheet name="Score" sheetId="10" r:id="rId4"/>
    <sheet name="Country" sheetId="3" r:id="rId5"/>
    <sheet name="Age" sheetId="2" r:id="rId6"/>
    <sheet name="Professions" sheetId="4" r:id="rId7"/>
    <sheet name="Gender by Profession" sheetId="11" r:id="rId8"/>
    <sheet name="YoE" sheetId="5" r:id="rId9"/>
    <sheet name="Language" sheetId="6" r:id="rId10"/>
    <sheet name="Summary" sheetId="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9" l="1"/>
  <c r="H5" i="9"/>
  <c r="E4" i="10" l="1"/>
  <c r="E3" i="10"/>
  <c r="C9" i="10"/>
  <c r="D9" i="10"/>
  <c r="B9" i="10"/>
  <c r="C8" i="10"/>
  <c r="D8" i="10"/>
  <c r="B8" i="10"/>
  <c r="C5" i="10"/>
  <c r="D5" i="10"/>
  <c r="B5" i="10"/>
  <c r="F22" i="11" l="1"/>
  <c r="F23" i="11"/>
  <c r="F24" i="11"/>
  <c r="F25" i="11"/>
  <c r="F21" i="11"/>
  <c r="D26" i="11"/>
  <c r="F26" i="11" s="1"/>
  <c r="E26" i="11"/>
  <c r="C16" i="11"/>
  <c r="D16" i="11"/>
  <c r="E16" i="11"/>
  <c r="F16" i="11"/>
  <c r="B16" i="11"/>
  <c r="G13" i="11"/>
  <c r="G16" i="11" s="1"/>
  <c r="G14" i="11"/>
  <c r="G15" i="11"/>
  <c r="G12" i="11"/>
  <c r="C26" i="11"/>
  <c r="B26" i="11"/>
  <c r="J46" i="9" l="1"/>
  <c r="I46" i="9" s="1"/>
  <c r="K46" i="9"/>
  <c r="F69" i="9" l="1"/>
  <c r="E69" i="9"/>
  <c r="D69" i="9"/>
  <c r="F61" i="9"/>
  <c r="F62" i="9"/>
  <c r="F63" i="9"/>
  <c r="F64" i="9"/>
  <c r="F65" i="9"/>
  <c r="F66" i="9"/>
  <c r="F67" i="9"/>
  <c r="F68" i="9"/>
  <c r="F60" i="9"/>
  <c r="E61" i="9"/>
  <c r="E62" i="9"/>
  <c r="E63" i="9"/>
  <c r="E64" i="9"/>
  <c r="E65" i="9"/>
  <c r="E66" i="9"/>
  <c r="E67" i="9"/>
  <c r="E68" i="9"/>
  <c r="E60" i="9"/>
  <c r="D61" i="9"/>
  <c r="D62" i="9"/>
  <c r="D63" i="9"/>
  <c r="D64" i="9"/>
  <c r="D65" i="9"/>
  <c r="D66" i="9"/>
  <c r="D67" i="9"/>
  <c r="D68" i="9"/>
  <c r="D60" i="9"/>
  <c r="E53" i="9"/>
  <c r="F53" i="9" s="1"/>
  <c r="E54" i="9"/>
  <c r="F54" i="9" s="1"/>
  <c r="E55" i="9"/>
  <c r="F55" i="9" s="1"/>
  <c r="D56" i="9"/>
  <c r="D54" i="9"/>
  <c r="D55" i="9"/>
  <c r="D53" i="9"/>
  <c r="E56" i="9" l="1"/>
  <c r="F56" i="9" s="1"/>
  <c r="H7" i="9"/>
  <c r="H8" i="9"/>
  <c r="H9" i="9"/>
  <c r="H10" i="9"/>
  <c r="H11" i="9"/>
  <c r="H12" i="9"/>
  <c r="H13" i="9"/>
  <c r="G6" i="9"/>
  <c r="G7" i="9"/>
  <c r="G8" i="9"/>
  <c r="G9" i="9"/>
  <c r="G10" i="9"/>
  <c r="G11" i="9"/>
  <c r="G12" i="9"/>
  <c r="G13" i="9"/>
  <c r="G5" i="9"/>
  <c r="F6" i="9"/>
  <c r="F7" i="9"/>
  <c r="F8" i="9"/>
  <c r="F9" i="9"/>
  <c r="F10" i="9"/>
  <c r="F11" i="9"/>
  <c r="F12" i="9"/>
  <c r="F13" i="9"/>
  <c r="F5" i="9"/>
  <c r="E43" i="8" l="1"/>
  <c r="C43" i="8"/>
  <c r="B43" i="8"/>
  <c r="F26" i="8"/>
  <c r="F27" i="8"/>
  <c r="F28" i="8"/>
  <c r="F20" i="8"/>
  <c r="F21" i="8"/>
  <c r="F22" i="8"/>
  <c r="F24" i="8"/>
  <c r="D28" i="8" l="1"/>
  <c r="H29" i="8"/>
  <c r="I29" i="8"/>
  <c r="J29" i="8"/>
  <c r="K29" i="8"/>
  <c r="G29" i="8"/>
  <c r="D40" i="8"/>
  <c r="C23" i="8"/>
  <c r="B23" i="8"/>
  <c r="E23" i="8" s="1"/>
  <c r="F23" i="8" s="1"/>
  <c r="C29" i="8"/>
  <c r="B29" i="8"/>
  <c r="E29" i="8" s="1"/>
  <c r="F29" i="8" s="1"/>
  <c r="D20" i="8"/>
  <c r="D21" i="8"/>
  <c r="D22" i="8"/>
  <c r="D27" i="8"/>
  <c r="D26" i="8"/>
  <c r="D39" i="8"/>
  <c r="D42" i="8"/>
  <c r="D41" i="8"/>
  <c r="D38" i="8"/>
  <c r="D23" i="8" l="1"/>
  <c r="D29" i="8"/>
  <c r="D3" i="6"/>
  <c r="D4" i="6"/>
  <c r="D5" i="6"/>
  <c r="D6" i="6"/>
  <c r="D7" i="6"/>
  <c r="D8" i="6"/>
  <c r="D9" i="6"/>
  <c r="D10" i="6"/>
  <c r="D11" i="6"/>
  <c r="D12" i="6"/>
  <c r="D13" i="6"/>
  <c r="D14" i="6"/>
  <c r="D15" i="6"/>
  <c r="D16" i="6"/>
  <c r="D2" i="6"/>
  <c r="C16" i="6"/>
  <c r="D5" i="4" l="1"/>
  <c r="D6" i="4"/>
  <c r="D7" i="4"/>
  <c r="D8" i="4"/>
  <c r="D9" i="4"/>
  <c r="D4" i="4"/>
  <c r="C9" i="4"/>
  <c r="H6" i="3" l="1"/>
  <c r="H5" i="3"/>
  <c r="G6" i="3"/>
  <c r="G5" i="3"/>
  <c r="D7" i="3"/>
  <c r="H7" i="3" s="1"/>
  <c r="C7" i="3"/>
  <c r="G7" i="3" s="1"/>
  <c r="H5" i="1" l="1"/>
  <c r="H6" i="1"/>
  <c r="H4" i="1"/>
  <c r="G5" i="1"/>
  <c r="G6" i="1"/>
  <c r="G4" i="1"/>
  <c r="D43" i="8"/>
</calcChain>
</file>

<file path=xl/sharedStrings.xml><?xml version="1.0" encoding="utf-8"?>
<sst xmlns="http://schemas.openxmlformats.org/spreadsheetml/2006/main" count="332" uniqueCount="212">
  <si>
    <t>E1</t>
  </si>
  <si>
    <t>E2</t>
  </si>
  <si>
    <t>Females</t>
  </si>
  <si>
    <t>Males</t>
  </si>
  <si>
    <t>Other</t>
  </si>
  <si>
    <t>Total</t>
  </si>
  <si>
    <t>E1= Experiment-1</t>
  </si>
  <si>
    <t>E2= Experiment-2</t>
  </si>
  <si>
    <t>Distribution of gender in E1 was female 30%, males 69%, prefer not to tell 1%, which was similar in E2, respectively 29%,71%, and 0%</t>
  </si>
  <si>
    <t>US</t>
  </si>
  <si>
    <t>India</t>
  </si>
  <si>
    <t>Shapiro-Wilk test p-value = 2.586198052248272e-15</t>
  </si>
  <si>
    <t>data is probably not normal</t>
  </si>
  <si>
    <t>Shapiro-Wilk test p-value = 1.202891526846171e-18</t>
  </si>
  <si>
    <t>series_1 is probably not normal</t>
  </si>
  <si>
    <t>Wilcoxon test:</t>
  </si>
  <si>
    <t>RanksumsResult(statistic=1.4501229547853733, pvalue=0.14702423496490485)</t>
  </si>
  <si>
    <t>The p-value&gt;0.05, so we cannot say anything about possible differences in mean age</t>
  </si>
  <si>
    <t>E1 mean=29.267634854771785</t>
  </si>
  <si>
    <t>E1 median=28.0</t>
  </si>
  <si>
    <t>E2 mean=30.388329979879277</t>
  </si>
  <si>
    <t>E2 median=28.0</t>
  </si>
  <si>
    <t>Experiment-2 Professions</t>
  </si>
  <si>
    <t>Profession_Developer:</t>
  </si>
  <si>
    <t>Hobbyist:</t>
  </si>
  <si>
    <t>Graduate_Student:</t>
  </si>
  <si>
    <t>Undergraduate_Student:</t>
  </si>
  <si>
    <t>Other:</t>
  </si>
  <si>
    <t>%</t>
  </si>
  <si>
    <t>Professional_Developer mean:10.538461538461538 median:8.0</t>
  </si>
  <si>
    <t>Hobbyist mean:8.04954954954955 median:5.0</t>
  </si>
  <si>
    <t>Graduate_Student mean:3.9682539682539684 median:3.0</t>
  </si>
  <si>
    <t>Undergraduate_Student mean:4.059322033898305 median:3.0</t>
  </si>
  <si>
    <t>Other mean:13.597222222222221 median:10.0</t>
  </si>
  <si>
    <t>Years of programming experience</t>
  </si>
  <si>
    <t>java</t>
  </si>
  <si>
    <t>python</t>
  </si>
  <si>
    <t>c</t>
  </si>
  <si>
    <t>vb</t>
  </si>
  <si>
    <t>js</t>
  </si>
  <si>
    <t>perl</t>
  </si>
  <si>
    <t>html</t>
  </si>
  <si>
    <t>php</t>
  </si>
  <si>
    <t>ruby</t>
  </si>
  <si>
    <t>sql</t>
  </si>
  <si>
    <t>plsql</t>
  </si>
  <si>
    <t>count</t>
  </si>
  <si>
    <t>language</t>
  </si>
  <si>
    <t>other</t>
  </si>
  <si>
    <t>swift</t>
  </si>
  <si>
    <t>matlab</t>
  </si>
  <si>
    <t>sas</t>
  </si>
  <si>
    <t>Top five languages in number of participants declaring knowledge were Java, C (and variants), Python, PHP, and Javascript.</t>
  </si>
  <si>
    <t>These are also the top 5 languages (if we group C, C++, C#) reported in IEEE surveys with computer programmers [REF].</t>
  </si>
  <si>
    <t>Who are the programmers recruited in MTurk?</t>
  </si>
  <si>
    <t xml:space="preserve">Our tests show that their programming skill is consistent with their </t>
  </si>
  <si>
    <t>They declare knowledge of programming language that is equivalent to professional programmers</t>
  </si>
  <si>
    <t>By MTurk programmers we consisdered the people recruited in MTurk who qualified in the programming test.</t>
  </si>
  <si>
    <t>MTurk programmers pertain (self-declared) to different professions, being the professional developer the largest one.</t>
  </si>
  <si>
    <t>MTurk programmers self-declared programming experience that is consistent with the self-declared professions.</t>
  </si>
  <si>
    <t>Stackoverflow developer yearly surveys report that the average developer age in US is between 28 and 30 years old. [SO surveys]</t>
  </si>
  <si>
    <t>SO Surveys - https://insights.stackoverflow.com/survey/</t>
  </si>
  <si>
    <t>Stackoverflow developer yearly surveys report that the average years of programming experience in US as 10.7 in 2018. [SO surveys]</t>
  </si>
  <si>
    <t xml:space="preserve">This is consistent with the average of 10.5 YoE we found for professional developers. </t>
  </si>
  <si>
    <t>to the average reported in industry surveys with professional developers [SO suerys], which are respectively, 28 years old and 10 years of programming experience.</t>
  </si>
  <si>
    <t xml:space="preserve">MTurk programmers who fall in the category of professional developers self-declared age and years of programming experience that are similar  </t>
  </si>
  <si>
    <t>Are the participants representative of professional programmers?</t>
  </si>
  <si>
    <t>Yes.</t>
  </si>
  <si>
    <t>Can we recruit enough participants in MTurk?</t>
  </si>
  <si>
    <t xml:space="preserve">E2 quit rate by profession
</t>
  </si>
  <si>
    <t>Quit rate by score</t>
  </si>
  <si>
    <t>incomplete sessions</t>
  </si>
  <si>
    <t>total sessions</t>
  </si>
  <si>
    <t>quit rate</t>
  </si>
  <si>
    <t xml:space="preserve">Profession </t>
  </si>
  <si>
    <t xml:space="preserve">Professional_Developer </t>
  </si>
  <si>
    <t>Undergraduate_Student</t>
  </si>
  <si>
    <t>Graduate_Student</t>
  </si>
  <si>
    <t>Hobbyist</t>
  </si>
  <si>
    <t>Score (# questions correct)</t>
  </si>
  <si>
    <t>Did lower skilled programmers quit earlier?</t>
  </si>
  <si>
    <t xml:space="preserve">It seems that profession is a better indicative that the person might quit than </t>
  </si>
  <si>
    <t>No.</t>
  </si>
  <si>
    <t>How many of the ones who quit and had 5 score where students?</t>
  </si>
  <si>
    <t>Undergrad</t>
  </si>
  <si>
    <t>Professionals</t>
  </si>
  <si>
    <t>Graduate</t>
  </si>
  <si>
    <t>average incomplete tasks</t>
  </si>
  <si>
    <t>Was there a decrease in the Quit Rate from E1 to E2?</t>
  </si>
  <si>
    <t>Yes. The average quit rate fell from 37% in E1 to 18% in E2. We measured quit rate as the number of assignments that were left incomplete,</t>
  </si>
  <si>
    <t>quit rate = incomplete sessions / total assigned sessions</t>
  </si>
  <si>
    <t>incomplete session is a session for which not all microtasks were executed, i.e., the participant left the session without finishing all tasks.</t>
  </si>
  <si>
    <t>% average incomplete tasks</t>
  </si>
  <si>
    <t>We also measured the average number of incomplete tasks. Although this average fell from 74% in E1 to 42% in E2, participants in E1 quit later.</t>
  </si>
  <si>
    <t>This can be shown in the number of tasks executed before quiting. While in E1 participants took 2.65 task in average, in E2 participants who quit did so after  executing 1.26 tasks in average.</t>
  </si>
  <si>
    <t>We do not have an explanation for this contradiction, besides the fact that E1 has three times more tasks (10) per session than E2 (3).</t>
  </si>
  <si>
    <t>Who were the participants who quit? Were the ones with lower programming skill?</t>
  </si>
  <si>
    <t>No. In E1 the quit rate for participants with the lowest qualification score was 38%, but for particpants with the highest qualification score presented a quit rate of 37%. Participants with middle score had a a quit rate of 34%. In E2 it was the opposite, participants from lower score had the lowest quit rate (see table-X)</t>
  </si>
  <si>
    <t>However, when we looked at the professions information in E2, the students (Grad and Undergrad) showed a larger quit rate (31% and 21%) than the other groups (see table-2).</t>
  </si>
  <si>
    <t xml:space="preserve">Therefore, we conclude that programming test score is not a predictor for participant retention in the type of tasks that we assigned. </t>
  </si>
  <si>
    <t xml:space="preserve">Conversely, we hypothesize that professional profile (and possible education) could be a predictor of quit rate. </t>
  </si>
  <si>
    <t>We also look at the reasons for quiting. Take it from the journal paper</t>
  </si>
  <si>
    <t>quit 
rate</t>
  </si>
  <si>
    <t>participants</t>
  </si>
  <si>
    <t>Tasks</t>
  </si>
  <si>
    <t>Quit at</t>
  </si>
  <si>
    <t>11ByteArrayBuffer_buggy.java</t>
  </si>
  <si>
    <t>8buggy_AbstractReviewSection_buggy.txt</t>
  </si>
  <si>
    <t>1buggy_ApacheCamel.txt</t>
  </si>
  <si>
    <t>9buggy_Hystrix_buggy.txt</t>
  </si>
  <si>
    <t>13buggy_VectorClock_buggy.txt</t>
  </si>
  <si>
    <t>10HashPropertyBuilder_buggy.java</t>
  </si>
  <si>
    <t>3buggy_PatchSetContentRemoteFactory_buggy.txt</t>
  </si>
  <si>
    <t>7buggy_ReviewTaskMapper_buggy.txt</t>
  </si>
  <si>
    <t>6ReviewScopeNode_buggy.java</t>
  </si>
  <si>
    <t>Task order</t>
  </si>
  <si>
    <t>2SelectTranslator_buggy.java</t>
  </si>
  <si>
    <t>loc</t>
  </si>
  <si>
    <t>If we consider the first two data points as outliers, we have a strong correlation</t>
  </si>
  <si>
    <t>Quit rate</t>
  </si>
  <si>
    <t>loc2</t>
  </si>
  <si>
    <t>Bug file</t>
  </si>
  <si>
    <t>HIT02_24</t>
  </si>
  <si>
    <t>HIT05_35</t>
  </si>
  <si>
    <t>HIT01_8</t>
  </si>
  <si>
    <t>HIT03_6</t>
  </si>
  <si>
    <t>HIT06_51</t>
  </si>
  <si>
    <t>HIT07_33</t>
  </si>
  <si>
    <t>HIT08_54</t>
  </si>
  <si>
    <t>HIT04_7</t>
  </si>
  <si>
    <t>loc_E2</t>
  </si>
  <si>
    <t>loc_E1</t>
  </si>
  <si>
    <t>Completed tasks in assignments</t>
  </si>
  <si>
    <t>Number of assignments</t>
  </si>
  <si>
    <t>Incomplete tasks</t>
  </si>
  <si>
    <t>Incomplete rate</t>
  </si>
  <si>
    <t>E2 incomplete tasks</t>
  </si>
  <si>
    <t>E1 incomplete tasks</t>
  </si>
  <si>
    <t>Completed tasks</t>
  </si>
  <si>
    <t>Completed Tasks</t>
  </si>
  <si>
    <t>incomplete</t>
  </si>
  <si>
    <t>CONFIRM THAT THESE NUMBERS ARE CORRECT</t>
  </si>
  <si>
    <t>Female</t>
  </si>
  <si>
    <t>Male</t>
  </si>
  <si>
    <t>Wilcoxon</t>
  </si>
  <si>
    <t>p-value</t>
  </si>
  <si>
    <t>Column1</t>
  </si>
  <si>
    <t>All</t>
  </si>
  <si>
    <t>Professional_Developer</t>
  </si>
  <si>
    <t>Shapiro test</t>
  </si>
  <si>
    <t>Median</t>
  </si>
  <si>
    <t>Average Age of Gender by Profession</t>
  </si>
  <si>
    <t xml:space="preserve"> [1] "Other Teacher"                              </t>
  </si>
  <si>
    <t xml:space="preserve"> [2] "Other Physicist"                            </t>
  </si>
  <si>
    <t xml:space="preserve"> [3] "Other computer systems administrator"       </t>
  </si>
  <si>
    <t xml:space="preserve"> [4] "Other Retired"                              </t>
  </si>
  <si>
    <t xml:space="preserve"> [5] "Other Manager"                              </t>
  </si>
  <si>
    <t xml:space="preserve"> [6] "Other ecologist"                            </t>
  </si>
  <si>
    <t xml:space="preserve"> [7] "Other Independent Contractor (Online)"      </t>
  </si>
  <si>
    <t xml:space="preserve"> [8] "Other UX designer/developer"                </t>
  </si>
  <si>
    <t xml:space="preserve"> [9] "Other BSEE "                                </t>
  </si>
  <si>
    <t xml:space="preserve">[10] "Other Retired Computer Programmer"          </t>
  </si>
  <si>
    <t xml:space="preserve">[11] "Other DBA with undergrad comp sci degree"   </t>
  </si>
  <si>
    <t xml:space="preserve">[12] "Other HR Assistant"                         </t>
  </si>
  <si>
    <t xml:space="preserve">[13] "Other Recent Graduate"                      </t>
  </si>
  <si>
    <t xml:space="preserve">[14] "Other Retired Developer"                    </t>
  </si>
  <si>
    <t xml:space="preserve">[15] "Other Full time employee"                   </t>
  </si>
  <si>
    <t xml:space="preserve">[16] "Other retired developer"                    </t>
  </si>
  <si>
    <t xml:space="preserve">[17] "Other engineer"                             </t>
  </si>
  <si>
    <t>[18] "Other Development Manager; former developer"</t>
  </si>
  <si>
    <t xml:space="preserve">[19] "Other Professor"                            </t>
  </si>
  <si>
    <t xml:space="preserve">[20] "Other Professor"                            </t>
  </si>
  <si>
    <t xml:space="preserve">[21] "Other Data Analyst"                         </t>
  </si>
  <si>
    <t xml:space="preserve">[22] "Other Retired"                              </t>
  </si>
  <si>
    <t xml:space="preserve">[23] "Other HR Assistant"                         </t>
  </si>
  <si>
    <t xml:space="preserve">[24] "Other Self Employed"                        </t>
  </si>
  <si>
    <t xml:space="preserve">[25] "Other Teacher"                              </t>
  </si>
  <si>
    <t xml:space="preserve">[26] "Other Part-time work"                       </t>
  </si>
  <si>
    <t xml:space="preserve">[27] "Other Unemployed"                           </t>
  </si>
  <si>
    <t xml:space="preserve">[28] "Other Self-learning"                        </t>
  </si>
  <si>
    <t xml:space="preserve">[29] "Other Developer support "                   </t>
  </si>
  <si>
    <t xml:space="preserve">[30] "Other Some programming in school"           </t>
  </si>
  <si>
    <t xml:space="preserve">[31] "Other former professional developer"        </t>
  </si>
  <si>
    <t xml:space="preserve">[32] "Other College Professor"                    </t>
  </si>
  <si>
    <t xml:space="preserve">[33] "Other Assistant Professor"                  </t>
  </si>
  <si>
    <t xml:space="preserve">[34] "Other DBA"                                  </t>
  </si>
  <si>
    <t xml:space="preserve">[35] "Other retired"                              </t>
  </si>
  <si>
    <t xml:space="preserve">[36] "Other unemployed"     </t>
  </si>
  <si>
    <t>Gender distribution by Profession</t>
  </si>
  <si>
    <t>profession</t>
  </si>
  <si>
    <t>female</t>
  </si>
  <si>
    <t>male</t>
  </si>
  <si>
    <t>Rates of gender by profession:</t>
  </si>
  <si>
    <t>Gender</t>
  </si>
  <si>
    <t>prefer not tell</t>
  </si>
  <si>
    <t>Total participants by gender by profession:</t>
  </si>
  <si>
    <t xml:space="preserve">Total  </t>
  </si>
  <si>
    <t>Number of tasks</t>
  </si>
  <si>
    <t>Are the frequencies of female and males distinct across professions? Chi-square test for that.</t>
  </si>
  <si>
    <t>low</t>
  </si>
  <si>
    <t>medium</t>
  </si>
  <si>
    <t>high</t>
  </si>
  <si>
    <t>total</t>
  </si>
  <si>
    <t>This shows that E2 qualification test spread participants more evenly across the three qualification levels.</t>
  </si>
  <si>
    <t>The Chisquare test confirmed that that experiment assignment and the levels of qualification were independent.</t>
  </si>
  <si>
    <t>We donfirmed that these proportion are distinct by running a chisquare test to evaluate the independence</t>
  </si>
  <si>
    <t>between independent from the qualification score levels (chisquare 201,14, df=2, p-value&lt;0.0001)</t>
  </si>
  <si>
    <t>E2 justified quit</t>
  </si>
  <si>
    <t>LOCS</t>
  </si>
  <si>
    <t>Quit rate Justified</t>
  </si>
  <si>
    <t>#No statistically significant correlations, even after removing outliers.</t>
  </si>
  <si>
    <t xml:space="preserve"> #E1 z = -0.95059, p-value = 0.3418, tau = -0.3289758 #E2 T = 4, p-value = 0.2722, tau = -0.4666667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</si>
</sst>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00"/>
  </numFmts>
  <fonts count="6"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sz val="11"/>
      <color theme="0"/>
      <name val="Calibri"/>
      <family val="2"/>
      <scheme val="minor"/>
    </font>
    <font>
      <sz val="10"/>
      <color rgb="FF000000"/>
      <name val="Lucida Console"/>
      <family val="3"/>
    </font>
  </fonts>
  <fills count="8">
    <fill>
      <patternFill patternType="none"/>
    </fill>
    <fill>
      <patternFill patternType="gray125"/>
    </fill>
    <fill>
      <patternFill patternType="solid">
        <fgColor theme="0" tint="-4.9989318521683403E-2"/>
        <bgColor indexed="64"/>
      </patternFill>
    </fill>
    <fill>
      <patternFill patternType="solid">
        <fgColor theme="0"/>
        <bgColor theme="0" tint="-0.14999847407452621"/>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0" tint="-0.14999847407452621"/>
        <bgColor indexed="64"/>
      </patternFill>
    </fill>
    <fill>
      <patternFill patternType="solid">
        <fgColor rgb="FFFFFFFF"/>
        <bgColor indexed="64"/>
      </patternFill>
    </fill>
  </fills>
  <borders count="18">
    <border>
      <left/>
      <right/>
      <top/>
      <bottom/>
      <diagonal/>
    </border>
    <border>
      <left style="medium">
        <color rgb="FFA3A3A3"/>
      </left>
      <right style="medium">
        <color rgb="FFA3A3A3"/>
      </right>
      <top style="medium">
        <color rgb="FFA3A3A3"/>
      </top>
      <bottom style="medium">
        <color rgb="FFA3A3A3"/>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55">
    <xf numFmtId="0" fontId="0" fillId="0" borderId="0" xfId="0"/>
    <xf numFmtId="0" fontId="0" fillId="0" borderId="1" xfId="0" applyBorder="1" applyAlignment="1">
      <alignment vertical="center" wrapText="1"/>
    </xf>
    <xf numFmtId="9" fontId="0" fillId="0" borderId="1" xfId="1" applyFont="1" applyBorder="1" applyAlignment="1">
      <alignment vertical="center" wrapText="1"/>
    </xf>
    <xf numFmtId="0" fontId="0" fillId="0" borderId="0" xfId="0" applyAlignment="1">
      <alignment vertical="center"/>
    </xf>
    <xf numFmtId="9" fontId="0" fillId="0" borderId="0" xfId="1" applyFont="1"/>
    <xf numFmtId="0" fontId="2" fillId="0" borderId="0" xfId="0" applyFont="1"/>
    <xf numFmtId="0" fontId="2" fillId="2" borderId="0" xfId="0" applyFont="1" applyFill="1"/>
    <xf numFmtId="0" fontId="0" fillId="2" borderId="0" xfId="0" applyFill="1"/>
    <xf numFmtId="9" fontId="0" fillId="2" borderId="0" xfId="1" applyFont="1" applyFill="1"/>
    <xf numFmtId="9" fontId="2" fillId="0" borderId="0" xfId="1" applyFont="1"/>
    <xf numFmtId="0" fontId="3" fillId="0" borderId="0" xfId="0" applyFont="1"/>
    <xf numFmtId="0" fontId="0" fillId="0" borderId="0" xfId="0" applyAlignment="1">
      <alignment horizontal="left"/>
    </xf>
    <xf numFmtId="0" fontId="2" fillId="0" borderId="0" xfId="0" applyFont="1" applyAlignment="1">
      <alignment horizontal="left"/>
    </xf>
    <xf numFmtId="2" fontId="0" fillId="0" borderId="0" xfId="0" applyNumberFormat="1"/>
    <xf numFmtId="2" fontId="2" fillId="0" borderId="0" xfId="0" applyNumberFormat="1" applyFont="1"/>
    <xf numFmtId="0" fontId="0" fillId="0" borderId="0" xfId="0" applyAlignment="1">
      <alignment horizontal="center"/>
    </xf>
    <xf numFmtId="0" fontId="0" fillId="0" borderId="0" xfId="0" applyAlignment="1">
      <alignment horizontal="center" vertical="center" wrapText="1"/>
    </xf>
    <xf numFmtId="0" fontId="2" fillId="3" borderId="0" xfId="0" applyFont="1" applyFill="1"/>
    <xf numFmtId="9" fontId="2" fillId="3" borderId="0" xfId="1" applyFont="1" applyFill="1"/>
    <xf numFmtId="2" fontId="2" fillId="3" borderId="0" xfId="0" applyNumberFormat="1" applyFont="1" applyFill="1"/>
    <xf numFmtId="0" fontId="0" fillId="4" borderId="2" xfId="0" applyFill="1" applyBorder="1"/>
    <xf numFmtId="0" fontId="0" fillId="0" borderId="2" xfId="0" applyBorder="1"/>
    <xf numFmtId="9" fontId="0" fillId="0" borderId="0" xfId="0" applyNumberFormat="1"/>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9" fontId="0" fillId="5" borderId="0" xfId="1" applyFont="1" applyFill="1"/>
    <xf numFmtId="0" fontId="2" fillId="6" borderId="0" xfId="0" applyFont="1" applyFill="1"/>
    <xf numFmtId="0" fontId="0" fillId="0" borderId="5" xfId="0" applyBorder="1"/>
    <xf numFmtId="0" fontId="2" fillId="0" borderId="6" xfId="0" applyFont="1" applyBorder="1"/>
    <xf numFmtId="0" fontId="2" fillId="0" borderId="7" xfId="0" applyFont="1" applyBorder="1"/>
    <xf numFmtId="0" fontId="2" fillId="0" borderId="8" xfId="0" applyFont="1" applyBorder="1"/>
    <xf numFmtId="0" fontId="0" fillId="0" borderId="9" xfId="0" applyBorder="1"/>
    <xf numFmtId="0" fontId="0" fillId="0" borderId="10" xfId="0" applyBorder="1"/>
    <xf numFmtId="0" fontId="2" fillId="0" borderId="11" xfId="0" applyFont="1" applyBorder="1"/>
    <xf numFmtId="0" fontId="0" fillId="0" borderId="12" xfId="0" applyBorder="1"/>
    <xf numFmtId="0" fontId="0" fillId="0" borderId="13" xfId="0" applyBorder="1"/>
    <xf numFmtId="11" fontId="0" fillId="0" borderId="9" xfId="0" applyNumberFormat="1" applyBorder="1"/>
    <xf numFmtId="11" fontId="0" fillId="0" borderId="12" xfId="0" applyNumberFormat="1" applyBorder="1"/>
    <xf numFmtId="0" fontId="0" fillId="0" borderId="7" xfId="0" applyBorder="1"/>
    <xf numFmtId="0" fontId="0" fillId="0" borderId="6" xfId="0" applyBorder="1"/>
    <xf numFmtId="0" fontId="5" fillId="0" borderId="0" xfId="0" applyFont="1" applyAlignment="1">
      <alignment vertical="center"/>
    </xf>
    <xf numFmtId="0" fontId="5" fillId="7" borderId="0" xfId="0" applyFont="1" applyFill="1" applyAlignment="1">
      <alignment vertical="center"/>
    </xf>
    <xf numFmtId="0" fontId="0" fillId="0" borderId="0" xfId="0" applyAlignment="1">
      <alignment horizontal="right"/>
    </xf>
    <xf numFmtId="1" fontId="0" fillId="0" borderId="0" xfId="0" applyNumberFormat="1"/>
    <xf numFmtId="1" fontId="0" fillId="0" borderId="0" xfId="1" applyNumberFormat="1" applyFont="1"/>
    <xf numFmtId="0" fontId="0" fillId="0" borderId="15" xfId="0" applyBorder="1"/>
    <xf numFmtId="0" fontId="0" fillId="0" borderId="16" xfId="0" applyBorder="1"/>
    <xf numFmtId="0" fontId="0" fillId="0" borderId="17" xfId="0" applyBorder="1"/>
    <xf numFmtId="9" fontId="0" fillId="0" borderId="17" xfId="1" applyFont="1" applyBorder="1"/>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1" xfId="0" applyBorder="1" applyAlignment="1">
      <alignment horizontal="center" vertical="center" wrapText="1"/>
    </xf>
    <xf numFmtId="173" fontId="0" fillId="0" borderId="0" xfId="0" applyNumberFormat="1"/>
    <xf numFmtId="0" fontId="2" fillId="0" borderId="0" xfId="0" applyFont="1" applyAlignment="1">
      <alignment horizontal="right"/>
    </xf>
    <xf numFmtId="173" fontId="2" fillId="0" borderId="0" xfId="0" applyNumberFormat="1" applyFont="1"/>
  </cellXfs>
  <cellStyles count="2">
    <cellStyle name="Normal" xfId="0" builtinId="0"/>
    <cellStyle name="Percent" xfId="1" builtinId="5"/>
  </cellStyles>
  <dxfs count="57">
    <dxf>
      <font>
        <color rgb="FF9C0006"/>
      </font>
      <fill>
        <patternFill>
          <bgColor rgb="FFFFC7CE"/>
        </patternFill>
      </fill>
    </dxf>
    <dxf>
      <font>
        <color theme="9" tint="-0.499984740745262"/>
      </font>
      <fill>
        <patternFill>
          <bgColor theme="9" tint="0.59996337778862885"/>
        </patternFill>
      </fill>
    </dxf>
    <dxf>
      <font>
        <b val="0"/>
        <i val="0"/>
        <strike val="0"/>
        <condense val="0"/>
        <extend val="0"/>
        <outline val="0"/>
        <shadow val="0"/>
        <u val="none"/>
        <vertAlign val="baseline"/>
        <sz val="11"/>
        <color theme="1"/>
        <name val="Calibri"/>
        <family val="2"/>
        <scheme val="minor"/>
      </font>
    </dxf>
    <dxf>
      <border diagonalUp="0" diagonalDown="0">
        <left/>
        <right/>
        <top style="thin">
          <color theme="4" tint="0.39997558519241921"/>
        </top>
        <bottom style="thin">
          <color theme="4" tint="0.39997558519241921"/>
        </bottom>
        <vertical/>
        <horizontal/>
      </border>
    </dxf>
    <dxf>
      <alignment horizontal="center"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left style="thin">
          <color theme="4" tint="0.39997558519241921"/>
        </left>
        <top style="thin">
          <color theme="4" tint="0.39997558519241921"/>
        </top>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dxf>
    <dxf>
      <numFmt numFmtId="0" formatCode="General"/>
    </dxf>
    <dxf>
      <numFmt numFmtId="0" formatCode="General"/>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dxf>
    <dxf>
      <numFmt numFmtId="2" formatCode="0.00"/>
    </dxf>
    <dxf>
      <font>
        <b val="0"/>
        <i val="0"/>
        <strike val="0"/>
        <condense val="0"/>
        <extend val="0"/>
        <outline val="0"/>
        <shadow val="0"/>
        <u val="none"/>
        <vertAlign val="baseline"/>
        <sz val="11"/>
        <color theme="1"/>
        <name val="Calibri"/>
        <family val="2"/>
        <scheme val="minor"/>
      </font>
    </dxf>
    <dxf>
      <numFmt numFmtId="0" formatCode="General"/>
    </dxf>
    <dxf>
      <font>
        <b val="0"/>
        <i val="0"/>
        <strike val="0"/>
        <condense val="0"/>
        <extend val="0"/>
        <outline val="0"/>
        <shadow val="0"/>
        <u val="none"/>
        <vertAlign val="baseline"/>
        <sz val="11"/>
        <color theme="1"/>
        <name val="Calibri"/>
        <family val="2"/>
        <scheme val="minor"/>
      </font>
    </dxf>
    <dxf>
      <numFmt numFmtId="2" formatCode="0.00"/>
    </dxf>
    <dxf>
      <font>
        <b val="0"/>
        <i val="0"/>
        <strike val="0"/>
        <condense val="0"/>
        <extend val="0"/>
        <outline val="0"/>
        <shadow val="0"/>
        <u val="none"/>
        <vertAlign val="baseline"/>
        <sz val="11"/>
        <color theme="1"/>
        <name val="Calibri"/>
        <family val="2"/>
        <scheme val="minor"/>
      </font>
    </dxf>
    <dxf>
      <alignment horizontal="center" vertical="center" textRotation="0" wrapText="1" indent="0" justifyLastLine="0" shrinkToFit="0" readingOrder="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a:t>
            </a:r>
            <a:r>
              <a:rPr lang="en-US" sz="1100" baseline="0"/>
              <a:t> of quitting participants by the size of method (loc)</a:t>
            </a:r>
          </a:p>
          <a:p>
            <a:pPr>
              <a:defRPr/>
            </a:pPr>
            <a:r>
              <a:rPr lang="en-US" sz="1100" baseline="0"/>
              <a:t>removed outliers</a:t>
            </a:r>
            <a:endParaRPr lang="en-US" sz="1100"/>
          </a:p>
        </c:rich>
      </c:tx>
      <c:layout>
        <c:manualLayout>
          <c:xMode val="edge"/>
          <c:yMode val="edge"/>
          <c:x val="0.1682360017497812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QuitRate_ProgSize!$G$4</c:f>
              <c:strCache>
                <c:ptCount val="1"/>
                <c:pt idx="0">
                  <c:v>loc2</c:v>
                </c:pt>
              </c:strCache>
            </c:strRef>
          </c:tx>
          <c:spPr>
            <a:ln w="25400" cap="rnd">
              <a:noFill/>
              <a:round/>
            </a:ln>
            <a:effectLst/>
          </c:spPr>
          <c:marker>
            <c:symbol val="circle"/>
            <c:size val="5"/>
            <c:spPr>
              <a:solidFill>
                <a:schemeClr val="accent1"/>
              </a:solidFill>
              <a:ln w="9525">
                <a:solidFill>
                  <a:schemeClr val="accent1"/>
                </a:solidFill>
              </a:ln>
              <a:effectLst/>
            </c:spPr>
          </c:marker>
          <c:xVal>
            <c:numRef>
              <c:f>QuitRate_ProgSize!$G$7:$G$13</c:f>
              <c:numCache>
                <c:formatCode>General</c:formatCode>
                <c:ptCount val="7"/>
                <c:pt idx="0">
                  <c:v>2</c:v>
                </c:pt>
                <c:pt idx="1">
                  <c:v>19</c:v>
                </c:pt>
                <c:pt idx="2">
                  <c:v>8</c:v>
                </c:pt>
                <c:pt idx="3">
                  <c:v>34</c:v>
                </c:pt>
                <c:pt idx="4">
                  <c:v>7</c:v>
                </c:pt>
                <c:pt idx="5">
                  <c:v>6</c:v>
                </c:pt>
                <c:pt idx="6">
                  <c:v>41</c:v>
                </c:pt>
              </c:numCache>
            </c:numRef>
          </c:xVal>
          <c:yVal>
            <c:numRef>
              <c:f>QuitRate_ProgSize!$C$7:$C$13</c:f>
              <c:numCache>
                <c:formatCode>General</c:formatCode>
                <c:ptCount val="7"/>
                <c:pt idx="0">
                  <c:v>25</c:v>
                </c:pt>
                <c:pt idx="1">
                  <c:v>18</c:v>
                </c:pt>
                <c:pt idx="2">
                  <c:v>11</c:v>
                </c:pt>
                <c:pt idx="3">
                  <c:v>11</c:v>
                </c:pt>
                <c:pt idx="4">
                  <c:v>9</c:v>
                </c:pt>
                <c:pt idx="5">
                  <c:v>11</c:v>
                </c:pt>
                <c:pt idx="6">
                  <c:v>11</c:v>
                </c:pt>
              </c:numCache>
            </c:numRef>
          </c:yVal>
          <c:smooth val="0"/>
          <c:extLst>
            <c:ext xmlns:c16="http://schemas.microsoft.com/office/drawing/2014/chart" uri="{C3380CC4-5D6E-409C-BE32-E72D297353CC}">
              <c16:uniqueId val="{00000000-546D-49D5-88BA-42B781B8CC03}"/>
            </c:ext>
          </c:extLst>
        </c:ser>
        <c:dLbls>
          <c:showLegendKey val="0"/>
          <c:showVal val="0"/>
          <c:showCatName val="0"/>
          <c:showSerName val="0"/>
          <c:showPercent val="0"/>
          <c:showBubbleSize val="0"/>
        </c:dLbls>
        <c:axId val="375483520"/>
        <c:axId val="377923280"/>
      </c:scatterChart>
      <c:valAx>
        <c:axId val="37548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(loc) of failing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3280"/>
        <c:crosses val="autoZero"/>
        <c:crossBetween val="midCat"/>
      </c:valAx>
      <c:valAx>
        <c:axId val="37792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participants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3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Tasks</a:t>
            </a:r>
            <a:r>
              <a:rPr lang="en-US" sz="1100" baseline="0"/>
              <a:t> distribution in incompleted assigments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QuitRate_ProgSize!$C$5:$C$13</c:f>
              <c:numCache>
                <c:formatCode>General</c:formatCode>
                <c:ptCount val="9"/>
                <c:pt idx="0">
                  <c:v>143</c:v>
                </c:pt>
                <c:pt idx="1">
                  <c:v>51</c:v>
                </c:pt>
                <c:pt idx="2">
                  <c:v>25</c:v>
                </c:pt>
                <c:pt idx="3">
                  <c:v>18</c:v>
                </c:pt>
                <c:pt idx="4">
                  <c:v>11</c:v>
                </c:pt>
                <c:pt idx="5">
                  <c:v>11</c:v>
                </c:pt>
                <c:pt idx="6">
                  <c:v>9</c:v>
                </c:pt>
                <c:pt idx="7">
                  <c:v>11</c:v>
                </c:pt>
                <c:pt idx="8">
                  <c:v>11</c:v>
                </c:pt>
              </c:numCache>
            </c:numRef>
          </c:val>
          <c:extLst>
            <c:ext xmlns:c16="http://schemas.microsoft.com/office/drawing/2014/chart" uri="{C3380CC4-5D6E-409C-BE32-E72D297353CC}">
              <c16:uniqueId val="{00000000-3E85-466E-8C78-860E388E0E08}"/>
            </c:ext>
          </c:extLst>
        </c:ser>
        <c:dLbls>
          <c:showLegendKey val="0"/>
          <c:showVal val="0"/>
          <c:showCatName val="0"/>
          <c:showSerName val="0"/>
          <c:showPercent val="0"/>
          <c:showBubbleSize val="0"/>
        </c:dLbls>
        <c:gapWidth val="150"/>
        <c:axId val="158198320"/>
        <c:axId val="61384224"/>
      </c:barChart>
      <c:catAx>
        <c:axId val="15819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Tasks</a:t>
                </a:r>
                <a:r>
                  <a:rPr lang="en-US" baseline="0"/>
                  <a:t> in incompleted assignments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4224"/>
        <c:crosses val="autoZero"/>
        <c:auto val="1"/>
        <c:lblAlgn val="ctr"/>
        <c:lblOffset val="100"/>
        <c:noMultiLvlLbl val="0"/>
      </c:catAx>
      <c:valAx>
        <c:axId val="6138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participants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9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Quit rate by the size of method (loc)</a:t>
            </a:r>
            <a:endParaRPr lang="en-US" sz="1200"/>
          </a:p>
        </c:rich>
      </c:tx>
      <c:layout>
        <c:manualLayout>
          <c:xMode val="edge"/>
          <c:yMode val="edge"/>
          <c:x val="0.1682360017497812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QuitRate_ProgSize!$G$4</c:f>
              <c:strCache>
                <c:ptCount val="1"/>
                <c:pt idx="0">
                  <c:v>loc2</c:v>
                </c:pt>
              </c:strCache>
            </c:strRef>
          </c:tx>
          <c:spPr>
            <a:ln w="25400" cap="rnd">
              <a:noFill/>
              <a:round/>
            </a:ln>
            <a:effectLst/>
          </c:spPr>
          <c:marker>
            <c:symbol val="circle"/>
            <c:size val="5"/>
            <c:spPr>
              <a:solidFill>
                <a:schemeClr val="accent1"/>
              </a:solidFill>
              <a:ln w="9525">
                <a:solidFill>
                  <a:schemeClr val="accent1"/>
                </a:solidFill>
              </a:ln>
              <a:effectLst/>
            </c:spPr>
          </c:marker>
          <c:xVal>
            <c:numRef>
              <c:f>QuitRate_ProgSize!$G$5:$G$13</c:f>
              <c:numCache>
                <c:formatCode>General</c:formatCode>
                <c:ptCount val="9"/>
                <c:pt idx="0">
                  <c:v>6</c:v>
                </c:pt>
                <c:pt idx="1">
                  <c:v>62</c:v>
                </c:pt>
                <c:pt idx="2">
                  <c:v>2</c:v>
                </c:pt>
                <c:pt idx="3">
                  <c:v>19</c:v>
                </c:pt>
                <c:pt idx="4">
                  <c:v>8</c:v>
                </c:pt>
                <c:pt idx="5">
                  <c:v>34</c:v>
                </c:pt>
                <c:pt idx="6">
                  <c:v>7</c:v>
                </c:pt>
                <c:pt idx="7">
                  <c:v>6</c:v>
                </c:pt>
                <c:pt idx="8">
                  <c:v>41</c:v>
                </c:pt>
              </c:numCache>
            </c:numRef>
          </c:xVal>
          <c:yVal>
            <c:numRef>
              <c:f>QuitRate_ProgSize!$H$5:$H$13</c:f>
              <c:numCache>
                <c:formatCode>0%</c:formatCode>
                <c:ptCount val="9"/>
                <c:pt idx="0">
                  <c:v>0.18404118404118405</c:v>
                </c:pt>
                <c:pt idx="1">
                  <c:v>6.5637065637065631E-2</c:v>
                </c:pt>
                <c:pt idx="2">
                  <c:v>3.2175032175032175E-2</c:v>
                </c:pt>
                <c:pt idx="3">
                  <c:v>2.3166023166023165E-2</c:v>
                </c:pt>
                <c:pt idx="4">
                  <c:v>1.4157014157014158E-2</c:v>
                </c:pt>
                <c:pt idx="5">
                  <c:v>1.4157014157014158E-2</c:v>
                </c:pt>
                <c:pt idx="6">
                  <c:v>1.1583011583011582E-2</c:v>
                </c:pt>
                <c:pt idx="7">
                  <c:v>1.4157014157014158E-2</c:v>
                </c:pt>
                <c:pt idx="8">
                  <c:v>1.4157014157014158E-2</c:v>
                </c:pt>
              </c:numCache>
            </c:numRef>
          </c:yVal>
          <c:smooth val="0"/>
          <c:extLst>
            <c:ext xmlns:c16="http://schemas.microsoft.com/office/drawing/2014/chart" uri="{C3380CC4-5D6E-409C-BE32-E72D297353CC}">
              <c16:uniqueId val="{00000000-A685-46AC-B6A1-BA670D3E287A}"/>
            </c:ext>
          </c:extLst>
        </c:ser>
        <c:dLbls>
          <c:showLegendKey val="0"/>
          <c:showVal val="0"/>
          <c:showCatName val="0"/>
          <c:showSerName val="0"/>
          <c:showPercent val="0"/>
          <c:showBubbleSize val="0"/>
        </c:dLbls>
        <c:axId val="375483520"/>
        <c:axId val="377923280"/>
      </c:scatterChart>
      <c:valAx>
        <c:axId val="37548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(loc) of failing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3280"/>
        <c:crosses val="autoZero"/>
        <c:crossBetween val="midCat"/>
      </c:valAx>
      <c:valAx>
        <c:axId val="37792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quit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3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Quit rate by size of methods (loc) for E1 and E2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335892388451443"/>
          <c:y val="0.17171296296296296"/>
          <c:w val="0.82097440944881894"/>
          <c:h val="0.62271617089530473"/>
        </c:manualLayout>
      </c:layout>
      <c:scatterChart>
        <c:scatterStyle val="lineMarker"/>
        <c:varyColors val="0"/>
        <c:ser>
          <c:idx val="0"/>
          <c:order val="0"/>
          <c:tx>
            <c:strRef>
              <c:f>QuitRate_ProgSize!$D$37</c:f>
              <c:strCache>
                <c:ptCount val="1"/>
                <c:pt idx="0">
                  <c:v>E2 justified quit</c:v>
                </c:pt>
              </c:strCache>
            </c:strRef>
          </c:tx>
          <c:spPr>
            <a:ln w="19050" cap="rnd">
              <a:noFill/>
              <a:round/>
            </a:ln>
            <a:effectLst/>
          </c:spPr>
          <c:marker>
            <c:symbol val="circle"/>
            <c:size val="5"/>
            <c:spPr>
              <a:solidFill>
                <a:srgbClr val="C00000"/>
              </a:solidFill>
              <a:ln w="9525">
                <a:solidFill>
                  <a:schemeClr val="bg1">
                    <a:lumMod val="50000"/>
                  </a:schemeClr>
                </a:solidFill>
              </a:ln>
              <a:effectLst/>
            </c:spPr>
          </c:marker>
          <c:xVal>
            <c:numRef>
              <c:f>QuitRate_ProgSize!$C$38:$C$45</c:f>
              <c:numCache>
                <c:formatCode>General</c:formatCode>
                <c:ptCount val="8"/>
                <c:pt idx="0">
                  <c:v>3</c:v>
                </c:pt>
                <c:pt idx="1">
                  <c:v>7</c:v>
                </c:pt>
                <c:pt idx="2">
                  <c:v>23</c:v>
                </c:pt>
                <c:pt idx="3">
                  <c:v>23</c:v>
                </c:pt>
                <c:pt idx="4">
                  <c:v>28</c:v>
                </c:pt>
                <c:pt idx="5">
                  <c:v>12</c:v>
                </c:pt>
                <c:pt idx="6">
                  <c:v>33</c:v>
                </c:pt>
                <c:pt idx="7">
                  <c:v>78</c:v>
                </c:pt>
              </c:numCache>
            </c:numRef>
          </c:xVal>
          <c:yVal>
            <c:numRef>
              <c:f>QuitRate_ProgSize!$D$38:$D$45</c:f>
              <c:numCache>
                <c:formatCode>0%</c:formatCode>
                <c:ptCount val="8"/>
                <c:pt idx="0">
                  <c:v>0.03</c:v>
                </c:pt>
                <c:pt idx="1">
                  <c:v>0.03</c:v>
                </c:pt>
                <c:pt idx="2">
                  <c:v>0.09</c:v>
                </c:pt>
                <c:pt idx="3">
                  <c:v>0.11</c:v>
                </c:pt>
                <c:pt idx="4">
                  <c:v>7.0000000000000007E-2</c:v>
                </c:pt>
                <c:pt idx="5">
                  <c:v>0.06</c:v>
                </c:pt>
                <c:pt idx="6">
                  <c:v>7.0000000000000007E-2</c:v>
                </c:pt>
                <c:pt idx="7">
                  <c:v>0.15</c:v>
                </c:pt>
              </c:numCache>
            </c:numRef>
          </c:yVal>
          <c:smooth val="0"/>
          <c:extLst>
            <c:ext xmlns:c16="http://schemas.microsoft.com/office/drawing/2014/chart" uri="{C3380CC4-5D6E-409C-BE32-E72D297353CC}">
              <c16:uniqueId val="{00000000-473A-4B18-8BEB-0675633B6906}"/>
            </c:ext>
          </c:extLst>
        </c:ser>
        <c:ser>
          <c:idx val="1"/>
          <c:order val="1"/>
          <c:tx>
            <c:strRef>
              <c:f>QuitRate_ProgSize!$F$37</c:f>
              <c:strCache>
                <c:ptCount val="1"/>
                <c:pt idx="0">
                  <c:v>E1</c:v>
                </c:pt>
              </c:strCache>
            </c:strRef>
          </c:tx>
          <c:spPr>
            <a:ln w="25400" cap="rnd">
              <a:noFill/>
              <a:round/>
            </a:ln>
            <a:effectLst/>
          </c:spPr>
          <c:marker>
            <c:symbol val="x"/>
            <c:size val="6"/>
            <c:spPr>
              <a:noFill/>
              <a:ln w="9525">
                <a:solidFill>
                  <a:schemeClr val="tx1"/>
                </a:solidFill>
              </a:ln>
              <a:effectLst/>
            </c:spPr>
          </c:marker>
          <c:xVal>
            <c:numRef>
              <c:f>QuitRate_ProgSize!$E$38:$E$46</c:f>
              <c:numCache>
                <c:formatCode>General</c:formatCode>
                <c:ptCount val="9"/>
                <c:pt idx="0">
                  <c:v>6</c:v>
                </c:pt>
                <c:pt idx="1">
                  <c:v>62</c:v>
                </c:pt>
                <c:pt idx="2">
                  <c:v>2</c:v>
                </c:pt>
                <c:pt idx="3">
                  <c:v>19</c:v>
                </c:pt>
                <c:pt idx="4">
                  <c:v>8</c:v>
                </c:pt>
                <c:pt idx="5">
                  <c:v>34</c:v>
                </c:pt>
                <c:pt idx="6">
                  <c:v>7</c:v>
                </c:pt>
                <c:pt idx="7">
                  <c:v>6</c:v>
                </c:pt>
                <c:pt idx="8">
                  <c:v>41</c:v>
                </c:pt>
              </c:numCache>
            </c:numRef>
          </c:xVal>
          <c:yVal>
            <c:numRef>
              <c:f>QuitRate_ProgSize!$F$38:$F$46</c:f>
              <c:numCache>
                <c:formatCode>0%</c:formatCode>
                <c:ptCount val="9"/>
                <c:pt idx="0">
                  <c:v>0.18404118404118405</c:v>
                </c:pt>
                <c:pt idx="1">
                  <c:v>6.5637065637065631E-2</c:v>
                </c:pt>
                <c:pt idx="2">
                  <c:v>3.2175032175032175E-2</c:v>
                </c:pt>
                <c:pt idx="3">
                  <c:v>2.3166023166023165E-2</c:v>
                </c:pt>
                <c:pt idx="4">
                  <c:v>1.4157014157014158E-2</c:v>
                </c:pt>
                <c:pt idx="5">
                  <c:v>1.4157014157014158E-2</c:v>
                </c:pt>
                <c:pt idx="6">
                  <c:v>1.1583011583011582E-2</c:v>
                </c:pt>
                <c:pt idx="7">
                  <c:v>1.4157014157014158E-2</c:v>
                </c:pt>
                <c:pt idx="8">
                  <c:v>1.4157014157014158E-2</c:v>
                </c:pt>
              </c:numCache>
            </c:numRef>
          </c:yVal>
          <c:smooth val="0"/>
          <c:extLst>
            <c:ext xmlns:c16="http://schemas.microsoft.com/office/drawing/2014/chart" uri="{C3380CC4-5D6E-409C-BE32-E72D297353CC}">
              <c16:uniqueId val="{00000001-473A-4B18-8BEB-0675633B6906}"/>
            </c:ext>
          </c:extLst>
        </c:ser>
        <c:ser>
          <c:idx val="2"/>
          <c:order val="2"/>
          <c:tx>
            <c:strRef>
              <c:f>QuitRate_ProgSize!$I$37</c:f>
              <c:strCache>
                <c:ptCount val="1"/>
                <c:pt idx="0">
                  <c:v>quit rate</c:v>
                </c:pt>
              </c:strCache>
            </c:strRef>
          </c:tx>
          <c:spPr>
            <a:ln w="25400" cap="rnd">
              <a:noFill/>
              <a:round/>
            </a:ln>
            <a:effectLst/>
          </c:spPr>
          <c:marker>
            <c:symbol val="circle"/>
            <c:size val="5"/>
            <c:spPr>
              <a:solidFill>
                <a:schemeClr val="accent3"/>
              </a:solidFill>
              <a:ln w="9525">
                <a:solidFill>
                  <a:schemeClr val="accent3"/>
                </a:solidFill>
              </a:ln>
              <a:effectLst/>
            </c:spPr>
          </c:marker>
          <c:xVal>
            <c:numRef>
              <c:f>QuitRate_ProgSize!$C$38:$C$45</c:f>
              <c:numCache>
                <c:formatCode>General</c:formatCode>
                <c:ptCount val="8"/>
                <c:pt idx="0">
                  <c:v>3</c:v>
                </c:pt>
                <c:pt idx="1">
                  <c:v>7</c:v>
                </c:pt>
                <c:pt idx="2">
                  <c:v>23</c:v>
                </c:pt>
                <c:pt idx="3">
                  <c:v>23</c:v>
                </c:pt>
                <c:pt idx="4">
                  <c:v>28</c:v>
                </c:pt>
                <c:pt idx="5">
                  <c:v>12</c:v>
                </c:pt>
                <c:pt idx="6">
                  <c:v>33</c:v>
                </c:pt>
                <c:pt idx="7">
                  <c:v>78</c:v>
                </c:pt>
              </c:numCache>
            </c:numRef>
          </c:xVal>
          <c:yVal>
            <c:numRef>
              <c:f>QuitRate_ProgSize!$I$38:$I$45</c:f>
              <c:numCache>
                <c:formatCode>0%</c:formatCode>
                <c:ptCount val="8"/>
                <c:pt idx="0">
                  <c:v>0.45205479452054698</c:v>
                </c:pt>
                <c:pt idx="1">
                  <c:v>0.214285714285714</c:v>
                </c:pt>
                <c:pt idx="2">
                  <c:v>0.19626168224299001</c:v>
                </c:pt>
                <c:pt idx="3">
                  <c:v>0.29166666666666602</c:v>
                </c:pt>
                <c:pt idx="4">
                  <c:v>9.1743119266054995E-2</c:v>
                </c:pt>
                <c:pt idx="5">
                  <c:v>6.0975609756097497E-2</c:v>
                </c:pt>
                <c:pt idx="6">
                  <c:v>0.245283018867924</c:v>
                </c:pt>
                <c:pt idx="7">
                  <c:v>0.125925925925925</c:v>
                </c:pt>
              </c:numCache>
            </c:numRef>
          </c:yVal>
          <c:smooth val="0"/>
          <c:extLst>
            <c:ext xmlns:c16="http://schemas.microsoft.com/office/drawing/2014/chart" uri="{C3380CC4-5D6E-409C-BE32-E72D297353CC}">
              <c16:uniqueId val="{00000000-833F-4C47-AAB1-8B1FF626F91E}"/>
            </c:ext>
          </c:extLst>
        </c:ser>
        <c:dLbls>
          <c:showLegendKey val="0"/>
          <c:showVal val="0"/>
          <c:showCatName val="0"/>
          <c:showSerName val="0"/>
          <c:showPercent val="0"/>
          <c:showBubbleSize val="0"/>
        </c:dLbls>
        <c:axId val="366584656"/>
        <c:axId val="271654688"/>
      </c:scatterChart>
      <c:valAx>
        <c:axId val="366584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Method size (loc)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54688"/>
        <c:crosses val="autoZero"/>
        <c:crossBetween val="midCat"/>
      </c:valAx>
      <c:valAx>
        <c:axId val="27165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Quite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84656"/>
        <c:crosses val="autoZero"/>
        <c:crossBetween val="midCat"/>
      </c:valAx>
      <c:spPr>
        <a:noFill/>
        <a:ln>
          <a:noFill/>
        </a:ln>
        <a:effectLst/>
      </c:spPr>
    </c:plotArea>
    <c:legend>
      <c:legendPos val="r"/>
      <c:layout>
        <c:manualLayout>
          <c:xMode val="edge"/>
          <c:yMode val="edge"/>
          <c:x val="0.88932895888013996"/>
          <c:y val="2.8564085739282562E-2"/>
          <c:w val="0.11067104111986002"/>
          <c:h val="0.233565648584584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Rates of gender by profession: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'Gender by Profession'!$A$5</c:f>
              <c:strCache>
                <c:ptCount val="1"/>
                <c:pt idx="0">
                  <c:v>female</c:v>
                </c:pt>
              </c:strCache>
            </c:strRef>
          </c:tx>
          <c:spPr>
            <a:solidFill>
              <a:schemeClr val="accent1"/>
            </a:solidFill>
            <a:ln>
              <a:noFill/>
            </a:ln>
            <a:effectLst/>
          </c:spPr>
          <c:invertIfNegative val="0"/>
          <c:cat>
            <c:strRef>
              <c:f>'Gender by Profession'!$B$4:$F$4</c:f>
              <c:strCache>
                <c:ptCount val="5"/>
                <c:pt idx="0">
                  <c:v>Professional_Developer</c:v>
                </c:pt>
                <c:pt idx="1">
                  <c:v>Hobbyist</c:v>
                </c:pt>
                <c:pt idx="2">
                  <c:v>Graduate_Student</c:v>
                </c:pt>
                <c:pt idx="3">
                  <c:v>Undergraduate_Student</c:v>
                </c:pt>
                <c:pt idx="4">
                  <c:v>Other</c:v>
                </c:pt>
              </c:strCache>
            </c:strRef>
          </c:cat>
          <c:val>
            <c:numRef>
              <c:f>'Gender by Profession'!$B$5:$F$5</c:f>
              <c:numCache>
                <c:formatCode>0%</c:formatCode>
                <c:ptCount val="5"/>
                <c:pt idx="0">
                  <c:v>0.26035502958579798</c:v>
                </c:pt>
                <c:pt idx="1">
                  <c:v>0.25225225225225201</c:v>
                </c:pt>
                <c:pt idx="2">
                  <c:v>0.28571428571428498</c:v>
                </c:pt>
                <c:pt idx="3">
                  <c:v>0.22881355932203301</c:v>
                </c:pt>
                <c:pt idx="4">
                  <c:v>0.44444444444444398</c:v>
                </c:pt>
              </c:numCache>
            </c:numRef>
          </c:val>
          <c:extLst>
            <c:ext xmlns:c16="http://schemas.microsoft.com/office/drawing/2014/chart" uri="{C3380CC4-5D6E-409C-BE32-E72D297353CC}">
              <c16:uniqueId val="{00000000-D0EA-42F0-A916-B67FD4FCCCB6}"/>
            </c:ext>
          </c:extLst>
        </c:ser>
        <c:ser>
          <c:idx val="1"/>
          <c:order val="1"/>
          <c:tx>
            <c:strRef>
              <c:f>'Gender by Profession'!$A$6</c:f>
              <c:strCache>
                <c:ptCount val="1"/>
                <c:pt idx="0">
                  <c:v>male</c:v>
                </c:pt>
              </c:strCache>
            </c:strRef>
          </c:tx>
          <c:spPr>
            <a:solidFill>
              <a:schemeClr val="accent2"/>
            </a:solidFill>
            <a:ln>
              <a:noFill/>
            </a:ln>
            <a:effectLst/>
          </c:spPr>
          <c:invertIfNegative val="0"/>
          <c:cat>
            <c:strRef>
              <c:f>'Gender by Profession'!$B$4:$F$4</c:f>
              <c:strCache>
                <c:ptCount val="5"/>
                <c:pt idx="0">
                  <c:v>Professional_Developer</c:v>
                </c:pt>
                <c:pt idx="1">
                  <c:v>Hobbyist</c:v>
                </c:pt>
                <c:pt idx="2">
                  <c:v>Graduate_Student</c:v>
                </c:pt>
                <c:pt idx="3">
                  <c:v>Undergraduate_Student</c:v>
                </c:pt>
                <c:pt idx="4">
                  <c:v>Other</c:v>
                </c:pt>
              </c:strCache>
            </c:strRef>
          </c:cat>
          <c:val>
            <c:numRef>
              <c:f>'Gender by Profession'!$B$6:$F$6</c:f>
              <c:numCache>
                <c:formatCode>0%</c:formatCode>
                <c:ptCount val="5"/>
                <c:pt idx="0">
                  <c:v>0.73964497041420096</c:v>
                </c:pt>
                <c:pt idx="1">
                  <c:v>0.74774774774774699</c:v>
                </c:pt>
                <c:pt idx="2">
                  <c:v>0.71428571428571397</c:v>
                </c:pt>
                <c:pt idx="3">
                  <c:v>0.75423728813559299</c:v>
                </c:pt>
                <c:pt idx="4">
                  <c:v>0.55555555555555503</c:v>
                </c:pt>
              </c:numCache>
            </c:numRef>
          </c:val>
          <c:extLst>
            <c:ext xmlns:c16="http://schemas.microsoft.com/office/drawing/2014/chart" uri="{C3380CC4-5D6E-409C-BE32-E72D297353CC}">
              <c16:uniqueId val="{00000001-D0EA-42F0-A916-B67FD4FCCCB6}"/>
            </c:ext>
          </c:extLst>
        </c:ser>
        <c:ser>
          <c:idx val="2"/>
          <c:order val="2"/>
          <c:tx>
            <c:strRef>
              <c:f>'Gender by Profession'!$A$7</c:f>
              <c:strCache>
                <c:ptCount val="1"/>
                <c:pt idx="0">
                  <c:v>prefer not tell</c:v>
                </c:pt>
              </c:strCache>
            </c:strRef>
          </c:tx>
          <c:spPr>
            <a:solidFill>
              <a:schemeClr val="accent3"/>
            </a:solidFill>
            <a:ln>
              <a:noFill/>
            </a:ln>
            <a:effectLst/>
          </c:spPr>
          <c:invertIfNegative val="0"/>
          <c:cat>
            <c:strRef>
              <c:f>'Gender by Profession'!$B$4:$F$4</c:f>
              <c:strCache>
                <c:ptCount val="5"/>
                <c:pt idx="0">
                  <c:v>Professional_Developer</c:v>
                </c:pt>
                <c:pt idx="1">
                  <c:v>Hobbyist</c:v>
                </c:pt>
                <c:pt idx="2">
                  <c:v>Graduate_Student</c:v>
                </c:pt>
                <c:pt idx="3">
                  <c:v>Undergraduate_Student</c:v>
                </c:pt>
                <c:pt idx="4">
                  <c:v>Other</c:v>
                </c:pt>
              </c:strCache>
            </c:strRef>
          </c:cat>
          <c:val>
            <c:numRef>
              <c:f>'Gender by Profession'!$B$7:$F$7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D0EA-42F0-A916-B67FD4FCCCB6}"/>
            </c:ext>
          </c:extLst>
        </c:ser>
        <c:ser>
          <c:idx val="3"/>
          <c:order val="3"/>
          <c:tx>
            <c:strRef>
              <c:f>'Gender by Profession'!$A$8</c:f>
              <c:strCache>
                <c:ptCount val="1"/>
                <c:pt idx="0">
                  <c:v>other</c:v>
                </c:pt>
              </c:strCache>
            </c:strRef>
          </c:tx>
          <c:spPr>
            <a:solidFill>
              <a:schemeClr val="accent4"/>
            </a:solidFill>
            <a:ln>
              <a:noFill/>
            </a:ln>
            <a:effectLst/>
          </c:spPr>
          <c:invertIfNegative val="0"/>
          <c:cat>
            <c:strRef>
              <c:f>'Gender by Profession'!$B$4:$F$4</c:f>
              <c:strCache>
                <c:ptCount val="5"/>
                <c:pt idx="0">
                  <c:v>Professional_Developer</c:v>
                </c:pt>
                <c:pt idx="1">
                  <c:v>Hobbyist</c:v>
                </c:pt>
                <c:pt idx="2">
                  <c:v>Graduate_Student</c:v>
                </c:pt>
                <c:pt idx="3">
                  <c:v>Undergraduate_Student</c:v>
                </c:pt>
                <c:pt idx="4">
                  <c:v>Other</c:v>
                </c:pt>
              </c:strCache>
            </c:strRef>
          </c:cat>
          <c:val>
            <c:numRef>
              <c:f>'Gender by Profession'!$B$8:$F$8</c:f>
              <c:numCache>
                <c:formatCode>0%</c:formatCode>
                <c:ptCount val="5"/>
                <c:pt idx="0">
                  <c:v>0</c:v>
                </c:pt>
                <c:pt idx="1">
                  <c:v>0</c:v>
                </c:pt>
                <c:pt idx="2">
                  <c:v>0</c:v>
                </c:pt>
                <c:pt idx="3">
                  <c:v>1.6949152542372801E-2</c:v>
                </c:pt>
                <c:pt idx="4">
                  <c:v>0</c:v>
                </c:pt>
              </c:numCache>
            </c:numRef>
          </c:val>
          <c:extLst>
            <c:ext xmlns:c16="http://schemas.microsoft.com/office/drawing/2014/chart" uri="{C3380CC4-5D6E-409C-BE32-E72D297353CC}">
              <c16:uniqueId val="{00000003-D0EA-42F0-A916-B67FD4FCCCB6}"/>
            </c:ext>
          </c:extLst>
        </c:ser>
        <c:dLbls>
          <c:showLegendKey val="0"/>
          <c:showVal val="0"/>
          <c:showCatName val="0"/>
          <c:showSerName val="0"/>
          <c:showPercent val="0"/>
          <c:showBubbleSize val="0"/>
        </c:dLbls>
        <c:gapWidth val="182"/>
        <c:axId val="1846766991"/>
        <c:axId val="1830119567"/>
      </c:barChart>
      <c:catAx>
        <c:axId val="1846766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119567"/>
        <c:crosses val="autoZero"/>
        <c:auto val="1"/>
        <c:lblAlgn val="ctr"/>
        <c:lblOffset val="100"/>
        <c:noMultiLvlLbl val="0"/>
      </c:catAx>
      <c:valAx>
        <c:axId val="183011956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766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participants by gender by profession: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'Gender by Profession'!$A$12</c:f>
              <c:strCache>
                <c:ptCount val="1"/>
                <c:pt idx="0">
                  <c:v>female</c:v>
                </c:pt>
              </c:strCache>
            </c:strRef>
          </c:tx>
          <c:spPr>
            <a:solidFill>
              <a:schemeClr val="accent1"/>
            </a:solidFill>
            <a:ln>
              <a:noFill/>
            </a:ln>
            <a:effectLst/>
          </c:spPr>
          <c:invertIfNegative val="0"/>
          <c:cat>
            <c:strRef>
              <c:f>'Gender by Profession'!$B$11:$F$11</c:f>
              <c:strCache>
                <c:ptCount val="5"/>
                <c:pt idx="0">
                  <c:v>Professional_Developer</c:v>
                </c:pt>
                <c:pt idx="1">
                  <c:v>Hobbyist</c:v>
                </c:pt>
                <c:pt idx="2">
                  <c:v>Graduate_Student</c:v>
                </c:pt>
                <c:pt idx="3">
                  <c:v>Undergraduate_Student</c:v>
                </c:pt>
                <c:pt idx="4">
                  <c:v>Other</c:v>
                </c:pt>
              </c:strCache>
            </c:strRef>
          </c:cat>
          <c:val>
            <c:numRef>
              <c:f>'Gender by Profession'!$B$12:$F$12</c:f>
              <c:numCache>
                <c:formatCode>General</c:formatCode>
                <c:ptCount val="5"/>
                <c:pt idx="0">
                  <c:v>44</c:v>
                </c:pt>
                <c:pt idx="1">
                  <c:v>28</c:v>
                </c:pt>
                <c:pt idx="2">
                  <c:v>18</c:v>
                </c:pt>
                <c:pt idx="3">
                  <c:v>27</c:v>
                </c:pt>
                <c:pt idx="4">
                  <c:v>16</c:v>
                </c:pt>
              </c:numCache>
            </c:numRef>
          </c:val>
          <c:extLst>
            <c:ext xmlns:c16="http://schemas.microsoft.com/office/drawing/2014/chart" uri="{C3380CC4-5D6E-409C-BE32-E72D297353CC}">
              <c16:uniqueId val="{00000000-AF01-4440-801B-8F5560B8CE9E}"/>
            </c:ext>
          </c:extLst>
        </c:ser>
        <c:ser>
          <c:idx val="1"/>
          <c:order val="1"/>
          <c:tx>
            <c:strRef>
              <c:f>'Gender by Profession'!$A$13</c:f>
              <c:strCache>
                <c:ptCount val="1"/>
                <c:pt idx="0">
                  <c:v>male</c:v>
                </c:pt>
              </c:strCache>
            </c:strRef>
          </c:tx>
          <c:spPr>
            <a:solidFill>
              <a:schemeClr val="accent2"/>
            </a:solidFill>
            <a:ln>
              <a:noFill/>
            </a:ln>
            <a:effectLst/>
          </c:spPr>
          <c:invertIfNegative val="0"/>
          <c:cat>
            <c:strRef>
              <c:f>'Gender by Profession'!$B$11:$F$11</c:f>
              <c:strCache>
                <c:ptCount val="5"/>
                <c:pt idx="0">
                  <c:v>Professional_Developer</c:v>
                </c:pt>
                <c:pt idx="1">
                  <c:v>Hobbyist</c:v>
                </c:pt>
                <c:pt idx="2">
                  <c:v>Graduate_Student</c:v>
                </c:pt>
                <c:pt idx="3">
                  <c:v>Undergraduate_Student</c:v>
                </c:pt>
                <c:pt idx="4">
                  <c:v>Other</c:v>
                </c:pt>
              </c:strCache>
            </c:strRef>
          </c:cat>
          <c:val>
            <c:numRef>
              <c:f>'Gender by Profession'!$B$13:$F$13</c:f>
              <c:numCache>
                <c:formatCode>General</c:formatCode>
                <c:ptCount val="5"/>
                <c:pt idx="0">
                  <c:v>125</c:v>
                </c:pt>
                <c:pt idx="1">
                  <c:v>83</c:v>
                </c:pt>
                <c:pt idx="2">
                  <c:v>45</c:v>
                </c:pt>
                <c:pt idx="3">
                  <c:v>89</c:v>
                </c:pt>
                <c:pt idx="4">
                  <c:v>20</c:v>
                </c:pt>
              </c:numCache>
            </c:numRef>
          </c:val>
          <c:extLst>
            <c:ext xmlns:c16="http://schemas.microsoft.com/office/drawing/2014/chart" uri="{C3380CC4-5D6E-409C-BE32-E72D297353CC}">
              <c16:uniqueId val="{00000001-AF01-4440-801B-8F5560B8CE9E}"/>
            </c:ext>
          </c:extLst>
        </c:ser>
        <c:ser>
          <c:idx val="2"/>
          <c:order val="2"/>
          <c:tx>
            <c:strRef>
              <c:f>'Gender by Profession'!$A$14</c:f>
              <c:strCache>
                <c:ptCount val="1"/>
                <c:pt idx="0">
                  <c:v>prefer not tell</c:v>
                </c:pt>
              </c:strCache>
            </c:strRef>
          </c:tx>
          <c:spPr>
            <a:solidFill>
              <a:schemeClr val="accent3"/>
            </a:solidFill>
            <a:ln>
              <a:noFill/>
            </a:ln>
            <a:effectLst/>
          </c:spPr>
          <c:invertIfNegative val="0"/>
          <c:cat>
            <c:strRef>
              <c:f>'Gender by Profession'!$B$11:$F$11</c:f>
              <c:strCache>
                <c:ptCount val="5"/>
                <c:pt idx="0">
                  <c:v>Professional_Developer</c:v>
                </c:pt>
                <c:pt idx="1">
                  <c:v>Hobbyist</c:v>
                </c:pt>
                <c:pt idx="2">
                  <c:v>Graduate_Student</c:v>
                </c:pt>
                <c:pt idx="3">
                  <c:v>Undergraduate_Student</c:v>
                </c:pt>
                <c:pt idx="4">
                  <c:v>Other</c:v>
                </c:pt>
              </c:strCache>
            </c:strRef>
          </c:cat>
          <c:val>
            <c:numRef>
              <c:f>'Gender by Profession'!$B$14:$F$14</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AF01-4440-801B-8F5560B8CE9E}"/>
            </c:ext>
          </c:extLst>
        </c:ser>
        <c:ser>
          <c:idx val="3"/>
          <c:order val="3"/>
          <c:tx>
            <c:strRef>
              <c:f>'Gender by Profession'!$A$15</c:f>
              <c:strCache>
                <c:ptCount val="1"/>
                <c:pt idx="0">
                  <c:v>other</c:v>
                </c:pt>
              </c:strCache>
            </c:strRef>
          </c:tx>
          <c:spPr>
            <a:solidFill>
              <a:schemeClr val="accent4"/>
            </a:solidFill>
            <a:ln>
              <a:noFill/>
            </a:ln>
            <a:effectLst/>
          </c:spPr>
          <c:invertIfNegative val="0"/>
          <c:cat>
            <c:strRef>
              <c:f>'Gender by Profession'!$B$11:$F$11</c:f>
              <c:strCache>
                <c:ptCount val="5"/>
                <c:pt idx="0">
                  <c:v>Professional_Developer</c:v>
                </c:pt>
                <c:pt idx="1">
                  <c:v>Hobbyist</c:v>
                </c:pt>
                <c:pt idx="2">
                  <c:v>Graduate_Student</c:v>
                </c:pt>
                <c:pt idx="3">
                  <c:v>Undergraduate_Student</c:v>
                </c:pt>
                <c:pt idx="4">
                  <c:v>Other</c:v>
                </c:pt>
              </c:strCache>
            </c:strRef>
          </c:cat>
          <c:val>
            <c:numRef>
              <c:f>'Gender by Profession'!$B$15:$F$15</c:f>
              <c:numCache>
                <c:formatCode>General</c:formatCode>
                <c:ptCount val="5"/>
                <c:pt idx="0">
                  <c:v>0</c:v>
                </c:pt>
                <c:pt idx="1">
                  <c:v>0</c:v>
                </c:pt>
                <c:pt idx="2">
                  <c:v>0</c:v>
                </c:pt>
                <c:pt idx="3">
                  <c:v>2</c:v>
                </c:pt>
                <c:pt idx="4">
                  <c:v>0</c:v>
                </c:pt>
              </c:numCache>
            </c:numRef>
          </c:val>
          <c:extLst>
            <c:ext xmlns:c16="http://schemas.microsoft.com/office/drawing/2014/chart" uri="{C3380CC4-5D6E-409C-BE32-E72D297353CC}">
              <c16:uniqueId val="{00000003-AF01-4440-801B-8F5560B8CE9E}"/>
            </c:ext>
          </c:extLst>
        </c:ser>
        <c:dLbls>
          <c:showLegendKey val="0"/>
          <c:showVal val="0"/>
          <c:showCatName val="0"/>
          <c:showSerName val="0"/>
          <c:showPercent val="0"/>
          <c:showBubbleSize val="0"/>
        </c:dLbls>
        <c:gapWidth val="182"/>
        <c:axId val="1728100735"/>
        <c:axId val="1603926895"/>
      </c:barChart>
      <c:catAx>
        <c:axId val="172810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926895"/>
        <c:crosses val="autoZero"/>
        <c:auto val="1"/>
        <c:lblAlgn val="ctr"/>
        <c:lblOffset val="100"/>
        <c:noMultiLvlLbl val="0"/>
      </c:catAx>
      <c:valAx>
        <c:axId val="1603926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0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435769</xdr:colOff>
      <xdr:row>22</xdr:row>
      <xdr:rowOff>11908</xdr:rowOff>
    </xdr:from>
    <xdr:to>
      <xdr:col>15</xdr:col>
      <xdr:colOff>473869</xdr:colOff>
      <xdr:row>33</xdr:row>
      <xdr:rowOff>171450</xdr:rowOff>
    </xdr:to>
    <xdr:graphicFrame macro="">
      <xdr:nvGraphicFramePr>
        <xdr:cNvPr id="3" name="Chart 2">
          <a:extLst>
            <a:ext uri="{FF2B5EF4-FFF2-40B4-BE49-F238E27FC236}">
              <a16:creationId xmlns:a16="http://schemas.microsoft.com/office/drawing/2014/main" id="{22D96425-FE60-4C41-BAFE-A5373619E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366712</xdr:colOff>
      <xdr:row>18</xdr:row>
      <xdr:rowOff>73817</xdr:rowOff>
    </xdr:from>
    <xdr:to>
      <xdr:col>7</xdr:col>
      <xdr:colOff>402429</xdr:colOff>
      <xdr:row>31</xdr:row>
      <xdr:rowOff>66675</xdr:rowOff>
    </xdr:to>
    <xdr:graphicFrame macro="">
      <xdr:nvGraphicFramePr>
        <xdr:cNvPr id="4" name="Chart 3">
          <a:extLst>
            <a:ext uri="{FF2B5EF4-FFF2-40B4-BE49-F238E27FC236}">
              <a16:creationId xmlns:a16="http://schemas.microsoft.com/office/drawing/2014/main" id="{E37ED099-CDA3-4339-BB40-B8363D03F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452437</xdr:colOff>
      <xdr:row>7</xdr:row>
      <xdr:rowOff>61913</xdr:rowOff>
    </xdr:from>
    <xdr:to>
      <xdr:col>15</xdr:col>
      <xdr:colOff>490537</xdr:colOff>
      <xdr:row>21</xdr:row>
      <xdr:rowOff>109538</xdr:rowOff>
    </xdr:to>
    <xdr:graphicFrame macro="">
      <xdr:nvGraphicFramePr>
        <xdr:cNvPr id="5" name="Chart 4">
          <a:extLst>
            <a:ext uri="{FF2B5EF4-FFF2-40B4-BE49-F238E27FC236}">
              <a16:creationId xmlns:a16="http://schemas.microsoft.com/office/drawing/2014/main" id="{0E824E7E-A5B3-478A-AABA-2E073950C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340517</xdr:colOff>
      <xdr:row>34</xdr:row>
      <xdr:rowOff>173832</xdr:rowOff>
    </xdr:from>
    <xdr:to>
      <xdr:col>18</xdr:col>
      <xdr:colOff>378617</xdr:colOff>
      <xdr:row>50</xdr:row>
      <xdr:rowOff>21432</xdr:rowOff>
    </xdr:to>
    <xdr:graphicFrame macro="">
      <xdr:nvGraphicFramePr>
        <xdr:cNvPr id="2" name="Chart 1">
          <a:extLst>
            <a:ext uri="{FF2B5EF4-FFF2-40B4-BE49-F238E27FC236}">
              <a16:creationId xmlns:a16="http://schemas.microsoft.com/office/drawing/2014/main" id="{CFE7A5B8-7181-4736-9AC3-AC1F04582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23812</xdr:colOff>
      <xdr:row>0</xdr:row>
      <xdr:rowOff>35718</xdr:rowOff>
    </xdr:from>
    <xdr:to>
      <xdr:col>14</xdr:col>
      <xdr:colOff>61912</xdr:colOff>
      <xdr:row>15</xdr:row>
      <xdr:rowOff>64293</xdr:rowOff>
    </xdr:to>
    <xdr:graphicFrame macro="">
      <xdr:nvGraphicFramePr>
        <xdr:cNvPr id="3" name="Chart 2">
          <a:extLst>
            <a:ext uri="{FF2B5EF4-FFF2-40B4-BE49-F238E27FC236}">
              <a16:creationId xmlns:a16="http://schemas.microsoft.com/office/drawing/2014/main" id="{7EA3294A-2015-48BB-B00C-A4277933A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190499</xdr:colOff>
      <xdr:row>15</xdr:row>
      <xdr:rowOff>130970</xdr:rowOff>
    </xdr:from>
    <xdr:to>
      <xdr:col>14</xdr:col>
      <xdr:colOff>228599</xdr:colOff>
      <xdr:row>30</xdr:row>
      <xdr:rowOff>159545</xdr:rowOff>
    </xdr:to>
    <xdr:graphicFrame macro="">
      <xdr:nvGraphicFramePr>
        <xdr:cNvPr id="4" name="Chart 3">
          <a:extLst>
            <a:ext uri="{FF2B5EF4-FFF2-40B4-BE49-F238E27FC236}">
              <a16:creationId xmlns:a16="http://schemas.microsoft.com/office/drawing/2014/main" id="{49697183-67CF-46CE-85B3-666A34E57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4CED1F8-1E6C-4A36-ABEE-5484A59D808D}" name="Table29" displayName="Table29" ref="B12:H16" totalsRowShown="0" headerRowDxfId="56" headerRowBorderDxfId="55" tableBorderDxfId="54" totalsRowBorderDxfId="53">
  <tableColumns count="7">
    <tableColumn id="1" xr3:uid="{2D636D75-9CB9-4E00-B8F0-CDCC4F1F79AE}" name="Column1" dataDxfId="52"/>
    <tableColumn id="2" xr3:uid="{D2307F9D-5381-4E1B-9458-2DB27DAC9682}" name="All" dataDxfId="51"/>
    <tableColumn id="3" xr3:uid="{FD77389F-6092-4FB9-AB7A-C7A8256A2710}" name="Professional_Developer" dataDxfId="50"/>
    <tableColumn id="4" xr3:uid="{243B6F77-B567-4AD1-97EF-BEAE0CCC4951}" name="Hobbyist" dataDxfId="49"/>
    <tableColumn id="5" xr3:uid="{50972B1C-7E67-4C37-B2DB-D2DE4C595419}" name="Graduate_Student" dataDxfId="48"/>
    <tableColumn id="6" xr3:uid="{E8836E03-A1E0-480E-BA0E-E72DFA08AF77}" name="Undergraduate_Student" dataDxfId="47"/>
    <tableColumn id="7" xr3:uid="{C8DE5378-E414-4C80-9581-3DD893F5EE0C}" name="Other" dataDxfId="46"/>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F75031B-11C3-49FA-B71C-EDC3763F37B2}" name="Table11" displayName="Table11" ref="A2:E5" totalsRowShown="0">
  <autoFilter ref="A2:E5" xr:uid="{5E06F2C4-B735-47D1-B35B-A036D3232E4F}"/>
  <tableColumns count="5">
    <tableColumn id="1" xr3:uid="{797B4291-6E16-4214-AD26-96D635010F52}" name="Column1"/>
    <tableColumn id="2" xr3:uid="{9CA10DBF-E249-47B5-8213-3F5E3AF122C5}" name="low"/>
    <tableColumn id="3" xr3:uid="{E6C383A1-5859-4F6A-9E1C-A916817D7111}" name="medium"/>
    <tableColumn id="4" xr3:uid="{3B85EDB2-57BC-4B32-828E-562B870623DD}" name="high"/>
    <tableColumn id="5" xr3:uid="{653DBA1C-D1B1-4448-B717-13A5718FCE7D}" name="total"/>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24DC2-372B-4D32-B7EF-2AB8C9CEF9AF}" name="Table1" displayName="Table1" ref="B1:D17" totalsRowShown="0">
  <autoFilter ref="B1:D17" xr:uid="{7B066246-CBDD-4621-B81C-79B9EC096175}"/>
  <sortState xmlns:xlrd2="http://schemas.microsoft.com/office/spreadsheetml/2017/richdata2" ref="B2:C12">
    <sortCondition descending="1" ref="C1:C12"/>
  </sortState>
  <tableColumns count="3">
    <tableColumn id="1" xr3:uid="{5AE75900-0BD7-486F-993F-03CCBC5A0E61}" name="language"/>
    <tableColumn id="2" xr3:uid="{5770C2C6-F9AC-4701-A31F-3AD1165ED188}" name="count"/>
    <tableColumn id="3" xr3:uid="{D340611B-118B-423A-AF2A-24F51913EE24}"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0BB49E1-0A1E-4E6B-9425-4ECF426B89FB}" name="Table310" displayName="Table310" ref="B19:H21" totalsRowShown="0" headerRowDxfId="45" headerRowBorderDxfId="44" tableBorderDxfId="43" totalsRowBorderDxfId="42">
  <tableColumns count="7">
    <tableColumn id="1" xr3:uid="{331AE036-1E10-4B98-8E3E-930A6BBF2F5E}" name="Column1" dataDxfId="41"/>
    <tableColumn id="2" xr3:uid="{D3537AC1-6388-4881-98F1-675B87B4F21B}" name="All" dataDxfId="40"/>
    <tableColumn id="3" xr3:uid="{1059CB67-2C32-44F7-911A-3ED75C02DFEB}" name="Professional_Developer" dataDxfId="39"/>
    <tableColumn id="4" xr3:uid="{C33D5777-3687-4DCE-9B96-A189D3D362AF}" name="Hobbyist" dataDxfId="38"/>
    <tableColumn id="5" xr3:uid="{776B1D8A-D33F-4B18-9F72-982FEC6A8987}" name="Graduate_Student" dataDxfId="37"/>
    <tableColumn id="6" xr3:uid="{1E9EBFD8-945F-4CBB-865D-4C5AABD95821}" name="Undergraduate_Student" dataDxfId="36"/>
    <tableColumn id="7" xr3:uid="{E9F8A5EA-DBA3-4755-9682-683969252979}" name="Other"/>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C1D6060-DBFB-4726-B8DE-3AC58E412C4C}" name="Table411" displayName="Table411" ref="B24:H26" totalsRowShown="0" headerRowDxfId="35" headerRowBorderDxfId="34" tableBorderDxfId="33" totalsRowBorderDxfId="32">
  <tableColumns count="7">
    <tableColumn id="1" xr3:uid="{5A60C4B1-30C5-4CDA-9F73-25A7227716E4}" name="Column1" dataDxfId="31"/>
    <tableColumn id="2" xr3:uid="{8D886DBF-4E85-4E7C-A16E-C92980E1E21E}" name="All" dataDxfId="30"/>
    <tableColumn id="3" xr3:uid="{14A536C6-7C7D-46D0-86B6-38CC8ECC7D2C}" name="Professional_Developer" dataDxfId="29"/>
    <tableColumn id="4" xr3:uid="{72C01A64-44DD-4F05-B69D-6B4C1FC379D8}" name="Hobbyist" dataDxfId="28"/>
    <tableColumn id="5" xr3:uid="{5D220F37-35CA-4A1E-9DC5-CB387873E292}" name="Graduate_Student" dataDxfId="27"/>
    <tableColumn id="6" xr3:uid="{4D2ED5C5-E6FB-44CE-8E15-0B527B4C6718}" name="Undergraduate_Student" dataDxfId="26"/>
    <tableColumn id="7" xr3:uid="{1D8A3327-BC90-40BA-9CB0-670B3285F424}" name="Other" dataDxfId="25"/>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0B7287-B871-44B4-A107-C0E0AB69D85C}" name="Table2" displayName="Table2" ref="A37:E43" totalsRowShown="0" headerRowDxfId="24">
  <sortState xmlns:xlrd2="http://schemas.microsoft.com/office/spreadsheetml/2017/richdata2" ref="A38:E42">
    <sortCondition ref="D37:D42"/>
  </sortState>
  <tableColumns count="5">
    <tableColumn id="1" xr3:uid="{1B853949-2C17-455A-8C99-7FF5A9859127}" name="Profession "/>
    <tableColumn id="2" xr3:uid="{4B3DD5EA-5764-4888-BFBA-20FCFF002CE3}" name="incomplete sessions"/>
    <tableColumn id="3" xr3:uid="{9C51F61A-03EA-4ABE-80EE-02B7AD30259A}" name="total sessions"/>
    <tableColumn id="4" xr3:uid="{890C9E97-5763-4E3A-A061-F0726CFDEF84}" name="quit _x000a_rate" dataDxfId="23" dataCellStyle="Percent">
      <calculatedColumnFormula>B38/C38</calculatedColumnFormula>
    </tableColumn>
    <tableColumn id="5" xr3:uid="{AA4CD94A-C1AC-43CA-9CBE-6C6CFE2A4091}" name="average incomplete tasks" dataDxfId="22"/>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8991CF-33BC-4F22-9FE3-D63CF81F7B12}" name="Table3" displayName="Table3" ref="A19:F24" totalsRowShown="0">
  <tableColumns count="6">
    <tableColumn id="1" xr3:uid="{8589FE61-9738-45B0-B287-1EFCE741015B}" name="Score (# questions correct)"/>
    <tableColumn id="2" xr3:uid="{F814016F-721E-449D-AC2A-908A752B0774}" name="incomplete sessions"/>
    <tableColumn id="3" xr3:uid="{BE448F7C-4021-4ACC-91E5-5C0F3089EDA4}" name="total sessions"/>
    <tableColumn id="4" xr3:uid="{00989F16-3776-453E-B7BF-C835415E558A}" name="quit rate" dataDxfId="21" dataCellStyle="Percent">
      <calculatedColumnFormula>B20/C20</calculatedColumnFormula>
    </tableColumn>
    <tableColumn id="5" xr3:uid="{E86217C2-5AC9-4E1A-9F16-6D9ECB3A2884}" name="average incomplete tasks"/>
    <tableColumn id="6" xr3:uid="{5021B563-8E3D-4247-AE47-4FEFDDD62621}" name="% average incomplete tasks" dataDxfId="20">
      <calculatedColumnFormula>Table3[[#This Row],[average incomplete tasks]]/10</calculatedColumnFormula>
    </tableColumn>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C860DB-7639-4BD9-A624-6CF7E384E8BE}" name="Table4" displayName="Table4" ref="A25:K29" totalsRowShown="0">
  <tableColumns count="11">
    <tableColumn id="1" xr3:uid="{7F75C8DD-5FCF-4983-916C-F64811C2BBB0}" name="Score (# questions correct)"/>
    <tableColumn id="2" xr3:uid="{40AD7084-2ABB-45DB-8920-524649B2FBE3}" name="incomplete sessions"/>
    <tableColumn id="3" xr3:uid="{81F54010-81C4-48CA-B1F2-9B772C2F38E4}" name="total sessions"/>
    <tableColumn id="4" xr3:uid="{F07CF7A7-024A-498F-9E2A-B7C039517C25}" name="quit rate" dataDxfId="19" dataCellStyle="Percent">
      <calculatedColumnFormula>B26/C26</calculatedColumnFormula>
    </tableColumn>
    <tableColumn id="5" xr3:uid="{0083674C-EDDC-43A1-8586-F423D35F21DD}" name="average incomplete tasks" dataDxfId="18"/>
    <tableColumn id="6" xr3:uid="{DDB56D05-0DF6-4820-ABAC-44C9E4939CCE}" name="% average incomplete tasks" dataDxfId="17" dataCellStyle="Percent">
      <calculatedColumnFormula>Table4[[#This Row],[average incomplete tasks]]/3</calculatedColumnFormula>
    </tableColumn>
    <tableColumn id="7" xr3:uid="{E088BD63-FE5E-4A57-A25D-C9A7F2D09F23}" name="Professionals"/>
    <tableColumn id="8" xr3:uid="{87A0F8D7-5771-4635-97D4-ED9F86BC70D1}" name="Hobbyist"/>
    <tableColumn id="9" xr3:uid="{1C1D4994-699A-4FDA-9534-19A51E1087ED}" name="Graduate"/>
    <tableColumn id="10" xr3:uid="{21823174-201C-4AE9-9711-3242FFE18A3B}" name="Undergrad"/>
    <tableColumn id="11" xr3:uid="{DA60BFBB-A488-4B91-A0EE-A3C5A40D28BB}" name="Other"/>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155FEE-142C-4447-8D95-C1B9FC9518B0}" name="Table5" displayName="Table5" ref="B4:H14" totalsRowShown="0" headerRowDxfId="4">
  <tableColumns count="7">
    <tableColumn id="1" xr3:uid="{656F7524-5600-45F7-BCBB-BD055D7A195D}" name="Tasks"/>
    <tableColumn id="2" xr3:uid="{6BDA38FE-1455-422A-8E27-283AA156F2B4}" name="participants"/>
    <tableColumn id="3" xr3:uid="{183C35EC-B221-4439-AAAA-CBC9A543698F}" name="Task order" dataDxfId="3"/>
    <tableColumn id="4" xr3:uid="{B9C2667E-390C-4509-B795-0651887B8E89}" name="loc"/>
    <tableColumn id="5" xr3:uid="{C9AD113B-C9AE-435B-8273-D2DB79149774}" name="Quit at"/>
    <tableColumn id="6" xr3:uid="{618ECA55-3251-4A4C-8C03-56EB8BF74DD2}" name="loc2"/>
    <tableColumn id="7" xr3:uid="{260DE00D-19E0-4C40-AF7D-3A59FFBE77E8}" name="Quit rate Justified" dataDxfId="2" dataCellStyle="Percen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884AF4-0ADF-4DC6-8F7A-50A0C0A9616F}" name="Table6" displayName="Table6" ref="B52:F56" totalsRowShown="0" headerRowDxfId="16">
  <tableColumns count="5">
    <tableColumn id="1" xr3:uid="{D8436B48-8864-4716-B975-7522006FD6A0}" name="Completed tasks in assignments"/>
    <tableColumn id="2" xr3:uid="{D5A8169E-C524-4030-880B-2511BCDA580D}" name="Number of assignments"/>
    <tableColumn id="3" xr3:uid="{23C1ABA4-A5DE-4394-95CF-66F25CD3CEFF}" name="Completed Tasks"/>
    <tableColumn id="4" xr3:uid="{913EBB25-28F6-416E-B3E9-031A88F9102C}" name="Incomplete tasks" dataDxfId="15">
      <calculatedColumnFormula>(3-Table6[[#This Row],[Completed tasks in assignments]])*Table6[[#This Row],[Number of assignments]]</calculatedColumnFormula>
    </tableColumn>
    <tableColumn id="5" xr3:uid="{91C538DA-9438-414B-8050-1819F3C81507}" name="Incomplete rate" dataDxfId="14">
      <calculatedColumnFormula>Table6[[#This Row],[Incomplete tasks]]/(Table6[[#This Row],[Completed Tasks]]+Table6[[#This Row],[Incomplete tasks]])</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A29C771-8E74-402D-9A8B-07D2014DAD6F}" name="Table7" displayName="Table7" ref="B59:F69" totalsRowShown="0" headerRowDxfId="13" dataDxfId="11" headerRowBorderDxfId="12" tableBorderDxfId="10">
  <autoFilter ref="B59:F69" xr:uid="{B1571A41-CDAA-4E45-BD9A-2E860F66C242}"/>
  <tableColumns count="5">
    <tableColumn id="1" xr3:uid="{9EA52DC6-5CAA-4B6E-AF58-A84E3C65AD1A}" name="Completed tasks in assignments" dataDxfId="9"/>
    <tableColumn id="2" xr3:uid="{BD8547E9-128A-40A7-AD9B-393732E36DD9}" name="Number of assignments" dataDxfId="8"/>
    <tableColumn id="3" xr3:uid="{45A17975-7691-4970-9EE6-FEDEA7E9F50C}" name="Completed tasks" dataDxfId="7">
      <calculatedColumnFormula>C60*B60</calculatedColumnFormula>
    </tableColumn>
    <tableColumn id="4" xr3:uid="{31D09BE0-F531-4A32-A7C3-F3A266F25F5A}" name="Incomplete tasks" dataDxfId="6"/>
    <tableColumn id="5" xr3:uid="{2BA77099-DD7E-4C62-BEA7-B658F93235AC}" name="Incomplete rate" dataDxfId="5"/>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4" Type="http://schemas.openxmlformats.org/officeDocument/2006/relationships/table" Target="../tables/table6.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table" Target="../tables/table9.xml"/><Relationship Id="rId4"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4A1C9-E579-4D56-89A9-6B5C66583CB6}">
  <dimension ref="B1:H26"/>
  <sheetViews>
    <sheetView topLeftCell="A7" workbookViewId="0">
      <selection activeCell="J14" sqref="J14"/>
    </sheetView>
  </sheetViews>
  <sheetFormatPr defaultRowHeight="14.25" x14ac:dyDescent="0.45"/>
  <cols>
    <col min="2" max="2" width="14.33203125" customWidth="1"/>
    <col min="3" max="3" width="12.59765625" customWidth="1"/>
    <col min="4" max="4" width="12.796875" customWidth="1"/>
    <col min="5" max="5" width="12.1328125" customWidth="1"/>
    <col min="6" max="6" width="11.6640625" customWidth="1"/>
    <col min="7" max="7" width="13.796875" customWidth="1"/>
    <col min="8" max="8" width="14.1328125" customWidth="1"/>
  </cols>
  <sheetData>
    <row r="1" spans="2:8" x14ac:dyDescent="0.45">
      <c r="B1" t="s">
        <v>6</v>
      </c>
    </row>
    <row r="2" spans="2:8" ht="14.65" thickBot="1" x14ac:dyDescent="0.5">
      <c r="B2" t="s">
        <v>7</v>
      </c>
    </row>
    <row r="3" spans="2:8" ht="14.65" thickBot="1" x14ac:dyDescent="0.5">
      <c r="B3" s="1"/>
      <c r="C3" s="1" t="s">
        <v>0</v>
      </c>
      <c r="D3" s="1" t="s">
        <v>1</v>
      </c>
      <c r="F3" s="1"/>
      <c r="G3" s="1" t="s">
        <v>0</v>
      </c>
      <c r="H3" s="1" t="s">
        <v>1</v>
      </c>
    </row>
    <row r="4" spans="2:8" ht="14.65" thickBot="1" x14ac:dyDescent="0.5">
      <c r="B4" s="1" t="s">
        <v>2</v>
      </c>
      <c r="C4" s="1">
        <v>145</v>
      </c>
      <c r="D4" s="1">
        <v>133</v>
      </c>
      <c r="F4" s="1" t="s">
        <v>2</v>
      </c>
      <c r="G4" s="2">
        <f>C4/$C$7</f>
        <v>0.30082987551867219</v>
      </c>
      <c r="H4" s="2">
        <f>D4/$D$7</f>
        <v>0.28850325379609543</v>
      </c>
    </row>
    <row r="5" spans="2:8" ht="14.65" thickBot="1" x14ac:dyDescent="0.5">
      <c r="B5" s="1" t="s">
        <v>3</v>
      </c>
      <c r="C5" s="1">
        <v>332</v>
      </c>
      <c r="D5" s="1">
        <v>326</v>
      </c>
      <c r="F5" s="1" t="s">
        <v>3</v>
      </c>
      <c r="G5" s="2">
        <f t="shared" ref="G5:G6" si="0">C5/$C$7</f>
        <v>0.68879668049792531</v>
      </c>
      <c r="H5" s="2">
        <f t="shared" ref="H5:H6" si="1">D5/$D$7</f>
        <v>0.70715835140997829</v>
      </c>
    </row>
    <row r="6" spans="2:8" ht="14.65" thickBot="1" x14ac:dyDescent="0.5">
      <c r="B6" s="1" t="s">
        <v>4</v>
      </c>
      <c r="C6" s="1">
        <v>5</v>
      </c>
      <c r="D6" s="1">
        <v>2</v>
      </c>
      <c r="F6" s="1" t="s">
        <v>4</v>
      </c>
      <c r="G6" s="2">
        <f t="shared" si="0"/>
        <v>1.0373443983402489E-2</v>
      </c>
      <c r="H6" s="2">
        <f t="shared" si="1"/>
        <v>4.3383947939262474E-3</v>
      </c>
    </row>
    <row r="7" spans="2:8" ht="14.65" thickBot="1" x14ac:dyDescent="0.5">
      <c r="B7" s="1" t="s">
        <v>5</v>
      </c>
      <c r="C7" s="1">
        <v>482</v>
      </c>
      <c r="D7" s="1">
        <v>461</v>
      </c>
      <c r="F7" s="1" t="s">
        <v>5</v>
      </c>
      <c r="G7" s="1">
        <v>482</v>
      </c>
      <c r="H7" s="1">
        <v>497</v>
      </c>
    </row>
    <row r="9" spans="2:8" x14ac:dyDescent="0.45">
      <c r="B9" s="3" t="s">
        <v>8</v>
      </c>
    </row>
    <row r="11" spans="2:8" x14ac:dyDescent="0.45">
      <c r="B11" s="26" t="s">
        <v>151</v>
      </c>
      <c r="C11" s="26"/>
      <c r="D11" s="26"/>
      <c r="E11" s="26"/>
      <c r="F11" s="26"/>
      <c r="G11" s="26"/>
      <c r="H11" s="26"/>
    </row>
    <row r="12" spans="2:8" x14ac:dyDescent="0.45">
      <c r="B12" s="27" t="s">
        <v>146</v>
      </c>
      <c r="C12" s="28" t="s">
        <v>147</v>
      </c>
      <c r="D12" s="28" t="s">
        <v>148</v>
      </c>
      <c r="E12" s="28" t="s">
        <v>78</v>
      </c>
      <c r="F12" s="28" t="s">
        <v>77</v>
      </c>
      <c r="G12" s="28" t="s">
        <v>76</v>
      </c>
      <c r="H12" s="29" t="s">
        <v>4</v>
      </c>
    </row>
    <row r="13" spans="2:8" x14ac:dyDescent="0.45">
      <c r="B13" s="30" t="s">
        <v>143</v>
      </c>
      <c r="C13" s="31">
        <v>30.0386740331491</v>
      </c>
      <c r="D13" s="31">
        <v>33.055999999999997</v>
      </c>
      <c r="E13" s="31">
        <v>32.710843373493901</v>
      </c>
      <c r="F13" s="31">
        <v>27.511111111111099</v>
      </c>
      <c r="G13" s="31">
        <v>22.977528089887599</v>
      </c>
      <c r="H13" s="38">
        <v>37.200000000000003</v>
      </c>
    </row>
    <row r="14" spans="2:8" x14ac:dyDescent="0.45">
      <c r="B14" s="30" t="s">
        <v>142</v>
      </c>
      <c r="C14" s="31">
        <v>31.451127819548802</v>
      </c>
      <c r="D14" s="31">
        <v>32.318181818181799</v>
      </c>
      <c r="E14" s="31">
        <v>35.142857142857103</v>
      </c>
      <c r="F14" s="34">
        <v>27.0555555555555</v>
      </c>
      <c r="G14" s="31">
        <v>24.518518518518501</v>
      </c>
      <c r="H14" s="32">
        <v>39.25</v>
      </c>
    </row>
    <row r="15" spans="2:8" x14ac:dyDescent="0.45">
      <c r="B15" s="30" t="s">
        <v>144</v>
      </c>
      <c r="C15" s="31">
        <v>1.5340055661737</v>
      </c>
      <c r="D15" s="31">
        <v>-0.36004010471799802</v>
      </c>
      <c r="E15" s="31">
        <v>1.12033394289148</v>
      </c>
      <c r="F15" s="31">
        <v>0.228217732293819</v>
      </c>
      <c r="G15" s="31">
        <v>0.72844316746911997</v>
      </c>
      <c r="H15" s="32">
        <v>0.68446813046453903</v>
      </c>
    </row>
    <row r="16" spans="2:8" x14ac:dyDescent="0.45">
      <c r="B16" s="33" t="s">
        <v>145</v>
      </c>
      <c r="C16" s="34">
        <v>0.125028283434515</v>
      </c>
      <c r="D16" s="34">
        <v>0.718817142621755</v>
      </c>
      <c r="E16" s="34">
        <v>0.26257148284320098</v>
      </c>
      <c r="F16" s="34">
        <v>0.81947697677752096</v>
      </c>
      <c r="G16" s="34">
        <v>0.46634234656351797</v>
      </c>
      <c r="H16" s="35">
        <v>0.49367960707238401</v>
      </c>
    </row>
    <row r="18" spans="2:8" x14ac:dyDescent="0.45">
      <c r="B18" s="26" t="s">
        <v>149</v>
      </c>
      <c r="C18" s="26"/>
      <c r="D18" s="26"/>
      <c r="E18" s="26"/>
      <c r="F18" s="26"/>
      <c r="G18" s="26"/>
      <c r="H18" s="26"/>
    </row>
    <row r="19" spans="2:8" x14ac:dyDescent="0.45">
      <c r="B19" s="27" t="s">
        <v>146</v>
      </c>
      <c r="C19" s="28" t="s">
        <v>147</v>
      </c>
      <c r="D19" s="28" t="s">
        <v>148</v>
      </c>
      <c r="E19" s="28" t="s">
        <v>78</v>
      </c>
      <c r="F19" s="28" t="s">
        <v>77</v>
      </c>
      <c r="G19" s="28" t="s">
        <v>76</v>
      </c>
      <c r="H19" s="29" t="s">
        <v>4</v>
      </c>
    </row>
    <row r="20" spans="2:8" x14ac:dyDescent="0.45">
      <c r="B20" s="30" t="s">
        <v>143</v>
      </c>
      <c r="C20" s="36">
        <v>1.3026359818355E-15</v>
      </c>
      <c r="D20" s="36">
        <v>5.4323668337019601E-6</v>
      </c>
      <c r="E20" s="36">
        <v>1.9034949616525399E-7</v>
      </c>
      <c r="F20" s="36">
        <v>4.0473921103512101E-7</v>
      </c>
      <c r="G20" s="36">
        <v>2.0421596502728699E-7</v>
      </c>
      <c r="H20" s="32">
        <v>2.0836179610341701E-3</v>
      </c>
    </row>
    <row r="21" spans="2:8" x14ac:dyDescent="0.45">
      <c r="B21" s="33" t="s">
        <v>142</v>
      </c>
      <c r="C21" s="37">
        <v>7.36442551385607E-9</v>
      </c>
      <c r="D21" s="37">
        <v>8.6396212282124893E-5</v>
      </c>
      <c r="E21" s="37">
        <v>6.9157658144831597E-3</v>
      </c>
      <c r="F21" s="37">
        <v>1.23455822467803E-2</v>
      </c>
      <c r="G21" s="37">
        <v>1.7725967336446001E-4</v>
      </c>
      <c r="H21" s="35">
        <v>6.0194242745637797E-2</v>
      </c>
    </row>
    <row r="23" spans="2:8" x14ac:dyDescent="0.45">
      <c r="B23" s="26" t="s">
        <v>150</v>
      </c>
      <c r="C23" s="26"/>
      <c r="D23" s="26"/>
      <c r="E23" s="26"/>
      <c r="F23" s="26"/>
      <c r="G23" s="26"/>
      <c r="H23" s="26"/>
    </row>
    <row r="24" spans="2:8" x14ac:dyDescent="0.45">
      <c r="B24" s="27" t="s">
        <v>146</v>
      </c>
      <c r="C24" s="28" t="s">
        <v>147</v>
      </c>
      <c r="D24" s="28" t="s">
        <v>148</v>
      </c>
      <c r="E24" s="28" t="s">
        <v>78</v>
      </c>
      <c r="F24" s="28" t="s">
        <v>77</v>
      </c>
      <c r="G24" s="28" t="s">
        <v>76</v>
      </c>
      <c r="H24" s="29" t="s">
        <v>4</v>
      </c>
    </row>
    <row r="25" spans="2:8" x14ac:dyDescent="0.45">
      <c r="B25" s="30" t="s">
        <v>143</v>
      </c>
      <c r="C25" s="31">
        <v>28</v>
      </c>
      <c r="D25" s="31">
        <v>32</v>
      </c>
      <c r="E25" s="31">
        <v>30</v>
      </c>
      <c r="F25" s="39">
        <v>26</v>
      </c>
      <c r="G25" s="31">
        <v>22</v>
      </c>
      <c r="H25" s="32">
        <v>30</v>
      </c>
    </row>
    <row r="26" spans="2:8" x14ac:dyDescent="0.45">
      <c r="B26" s="33" t="s">
        <v>142</v>
      </c>
      <c r="C26" s="34">
        <v>30</v>
      </c>
      <c r="D26" s="34">
        <v>31</v>
      </c>
      <c r="E26" s="34">
        <v>31</v>
      </c>
      <c r="F26" s="34">
        <v>26</v>
      </c>
      <c r="G26" s="34">
        <v>23</v>
      </c>
      <c r="H26" s="35">
        <v>37</v>
      </c>
    </row>
  </sheetData>
  <conditionalFormatting sqref="C16:H16">
    <cfRule type="cellIs" dxfId="1" priority="1" operator="lessThanOrEqual">
      <formula>0.05</formula>
    </cfRule>
    <cfRule type="cellIs" dxfId="0" priority="2" operator="greaterThan">
      <formula>0.05</formula>
    </cfRule>
  </conditionalFormatting>
  <pageMargins left="0.7" right="0.7" top="0.75" bottom="0.75" header="0.3" footer="0.3"/>
  <pageSetup orientation="portrait" r:id="rId1"/>
  <tableParts count="3">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3F3DA-BE1E-4596-9030-B1320549CDE8}">
  <dimension ref="B1:F17"/>
  <sheetViews>
    <sheetView workbookViewId="0">
      <selection activeCell="F8" sqref="F8:F9"/>
    </sheetView>
  </sheetViews>
  <sheetFormatPr defaultRowHeight="14.25" x14ac:dyDescent="0.45"/>
  <cols>
    <col min="2" max="2" width="9.9296875" customWidth="1"/>
  </cols>
  <sheetData>
    <row r="1" spans="2:6" x14ac:dyDescent="0.45">
      <c r="B1" t="s">
        <v>47</v>
      </c>
      <c r="C1" t="s">
        <v>46</v>
      </c>
      <c r="D1" t="s">
        <v>28</v>
      </c>
    </row>
    <row r="2" spans="2:6" x14ac:dyDescent="0.45">
      <c r="B2" t="s">
        <v>35</v>
      </c>
      <c r="C2">
        <v>112</v>
      </c>
      <c r="D2">
        <f>Table1[[#This Row],[count]]/$C$17</f>
        <v>0.22535211267605634</v>
      </c>
    </row>
    <row r="3" spans="2:6" x14ac:dyDescent="0.45">
      <c r="B3" t="s">
        <v>37</v>
      </c>
      <c r="C3">
        <v>91</v>
      </c>
      <c r="D3">
        <f>Table1[[#This Row],[count]]/$C$17</f>
        <v>0.18309859154929578</v>
      </c>
    </row>
    <row r="4" spans="2:6" x14ac:dyDescent="0.45">
      <c r="B4" t="s">
        <v>36</v>
      </c>
      <c r="C4">
        <v>41</v>
      </c>
      <c r="D4">
        <f>Table1[[#This Row],[count]]/$C$17</f>
        <v>8.249496981891348E-2</v>
      </c>
    </row>
    <row r="5" spans="2:6" x14ac:dyDescent="0.45">
      <c r="B5" t="s">
        <v>42</v>
      </c>
      <c r="C5">
        <v>27</v>
      </c>
      <c r="D5">
        <f>Table1[[#This Row],[count]]/$C$17</f>
        <v>5.4325955734406441E-2</v>
      </c>
    </row>
    <row r="6" spans="2:6" x14ac:dyDescent="0.45">
      <c r="B6" t="s">
        <v>39</v>
      </c>
      <c r="C6">
        <v>23</v>
      </c>
      <c r="D6">
        <f>Table1[[#This Row],[count]]/$C$17</f>
        <v>4.6277665995975853E-2</v>
      </c>
    </row>
    <row r="7" spans="2:6" x14ac:dyDescent="0.45">
      <c r="B7" t="s">
        <v>38</v>
      </c>
      <c r="C7">
        <v>17</v>
      </c>
      <c r="D7">
        <f>Table1[[#This Row],[count]]/$C$17</f>
        <v>3.4205231388329982E-2</v>
      </c>
    </row>
    <row r="8" spans="2:6" x14ac:dyDescent="0.45">
      <c r="B8" t="s">
        <v>41</v>
      </c>
      <c r="C8">
        <v>6</v>
      </c>
      <c r="D8">
        <f>Table1[[#This Row],[count]]/$C$17</f>
        <v>1.2072434607645875E-2</v>
      </c>
      <c r="F8" t="s">
        <v>52</v>
      </c>
    </row>
    <row r="9" spans="2:6" x14ac:dyDescent="0.45">
      <c r="B9" t="s">
        <v>40</v>
      </c>
      <c r="C9">
        <v>5</v>
      </c>
      <c r="D9">
        <f>Table1[[#This Row],[count]]/$C$17</f>
        <v>1.0060362173038229E-2</v>
      </c>
      <c r="F9" t="s">
        <v>53</v>
      </c>
    </row>
    <row r="10" spans="2:6" x14ac:dyDescent="0.45">
      <c r="B10" t="s">
        <v>43</v>
      </c>
      <c r="C10">
        <v>5</v>
      </c>
      <c r="D10">
        <f>Table1[[#This Row],[count]]/$C$17</f>
        <v>1.0060362173038229E-2</v>
      </c>
    </row>
    <row r="11" spans="2:6" x14ac:dyDescent="0.45">
      <c r="B11" t="s">
        <v>44</v>
      </c>
      <c r="C11">
        <v>3</v>
      </c>
      <c r="D11">
        <f>Table1[[#This Row],[count]]/$C$17</f>
        <v>6.0362173038229373E-3</v>
      </c>
    </row>
    <row r="12" spans="2:6" x14ac:dyDescent="0.45">
      <c r="B12" t="s">
        <v>45</v>
      </c>
      <c r="C12">
        <v>3</v>
      </c>
      <c r="D12">
        <f>Table1[[#This Row],[count]]/$C$17</f>
        <v>6.0362173038229373E-3</v>
      </c>
    </row>
    <row r="13" spans="2:6" x14ac:dyDescent="0.45">
      <c r="B13" t="s">
        <v>49</v>
      </c>
      <c r="C13">
        <v>2</v>
      </c>
      <c r="D13">
        <f>Table1[[#This Row],[count]]/$C$17</f>
        <v>4.0241448692152921E-3</v>
      </c>
    </row>
    <row r="14" spans="2:6" x14ac:dyDescent="0.45">
      <c r="B14" t="s">
        <v>50</v>
      </c>
      <c r="C14">
        <v>2</v>
      </c>
      <c r="D14">
        <f>Table1[[#This Row],[count]]/$C$17</f>
        <v>4.0241448692152921E-3</v>
      </c>
    </row>
    <row r="15" spans="2:6" x14ac:dyDescent="0.45">
      <c r="B15" t="s">
        <v>51</v>
      </c>
      <c r="C15">
        <v>2</v>
      </c>
      <c r="D15">
        <f>Table1[[#This Row],[count]]/$C$17</f>
        <v>4.0241448692152921E-3</v>
      </c>
    </row>
    <row r="16" spans="2:6" x14ac:dyDescent="0.45">
      <c r="B16" t="s">
        <v>48</v>
      </c>
      <c r="C16">
        <f>497-339</f>
        <v>158</v>
      </c>
      <c r="D16">
        <f>Table1[[#This Row],[count]]/$C$17</f>
        <v>0.31790744466800802</v>
      </c>
    </row>
    <row r="17" spans="2:3" x14ac:dyDescent="0.45">
      <c r="B17" t="s">
        <v>5</v>
      </c>
      <c r="C17">
        <v>497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CBAB-F905-425F-A960-0D8E8C71BA12}">
  <dimension ref="B3:B14"/>
  <sheetViews>
    <sheetView workbookViewId="0">
      <selection activeCell="B3" sqref="B3:B14"/>
    </sheetView>
  </sheetViews>
  <sheetFormatPr defaultRowHeight="14.25" x14ac:dyDescent="0.45"/>
  <sheetData>
    <row r="3" spans="2:2" x14ac:dyDescent="0.45">
      <c r="B3" t="s">
        <v>54</v>
      </c>
    </row>
    <row r="4" spans="2:2" x14ac:dyDescent="0.45">
      <c r="B4" t="s">
        <v>55</v>
      </c>
    </row>
    <row r="5" spans="2:2" x14ac:dyDescent="0.45">
      <c r="B5" t="s">
        <v>56</v>
      </c>
    </row>
    <row r="6" spans="2:2" x14ac:dyDescent="0.45">
      <c r="B6" t="s">
        <v>57</v>
      </c>
    </row>
    <row r="7" spans="2:2" x14ac:dyDescent="0.45">
      <c r="B7" t="s">
        <v>58</v>
      </c>
    </row>
    <row r="8" spans="2:2" x14ac:dyDescent="0.45">
      <c r="B8" t="s">
        <v>59</v>
      </c>
    </row>
    <row r="9" spans="2:2" x14ac:dyDescent="0.45">
      <c r="B9" t="s">
        <v>65</v>
      </c>
    </row>
    <row r="10" spans="2:2" x14ac:dyDescent="0.45">
      <c r="B10" t="s">
        <v>64</v>
      </c>
    </row>
    <row r="12" spans="2:2" x14ac:dyDescent="0.45">
      <c r="B12" t="s">
        <v>68</v>
      </c>
    </row>
    <row r="13" spans="2:2" x14ac:dyDescent="0.45">
      <c r="B13" t="s">
        <v>66</v>
      </c>
    </row>
    <row r="14" spans="2:2" x14ac:dyDescent="0.45">
      <c r="B14"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D6450-D6F5-4F69-8BE3-C113B4477E1F}">
  <dimension ref="A2:K43"/>
  <sheetViews>
    <sheetView topLeftCell="A12" workbookViewId="0">
      <selection activeCell="F32" sqref="F32"/>
    </sheetView>
  </sheetViews>
  <sheetFormatPr defaultRowHeight="14.25" x14ac:dyDescent="0.45"/>
  <cols>
    <col min="1" max="1" width="22.06640625" customWidth="1"/>
    <col min="2" max="2" width="11.06640625" customWidth="1"/>
    <col min="3" max="3" width="9.19921875" customWidth="1"/>
    <col min="4" max="4" width="7.73046875" customWidth="1"/>
    <col min="5" max="5" width="15.46484375" customWidth="1"/>
    <col min="6" max="6" width="11.73046875" customWidth="1"/>
  </cols>
  <sheetData>
    <row r="2" spans="1:1" x14ac:dyDescent="0.45">
      <c r="A2" t="s">
        <v>88</v>
      </c>
    </row>
    <row r="3" spans="1:1" x14ac:dyDescent="0.45">
      <c r="A3" t="s">
        <v>89</v>
      </c>
    </row>
    <row r="5" spans="1:1" x14ac:dyDescent="0.45">
      <c r="A5" t="s">
        <v>90</v>
      </c>
    </row>
    <row r="6" spans="1:1" x14ac:dyDescent="0.45">
      <c r="A6" t="s">
        <v>91</v>
      </c>
    </row>
    <row r="8" spans="1:1" x14ac:dyDescent="0.45">
      <c r="A8" t="s">
        <v>93</v>
      </c>
    </row>
    <row r="9" spans="1:1" x14ac:dyDescent="0.45">
      <c r="A9" t="s">
        <v>94</v>
      </c>
    </row>
    <row r="10" spans="1:1" x14ac:dyDescent="0.45">
      <c r="A10" t="s">
        <v>95</v>
      </c>
    </row>
    <row r="11" spans="1:1" x14ac:dyDescent="0.45">
      <c r="A11" t="s">
        <v>96</v>
      </c>
    </row>
    <row r="12" spans="1:1" x14ac:dyDescent="0.45">
      <c r="A12" t="s">
        <v>97</v>
      </c>
    </row>
    <row r="13" spans="1:1" x14ac:dyDescent="0.45">
      <c r="A13" t="s">
        <v>98</v>
      </c>
    </row>
    <row r="14" spans="1:1" x14ac:dyDescent="0.45">
      <c r="A14" t="s">
        <v>99</v>
      </c>
    </row>
    <row r="15" spans="1:1" x14ac:dyDescent="0.45">
      <c r="A15" t="s">
        <v>100</v>
      </c>
    </row>
    <row r="16" spans="1:1" x14ac:dyDescent="0.45">
      <c r="A16" t="s">
        <v>101</v>
      </c>
    </row>
    <row r="17" spans="1:11" x14ac:dyDescent="0.45">
      <c r="A17" s="10" t="s">
        <v>70</v>
      </c>
    </row>
    <row r="18" spans="1:11" x14ac:dyDescent="0.45">
      <c r="A18" s="6" t="s">
        <v>0</v>
      </c>
      <c r="B18" s="7"/>
      <c r="C18" s="7"/>
      <c r="D18" s="7"/>
      <c r="E18" s="7"/>
    </row>
    <row r="19" spans="1:11" x14ac:dyDescent="0.45">
      <c r="A19" t="s">
        <v>79</v>
      </c>
      <c r="B19" t="s">
        <v>71</v>
      </c>
      <c r="C19" t="s">
        <v>72</v>
      </c>
      <c r="D19" t="s">
        <v>73</v>
      </c>
      <c r="E19" t="s">
        <v>87</v>
      </c>
      <c r="F19" t="s">
        <v>92</v>
      </c>
    </row>
    <row r="20" spans="1:11" x14ac:dyDescent="0.45">
      <c r="A20" s="11">
        <v>2</v>
      </c>
      <c r="B20">
        <v>204</v>
      </c>
      <c r="C20">
        <v>538</v>
      </c>
      <c r="D20" s="4">
        <f t="shared" ref="D20:D22" si="0">B20/C20</f>
        <v>0.379182156133829</v>
      </c>
      <c r="E20" s="13">
        <v>7.3137254901960702</v>
      </c>
      <c r="F20" s="4">
        <f>Table3[[#This Row],[average incomplete tasks]]/10</f>
        <v>0.73137254901960702</v>
      </c>
    </row>
    <row r="21" spans="1:11" x14ac:dyDescent="0.45">
      <c r="A21" s="11">
        <v>3</v>
      </c>
      <c r="B21">
        <v>46</v>
      </c>
      <c r="C21">
        <v>134</v>
      </c>
      <c r="D21" s="4">
        <f t="shared" si="0"/>
        <v>0.34328358208955223</v>
      </c>
      <c r="E21" s="13">
        <v>7.6521739130434696</v>
      </c>
      <c r="F21" s="4">
        <f>Table3[[#This Row],[average incomplete tasks]]/10</f>
        <v>0.76521739130434696</v>
      </c>
    </row>
    <row r="22" spans="1:11" x14ac:dyDescent="0.45">
      <c r="A22" s="11">
        <v>4</v>
      </c>
      <c r="B22">
        <v>39</v>
      </c>
      <c r="C22">
        <v>105</v>
      </c>
      <c r="D22" s="4">
        <f t="shared" si="0"/>
        <v>0.37142857142857144</v>
      </c>
      <c r="E22" s="13">
        <v>7.2051282051282</v>
      </c>
      <c r="F22" s="4">
        <f>Table3[[#This Row],[average incomplete tasks]]/10</f>
        <v>0.72051282051281995</v>
      </c>
    </row>
    <row r="23" spans="1:11" x14ac:dyDescent="0.45">
      <c r="A23" s="5" t="s">
        <v>5</v>
      </c>
      <c r="B23" s="5">
        <f>SUM(B20:B22)</f>
        <v>289</v>
      </c>
      <c r="C23" s="5">
        <f>SUM(C20:C22)</f>
        <v>777</v>
      </c>
      <c r="D23" s="9">
        <f>B23/C23</f>
        <v>0.37194337194337196</v>
      </c>
      <c r="E23" s="14">
        <f>SUMPRODUCT(E20:E22,B20:B22)/B23</f>
        <v>7.3529411764705808</v>
      </c>
      <c r="F23" s="9">
        <f>Table3[[#This Row],[average incomplete tasks]]/10</f>
        <v>0.7352941176470581</v>
      </c>
    </row>
    <row r="24" spans="1:11" x14ac:dyDescent="0.45">
      <c r="A24" s="6" t="s">
        <v>1</v>
      </c>
      <c r="B24" s="7"/>
      <c r="C24" s="7"/>
      <c r="D24" s="8"/>
      <c r="E24" s="7"/>
      <c r="F24">
        <f>Table3[[#This Row],[average incomplete tasks]]/10</f>
        <v>0</v>
      </c>
    </row>
    <row r="25" spans="1:11" x14ac:dyDescent="0.45">
      <c r="A25" t="s">
        <v>79</v>
      </c>
      <c r="B25" t="s">
        <v>71</v>
      </c>
      <c r="C25" t="s">
        <v>72</v>
      </c>
      <c r="D25" t="s">
        <v>73</v>
      </c>
      <c r="E25" t="s">
        <v>87</v>
      </c>
      <c r="F25" t="s">
        <v>92</v>
      </c>
      <c r="G25" s="15" t="s">
        <v>85</v>
      </c>
      <c r="H25" s="15" t="s">
        <v>78</v>
      </c>
      <c r="I25" s="15" t="s">
        <v>86</v>
      </c>
      <c r="J25" s="15" t="s">
        <v>84</v>
      </c>
      <c r="K25" s="15" t="s">
        <v>4</v>
      </c>
    </row>
    <row r="26" spans="1:11" x14ac:dyDescent="0.45">
      <c r="A26" s="12">
        <v>3</v>
      </c>
      <c r="B26">
        <v>39</v>
      </c>
      <c r="C26">
        <v>246</v>
      </c>
      <c r="D26" s="4">
        <f>B26/C26</f>
        <v>0.15853658536585366</v>
      </c>
      <c r="E26" s="13">
        <v>1.28125</v>
      </c>
      <c r="F26" s="4">
        <f>Table4[[#This Row],[average incomplete tasks]]/3</f>
        <v>0.42708333333333331</v>
      </c>
      <c r="G26">
        <v>8</v>
      </c>
      <c r="H26">
        <v>7</v>
      </c>
      <c r="I26">
        <v>9</v>
      </c>
      <c r="J26">
        <v>12</v>
      </c>
      <c r="K26">
        <v>3</v>
      </c>
    </row>
    <row r="27" spans="1:11" x14ac:dyDescent="0.45">
      <c r="A27" s="12">
        <v>4</v>
      </c>
      <c r="B27">
        <v>50</v>
      </c>
      <c r="C27">
        <v>280</v>
      </c>
      <c r="D27" s="4">
        <f t="shared" ref="D27" si="1">B27/C27</f>
        <v>0.17857142857142858</v>
      </c>
      <c r="E27" s="13">
        <v>1.34782608695652</v>
      </c>
      <c r="F27" s="4">
        <f>Table4[[#This Row],[average incomplete tasks]]/3</f>
        <v>0.44927536231883997</v>
      </c>
      <c r="G27">
        <v>14</v>
      </c>
      <c r="H27">
        <v>5</v>
      </c>
      <c r="I27">
        <v>11</v>
      </c>
      <c r="J27">
        <v>16</v>
      </c>
      <c r="K27">
        <v>4</v>
      </c>
    </row>
    <row r="28" spans="1:11" x14ac:dyDescent="0.45">
      <c r="A28" s="12">
        <v>5</v>
      </c>
      <c r="B28">
        <v>79</v>
      </c>
      <c r="C28">
        <v>405</v>
      </c>
      <c r="D28" s="4">
        <f>B28/C28</f>
        <v>0.19506172839506172</v>
      </c>
      <c r="E28" s="13">
        <v>1.1969696969696899</v>
      </c>
      <c r="F28" s="4">
        <f>Table4[[#This Row],[average incomplete tasks]]/3</f>
        <v>0.39898989898989662</v>
      </c>
      <c r="G28">
        <v>26</v>
      </c>
      <c r="H28">
        <v>21</v>
      </c>
      <c r="I28">
        <v>13</v>
      </c>
      <c r="J28">
        <v>12</v>
      </c>
      <c r="K28">
        <v>7</v>
      </c>
    </row>
    <row r="29" spans="1:11" x14ac:dyDescent="0.45">
      <c r="A29" s="5" t="s">
        <v>5</v>
      </c>
      <c r="B29" s="5">
        <f>SUM(B26:B28)</f>
        <v>168</v>
      </c>
      <c r="C29" s="5">
        <f>SUM(C26:C28)</f>
        <v>931</v>
      </c>
      <c r="D29" s="9">
        <f>B29/C29</f>
        <v>0.18045112781954886</v>
      </c>
      <c r="E29" s="14">
        <f>SUMPRODUCT(E26:E28,B26:B28)/B29</f>
        <v>1.2614325024311399</v>
      </c>
      <c r="F29" s="4">
        <f>Table4[[#This Row],[average incomplete tasks]]/3</f>
        <v>0.42047750081037999</v>
      </c>
      <c r="G29" s="5">
        <f>SUM(G26:G28)</f>
        <v>48</v>
      </c>
      <c r="H29" s="5">
        <f t="shared" ref="H29:K29" si="2">SUM(H26:H28)</f>
        <v>33</v>
      </c>
      <c r="I29" s="5">
        <f t="shared" si="2"/>
        <v>33</v>
      </c>
      <c r="J29" s="5">
        <f t="shared" si="2"/>
        <v>40</v>
      </c>
      <c r="K29" s="5">
        <f t="shared" si="2"/>
        <v>14</v>
      </c>
    </row>
    <row r="30" spans="1:11" x14ac:dyDescent="0.45">
      <c r="A30" t="s">
        <v>80</v>
      </c>
    </row>
    <row r="31" spans="1:11" x14ac:dyDescent="0.45">
      <c r="A31" t="s">
        <v>82</v>
      </c>
    </row>
    <row r="32" spans="1:11" x14ac:dyDescent="0.45">
      <c r="A32" t="s">
        <v>81</v>
      </c>
    </row>
    <row r="33" spans="1:5" x14ac:dyDescent="0.45">
      <c r="A33" t="s">
        <v>83</v>
      </c>
    </row>
    <row r="36" spans="1:5" x14ac:dyDescent="0.45">
      <c r="A36" s="10" t="s">
        <v>69</v>
      </c>
    </row>
    <row r="37" spans="1:5" ht="28.5" x14ac:dyDescent="0.45">
      <c r="A37" s="16" t="s">
        <v>74</v>
      </c>
      <c r="B37" s="16" t="s">
        <v>71</v>
      </c>
      <c r="C37" s="16" t="s">
        <v>72</v>
      </c>
      <c r="D37" s="16" t="s">
        <v>102</v>
      </c>
      <c r="E37" s="16" t="s">
        <v>87</v>
      </c>
    </row>
    <row r="38" spans="1:5" x14ac:dyDescent="0.45">
      <c r="A38" s="5" t="s">
        <v>75</v>
      </c>
      <c r="B38">
        <v>48</v>
      </c>
      <c r="C38">
        <v>346</v>
      </c>
      <c r="D38" s="4">
        <f t="shared" ref="D38:D43" si="3">B38/C38</f>
        <v>0.13872832369942195</v>
      </c>
      <c r="E38" s="13">
        <v>1.17073170731707</v>
      </c>
    </row>
    <row r="39" spans="1:5" x14ac:dyDescent="0.45">
      <c r="A39" s="5" t="s">
        <v>78</v>
      </c>
      <c r="B39">
        <v>33</v>
      </c>
      <c r="C39">
        <v>212</v>
      </c>
      <c r="D39" s="4">
        <f t="shared" si="3"/>
        <v>0.15566037735849056</v>
      </c>
      <c r="E39" s="13">
        <v>1.24242424242424</v>
      </c>
    </row>
    <row r="40" spans="1:5" x14ac:dyDescent="0.45">
      <c r="A40" s="5" t="s">
        <v>4</v>
      </c>
      <c r="B40">
        <v>14</v>
      </c>
      <c r="C40">
        <v>71</v>
      </c>
      <c r="D40" s="4">
        <f t="shared" si="3"/>
        <v>0.19718309859154928</v>
      </c>
      <c r="E40" s="13">
        <v>1.28571428571428</v>
      </c>
    </row>
    <row r="41" spans="1:5" x14ac:dyDescent="0.45">
      <c r="A41" s="5" t="s">
        <v>76</v>
      </c>
      <c r="B41">
        <v>40</v>
      </c>
      <c r="C41">
        <v>195</v>
      </c>
      <c r="D41" s="4">
        <f t="shared" si="3"/>
        <v>0.20512820512820512</v>
      </c>
      <c r="E41" s="13">
        <v>1.3243243243243199</v>
      </c>
    </row>
    <row r="42" spans="1:5" x14ac:dyDescent="0.45">
      <c r="A42" s="5" t="s">
        <v>77</v>
      </c>
      <c r="B42">
        <v>33</v>
      </c>
      <c r="C42">
        <v>107</v>
      </c>
      <c r="D42" s="4">
        <f t="shared" si="3"/>
        <v>0.30841121495327101</v>
      </c>
      <c r="E42" s="13">
        <v>1.27586206896551</v>
      </c>
    </row>
    <row r="43" spans="1:5" x14ac:dyDescent="0.45">
      <c r="A43" s="17" t="s">
        <v>5</v>
      </c>
      <c r="B43" s="17">
        <f>SUM(B38:B42)</f>
        <v>168</v>
      </c>
      <c r="C43" s="17">
        <f>SUM(C38:C42)</f>
        <v>931</v>
      </c>
      <c r="D43" s="18">
        <f t="shared" si="3"/>
        <v>0.18045112781954886</v>
      </c>
      <c r="E43" s="19">
        <f>SUMPRODUCT(E38:E42,B38:B42)/B43</f>
        <v>1.251616328571749</v>
      </c>
    </row>
  </sheetData>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096B0-34AE-4D85-9C43-33DA390C3F2A}">
  <dimension ref="B1:K69"/>
  <sheetViews>
    <sheetView tabSelected="1" topLeftCell="B1" zoomScale="113" workbookViewId="0">
      <selection activeCell="K48" sqref="K48"/>
    </sheetView>
  </sheetViews>
  <sheetFormatPr defaultRowHeight="14.25" x14ac:dyDescent="0.45"/>
  <cols>
    <col min="2" max="2" width="10.06640625" customWidth="1"/>
    <col min="3" max="3" width="9.59765625" customWidth="1"/>
    <col min="4" max="4" width="11.265625" customWidth="1"/>
    <col min="5" max="5" width="10.73046875" customWidth="1"/>
    <col min="6" max="6" width="10.86328125" customWidth="1"/>
    <col min="8" max="8" width="9.86328125" customWidth="1"/>
    <col min="10" max="10" width="13.3984375" customWidth="1"/>
  </cols>
  <sheetData>
    <row r="1" spans="2:11" x14ac:dyDescent="0.45">
      <c r="B1" t="s">
        <v>210</v>
      </c>
    </row>
    <row r="2" spans="2:11" x14ac:dyDescent="0.45">
      <c r="B2" t="s">
        <v>211</v>
      </c>
    </row>
    <row r="3" spans="2:11" x14ac:dyDescent="0.45">
      <c r="B3" s="5" t="s">
        <v>0</v>
      </c>
    </row>
    <row r="4" spans="2:11" ht="28.5" x14ac:dyDescent="0.45">
      <c r="B4" s="16" t="s">
        <v>104</v>
      </c>
      <c r="C4" s="16" t="s">
        <v>103</v>
      </c>
      <c r="D4" s="16" t="s">
        <v>115</v>
      </c>
      <c r="E4" s="16" t="s">
        <v>117</v>
      </c>
      <c r="F4" s="16" t="s">
        <v>105</v>
      </c>
      <c r="G4" s="16" t="s">
        <v>120</v>
      </c>
      <c r="H4" s="16" t="s">
        <v>209</v>
      </c>
    </row>
    <row r="5" spans="2:11" x14ac:dyDescent="0.45">
      <c r="B5">
        <v>1</v>
      </c>
      <c r="C5">
        <v>143</v>
      </c>
      <c r="D5" s="20" t="s">
        <v>106</v>
      </c>
      <c r="E5">
        <v>2</v>
      </c>
      <c r="F5" t="str">
        <f>D6</f>
        <v>8buggy_AbstractReviewSection_buggy.txt</v>
      </c>
      <c r="G5">
        <f>E6</f>
        <v>6</v>
      </c>
      <c r="H5" s="4">
        <f>C5/777</f>
        <v>0.18404118404118405</v>
      </c>
      <c r="K5" s="5"/>
    </row>
    <row r="6" spans="2:11" x14ac:dyDescent="0.45">
      <c r="B6">
        <v>2</v>
      </c>
      <c r="C6">
        <v>51</v>
      </c>
      <c r="D6" s="21" t="s">
        <v>107</v>
      </c>
      <c r="E6">
        <v>6</v>
      </c>
      <c r="F6" t="str">
        <f t="shared" ref="F6:F13" si="0">D7</f>
        <v>1buggy_ApacheCamel.txt</v>
      </c>
      <c r="G6">
        <f t="shared" ref="G6:G13" si="1">E7</f>
        <v>62</v>
      </c>
      <c r="H6" s="4">
        <f t="shared" ref="H6:H13" si="2">C6/777</f>
        <v>6.5637065637065631E-2</v>
      </c>
    </row>
    <row r="7" spans="2:11" x14ac:dyDescent="0.45">
      <c r="B7">
        <v>3</v>
      </c>
      <c r="C7">
        <v>25</v>
      </c>
      <c r="D7" s="20" t="s">
        <v>108</v>
      </c>
      <c r="E7">
        <v>62</v>
      </c>
      <c r="F7" t="str">
        <f t="shared" si="0"/>
        <v>9buggy_Hystrix_buggy.txt</v>
      </c>
      <c r="G7">
        <f t="shared" si="1"/>
        <v>2</v>
      </c>
      <c r="H7" s="4">
        <f t="shared" si="2"/>
        <v>3.2175032175032175E-2</v>
      </c>
      <c r="J7" t="s">
        <v>118</v>
      </c>
    </row>
    <row r="8" spans="2:11" x14ac:dyDescent="0.45">
      <c r="B8">
        <v>4</v>
      </c>
      <c r="C8">
        <v>18</v>
      </c>
      <c r="D8" s="21" t="s">
        <v>109</v>
      </c>
      <c r="E8">
        <v>2</v>
      </c>
      <c r="F8" t="str">
        <f t="shared" si="0"/>
        <v>13buggy_VectorClock_buggy.txt</v>
      </c>
      <c r="G8">
        <f t="shared" si="1"/>
        <v>19</v>
      </c>
      <c r="H8" s="4">
        <f t="shared" si="2"/>
        <v>2.3166023166023165E-2</v>
      </c>
    </row>
    <row r="9" spans="2:11" x14ac:dyDescent="0.45">
      <c r="B9">
        <v>5</v>
      </c>
      <c r="C9">
        <v>11</v>
      </c>
      <c r="D9" s="20" t="s">
        <v>110</v>
      </c>
      <c r="E9">
        <v>19</v>
      </c>
      <c r="F9" t="str">
        <f t="shared" si="0"/>
        <v>10HashPropertyBuilder_buggy.java</v>
      </c>
      <c r="G9">
        <f t="shared" si="1"/>
        <v>8</v>
      </c>
      <c r="H9" s="4">
        <f t="shared" si="2"/>
        <v>1.4157014157014158E-2</v>
      </c>
    </row>
    <row r="10" spans="2:11" x14ac:dyDescent="0.45">
      <c r="B10">
        <v>6</v>
      </c>
      <c r="C10">
        <v>11</v>
      </c>
      <c r="D10" s="21" t="s">
        <v>111</v>
      </c>
      <c r="E10">
        <v>8</v>
      </c>
      <c r="F10" t="str">
        <f t="shared" si="0"/>
        <v>3buggy_PatchSetContentRemoteFactory_buggy.txt</v>
      </c>
      <c r="G10">
        <f t="shared" si="1"/>
        <v>34</v>
      </c>
      <c r="H10" s="4">
        <f t="shared" si="2"/>
        <v>1.4157014157014158E-2</v>
      </c>
    </row>
    <row r="11" spans="2:11" x14ac:dyDescent="0.45">
      <c r="B11">
        <v>7</v>
      </c>
      <c r="C11">
        <v>9</v>
      </c>
      <c r="D11" s="20" t="s">
        <v>112</v>
      </c>
      <c r="E11">
        <v>34</v>
      </c>
      <c r="F11" t="str">
        <f t="shared" si="0"/>
        <v>7buggy_ReviewTaskMapper_buggy.txt</v>
      </c>
      <c r="G11">
        <f t="shared" si="1"/>
        <v>7</v>
      </c>
      <c r="H11" s="4">
        <f t="shared" si="2"/>
        <v>1.1583011583011582E-2</v>
      </c>
    </row>
    <row r="12" spans="2:11" x14ac:dyDescent="0.45">
      <c r="B12">
        <v>8</v>
      </c>
      <c r="C12">
        <v>11</v>
      </c>
      <c r="D12" s="21" t="s">
        <v>113</v>
      </c>
      <c r="E12">
        <v>7</v>
      </c>
      <c r="F12" t="str">
        <f t="shared" si="0"/>
        <v>6ReviewScopeNode_buggy.java</v>
      </c>
      <c r="G12">
        <f t="shared" si="1"/>
        <v>6</v>
      </c>
      <c r="H12" s="4">
        <f t="shared" si="2"/>
        <v>1.4157014157014158E-2</v>
      </c>
    </row>
    <row r="13" spans="2:11" x14ac:dyDescent="0.45">
      <c r="B13">
        <v>9</v>
      </c>
      <c r="C13">
        <v>11</v>
      </c>
      <c r="D13" s="20" t="s">
        <v>114</v>
      </c>
      <c r="E13">
        <v>6</v>
      </c>
      <c r="F13" t="str">
        <f t="shared" si="0"/>
        <v>2SelectTranslator_buggy.java</v>
      </c>
      <c r="G13">
        <f t="shared" si="1"/>
        <v>41</v>
      </c>
      <c r="H13" s="4">
        <f t="shared" si="2"/>
        <v>1.4157014157014158E-2</v>
      </c>
    </row>
    <row r="14" spans="2:11" x14ac:dyDescent="0.45">
      <c r="B14">
        <v>10</v>
      </c>
      <c r="C14">
        <v>487</v>
      </c>
      <c r="D14" s="21" t="s">
        <v>116</v>
      </c>
      <c r="E14">
        <v>41</v>
      </c>
    </row>
    <row r="36" spans="2:11" x14ac:dyDescent="0.45">
      <c r="B36" t="s">
        <v>1</v>
      </c>
      <c r="D36" t="s">
        <v>119</v>
      </c>
      <c r="F36" t="s">
        <v>119</v>
      </c>
      <c r="G36" s="5" t="s">
        <v>141</v>
      </c>
    </row>
    <row r="37" spans="2:11" ht="28.5" x14ac:dyDescent="0.45">
      <c r="B37" s="16" t="s">
        <v>121</v>
      </c>
      <c r="C37" s="16" t="s">
        <v>130</v>
      </c>
      <c r="D37" s="16" t="s">
        <v>207</v>
      </c>
      <c r="E37" s="16" t="s">
        <v>131</v>
      </c>
      <c r="F37" s="16" t="s">
        <v>0</v>
      </c>
      <c r="G37" s="49"/>
      <c r="H37" s="50" t="s">
        <v>208</v>
      </c>
      <c r="I37" s="50" t="s">
        <v>73</v>
      </c>
      <c r="J37" s="50" t="s">
        <v>72</v>
      </c>
      <c r="K37" s="51" t="s">
        <v>140</v>
      </c>
    </row>
    <row r="38" spans="2:11" x14ac:dyDescent="0.45">
      <c r="B38" t="s">
        <v>122</v>
      </c>
      <c r="C38">
        <v>3</v>
      </c>
      <c r="D38" s="22">
        <v>0.03</v>
      </c>
      <c r="E38" s="20">
        <v>6</v>
      </c>
      <c r="F38" s="4">
        <v>0.18404118404118405</v>
      </c>
      <c r="G38" s="45" t="s">
        <v>124</v>
      </c>
      <c r="H38" s="43">
        <v>23</v>
      </c>
      <c r="I38" s="4">
        <v>0.45205479452054698</v>
      </c>
      <c r="J38">
        <v>73</v>
      </c>
      <c r="K38" s="46">
        <v>33</v>
      </c>
    </row>
    <row r="39" spans="2:11" x14ac:dyDescent="0.45">
      <c r="B39" t="s">
        <v>123</v>
      </c>
      <c r="C39">
        <v>7</v>
      </c>
      <c r="D39" s="22">
        <v>0.03</v>
      </c>
      <c r="E39" s="21">
        <v>62</v>
      </c>
      <c r="F39" s="4">
        <v>6.5637065637065631E-2</v>
      </c>
      <c r="G39" s="45" t="s">
        <v>129</v>
      </c>
      <c r="H39" s="43">
        <v>78</v>
      </c>
      <c r="I39" s="4">
        <v>0.214285714285714</v>
      </c>
      <c r="J39">
        <v>266</v>
      </c>
      <c r="K39" s="46">
        <v>57</v>
      </c>
    </row>
    <row r="40" spans="2:11" x14ac:dyDescent="0.45">
      <c r="B40" t="s">
        <v>124</v>
      </c>
      <c r="C40">
        <v>23</v>
      </c>
      <c r="D40" s="22">
        <v>0.09</v>
      </c>
      <c r="E40" s="20">
        <v>2</v>
      </c>
      <c r="F40" s="4">
        <v>3.2175032175032175E-2</v>
      </c>
      <c r="G40" s="45" t="s">
        <v>125</v>
      </c>
      <c r="H40" s="43">
        <v>23</v>
      </c>
      <c r="I40" s="4">
        <v>0.19626168224299001</v>
      </c>
      <c r="J40">
        <v>107</v>
      </c>
      <c r="K40" s="46">
        <v>21</v>
      </c>
    </row>
    <row r="41" spans="2:11" x14ac:dyDescent="0.45">
      <c r="B41" t="s">
        <v>125</v>
      </c>
      <c r="C41">
        <v>23</v>
      </c>
      <c r="D41" s="22">
        <v>0.11</v>
      </c>
      <c r="E41" s="21">
        <v>19</v>
      </c>
      <c r="F41" s="4">
        <v>2.3166023166023165E-2</v>
      </c>
      <c r="G41" s="45" t="s">
        <v>122</v>
      </c>
      <c r="H41" s="44">
        <v>3</v>
      </c>
      <c r="I41" s="4">
        <v>0.29166666666666602</v>
      </c>
      <c r="J41">
        <v>24</v>
      </c>
      <c r="K41" s="46">
        <v>7</v>
      </c>
    </row>
    <row r="42" spans="2:11" x14ac:dyDescent="0.45">
      <c r="B42" t="s">
        <v>126</v>
      </c>
      <c r="C42">
        <v>28</v>
      </c>
      <c r="D42" s="22">
        <v>7.0000000000000007E-2</v>
      </c>
      <c r="E42" s="20">
        <v>8</v>
      </c>
      <c r="F42" s="4">
        <v>1.4157014157014158E-2</v>
      </c>
      <c r="G42" s="45" t="s">
        <v>123</v>
      </c>
      <c r="H42" s="43">
        <v>7</v>
      </c>
      <c r="I42" s="4">
        <v>9.1743119266054995E-2</v>
      </c>
      <c r="J42">
        <v>109</v>
      </c>
      <c r="K42" s="46">
        <v>10</v>
      </c>
    </row>
    <row r="43" spans="2:11" x14ac:dyDescent="0.45">
      <c r="B43" t="s">
        <v>127</v>
      </c>
      <c r="C43">
        <v>12</v>
      </c>
      <c r="D43" s="22">
        <v>0.06</v>
      </c>
      <c r="E43" s="21">
        <v>34</v>
      </c>
      <c r="F43" s="4">
        <v>1.4157014157014158E-2</v>
      </c>
      <c r="G43" s="45" t="s">
        <v>126</v>
      </c>
      <c r="H43" s="43">
        <v>28</v>
      </c>
      <c r="I43" s="4">
        <v>6.0975609756097497E-2</v>
      </c>
      <c r="J43">
        <v>164</v>
      </c>
      <c r="K43" s="46">
        <v>10</v>
      </c>
    </row>
    <row r="44" spans="2:11" x14ac:dyDescent="0.45">
      <c r="B44" t="s">
        <v>128</v>
      </c>
      <c r="C44">
        <v>33</v>
      </c>
      <c r="D44" s="22">
        <v>7.0000000000000007E-2</v>
      </c>
      <c r="E44" s="20">
        <v>7</v>
      </c>
      <c r="F44" s="4">
        <v>1.1583011583011582E-2</v>
      </c>
      <c r="G44" s="45" t="s">
        <v>127</v>
      </c>
      <c r="H44" s="43">
        <v>12</v>
      </c>
      <c r="I44" s="4">
        <v>0.245283018867924</v>
      </c>
      <c r="J44">
        <v>53</v>
      </c>
      <c r="K44" s="46">
        <v>13</v>
      </c>
    </row>
    <row r="45" spans="2:11" x14ac:dyDescent="0.45">
      <c r="B45" t="s">
        <v>129</v>
      </c>
      <c r="C45">
        <v>78</v>
      </c>
      <c r="D45" s="22">
        <v>0.15</v>
      </c>
      <c r="E45" s="21">
        <v>6</v>
      </c>
      <c r="F45" s="4">
        <v>1.4157014157014158E-2</v>
      </c>
      <c r="G45" s="45" t="s">
        <v>128</v>
      </c>
      <c r="H45" s="43">
        <v>33</v>
      </c>
      <c r="I45" s="4">
        <v>0.125925925925925</v>
      </c>
      <c r="J45">
        <v>135</v>
      </c>
      <c r="K45" s="46">
        <v>17</v>
      </c>
    </row>
    <row r="46" spans="2:11" x14ac:dyDescent="0.45">
      <c r="E46" s="20">
        <v>41</v>
      </c>
      <c r="F46" s="4">
        <v>1.4157014157014158E-2</v>
      </c>
      <c r="G46" s="38"/>
      <c r="H46" s="47"/>
      <c r="I46" s="48">
        <f>K46/J46</f>
        <v>0.18045112781954886</v>
      </c>
      <c r="J46" s="47">
        <f>SUM(J38:J45)</f>
        <v>931</v>
      </c>
      <c r="K46" s="27">
        <f>SUM(K38:K45)</f>
        <v>168</v>
      </c>
    </row>
    <row r="48" spans="2:11" x14ac:dyDescent="0.45">
      <c r="I48" s="42"/>
      <c r="J48" s="52"/>
    </row>
    <row r="49" spans="2:11" x14ac:dyDescent="0.45">
      <c r="H49" s="5"/>
      <c r="I49" s="53"/>
      <c r="J49" s="54"/>
    </row>
    <row r="51" spans="2:11" x14ac:dyDescent="0.45">
      <c r="B51" s="5" t="s">
        <v>136</v>
      </c>
      <c r="G51" s="45"/>
      <c r="H51" s="43"/>
      <c r="I51" s="4"/>
      <c r="K51" s="46"/>
    </row>
    <row r="52" spans="2:11" ht="31.9" customHeight="1" x14ac:dyDescent="0.45">
      <c r="B52" s="16" t="s">
        <v>132</v>
      </c>
      <c r="C52" s="16" t="s">
        <v>133</v>
      </c>
      <c r="D52" s="16" t="s">
        <v>139</v>
      </c>
      <c r="E52" s="16" t="s">
        <v>134</v>
      </c>
      <c r="F52" s="16" t="s">
        <v>135</v>
      </c>
    </row>
    <row r="53" spans="2:11" x14ac:dyDescent="0.45">
      <c r="B53">
        <v>1</v>
      </c>
      <c r="C53">
        <v>45</v>
      </c>
      <c r="D53">
        <f>C53*B53</f>
        <v>45</v>
      </c>
      <c r="E53">
        <f>(3-Table6[[#This Row],[Completed tasks in assignments]])*Table6[[#This Row],[Number of assignments]]</f>
        <v>90</v>
      </c>
      <c r="F53" s="4">
        <f>Table6[[#This Row],[Incomplete tasks]]/(Table6[[#This Row],[Completed Tasks]]+Table6[[#This Row],[Incomplete tasks]])</f>
        <v>0.66666666666666663</v>
      </c>
    </row>
    <row r="54" spans="2:11" x14ac:dyDescent="0.45">
      <c r="B54">
        <v>2</v>
      </c>
      <c r="C54">
        <v>123</v>
      </c>
      <c r="D54">
        <f t="shared" ref="D54:D55" si="3">C54*B54</f>
        <v>246</v>
      </c>
      <c r="E54">
        <f>(3-Table6[[#This Row],[Completed tasks in assignments]])*Table6[[#This Row],[Number of assignments]]</f>
        <v>123</v>
      </c>
      <c r="F54" s="4">
        <f>Table6[[#This Row],[Incomplete tasks]]/(Table6[[#This Row],[Completed Tasks]]+Table6[[#This Row],[Incomplete tasks]])</f>
        <v>0.33333333333333331</v>
      </c>
    </row>
    <row r="55" spans="2:11" x14ac:dyDescent="0.45">
      <c r="B55">
        <v>3</v>
      </c>
      <c r="C55">
        <v>763</v>
      </c>
      <c r="D55">
        <f t="shared" si="3"/>
        <v>2289</v>
      </c>
      <c r="E55">
        <f>(3-Table6[[#This Row],[Completed tasks in assignments]])*Table6[[#This Row],[Number of assignments]]</f>
        <v>0</v>
      </c>
      <c r="F55">
        <f>Table6[[#This Row],[Incomplete tasks]]/(Table6[[#This Row],[Completed Tasks]]+Table6[[#This Row],[Incomplete tasks]])</f>
        <v>0</v>
      </c>
    </row>
    <row r="56" spans="2:11" x14ac:dyDescent="0.45">
      <c r="B56" t="s">
        <v>5</v>
      </c>
      <c r="D56" s="5">
        <f>SUM(D53:D55)</f>
        <v>2580</v>
      </c>
      <c r="E56">
        <f>SUM(E53:E55)</f>
        <v>213</v>
      </c>
      <c r="F56" s="25">
        <f>Table6[[#This Row],[Incomplete tasks]]/Table6[[#This Row],[Completed Tasks]]</f>
        <v>8.2558139534883723E-2</v>
      </c>
    </row>
    <row r="58" spans="2:11" x14ac:dyDescent="0.45">
      <c r="B58" t="s">
        <v>137</v>
      </c>
    </row>
    <row r="59" spans="2:11" ht="28.5" x14ac:dyDescent="0.45">
      <c r="B59" s="23" t="s">
        <v>132</v>
      </c>
      <c r="C59" s="23" t="s">
        <v>133</v>
      </c>
      <c r="D59" s="23" t="s">
        <v>138</v>
      </c>
      <c r="E59" s="23" t="s">
        <v>134</v>
      </c>
      <c r="F59" s="24" t="s">
        <v>135</v>
      </c>
    </row>
    <row r="60" spans="2:11" x14ac:dyDescent="0.45">
      <c r="B60" s="21">
        <v>1</v>
      </c>
      <c r="C60" s="21">
        <v>143</v>
      </c>
      <c r="D60">
        <f>C60*B60</f>
        <v>143</v>
      </c>
      <c r="E60">
        <f>(10-B60)*C60</f>
        <v>1287</v>
      </c>
      <c r="F60">
        <f>E60/(D60+E60)</f>
        <v>0.9</v>
      </c>
    </row>
    <row r="61" spans="2:11" x14ac:dyDescent="0.45">
      <c r="B61" s="21">
        <v>2</v>
      </c>
      <c r="C61" s="21">
        <v>51</v>
      </c>
      <c r="D61">
        <f t="shared" ref="D61:D69" si="4">C61*B61</f>
        <v>102</v>
      </c>
      <c r="E61">
        <f t="shared" ref="E61:E68" si="5">(10-B61)*C61</f>
        <v>408</v>
      </c>
      <c r="F61">
        <f t="shared" ref="F61:F68" si="6">E61/(D61+E61)</f>
        <v>0.8</v>
      </c>
    </row>
    <row r="62" spans="2:11" x14ac:dyDescent="0.45">
      <c r="B62" s="21">
        <v>3</v>
      </c>
      <c r="C62" s="21">
        <v>25</v>
      </c>
      <c r="D62">
        <f t="shared" si="4"/>
        <v>75</v>
      </c>
      <c r="E62">
        <f t="shared" si="5"/>
        <v>175</v>
      </c>
      <c r="F62">
        <f t="shared" si="6"/>
        <v>0.7</v>
      </c>
    </row>
    <row r="63" spans="2:11" x14ac:dyDescent="0.45">
      <c r="B63" s="21">
        <v>4</v>
      </c>
      <c r="C63" s="21">
        <v>18</v>
      </c>
      <c r="D63">
        <f t="shared" si="4"/>
        <v>72</v>
      </c>
      <c r="E63">
        <f t="shared" si="5"/>
        <v>108</v>
      </c>
      <c r="F63">
        <f t="shared" si="6"/>
        <v>0.6</v>
      </c>
    </row>
    <row r="64" spans="2:11" x14ac:dyDescent="0.45">
      <c r="B64" s="21">
        <v>5</v>
      </c>
      <c r="C64" s="21">
        <v>11</v>
      </c>
      <c r="D64">
        <f t="shared" si="4"/>
        <v>55</v>
      </c>
      <c r="E64">
        <f t="shared" si="5"/>
        <v>55</v>
      </c>
      <c r="F64">
        <f t="shared" si="6"/>
        <v>0.5</v>
      </c>
    </row>
    <row r="65" spans="2:6" x14ac:dyDescent="0.45">
      <c r="B65" s="21">
        <v>6</v>
      </c>
      <c r="C65" s="21">
        <v>11</v>
      </c>
      <c r="D65">
        <f t="shared" si="4"/>
        <v>66</v>
      </c>
      <c r="E65">
        <f t="shared" si="5"/>
        <v>44</v>
      </c>
      <c r="F65">
        <f t="shared" si="6"/>
        <v>0.4</v>
      </c>
    </row>
    <row r="66" spans="2:6" x14ac:dyDescent="0.45">
      <c r="B66" s="21">
        <v>7</v>
      </c>
      <c r="C66" s="21">
        <v>9</v>
      </c>
      <c r="D66">
        <f t="shared" si="4"/>
        <v>63</v>
      </c>
      <c r="E66">
        <f t="shared" si="5"/>
        <v>27</v>
      </c>
      <c r="F66">
        <f t="shared" si="6"/>
        <v>0.3</v>
      </c>
    </row>
    <row r="67" spans="2:6" x14ac:dyDescent="0.45">
      <c r="B67" s="21">
        <v>8</v>
      </c>
      <c r="C67" s="21">
        <v>11</v>
      </c>
      <c r="D67">
        <f t="shared" si="4"/>
        <v>88</v>
      </c>
      <c r="E67">
        <f t="shared" si="5"/>
        <v>22</v>
      </c>
      <c r="F67">
        <f t="shared" si="6"/>
        <v>0.2</v>
      </c>
    </row>
    <row r="68" spans="2:6" x14ac:dyDescent="0.45">
      <c r="B68" s="21">
        <v>9</v>
      </c>
      <c r="C68" s="21">
        <v>11</v>
      </c>
      <c r="D68">
        <f t="shared" si="4"/>
        <v>99</v>
      </c>
      <c r="E68">
        <f t="shared" si="5"/>
        <v>11</v>
      </c>
      <c r="F68">
        <f t="shared" si="6"/>
        <v>0.1</v>
      </c>
    </row>
    <row r="69" spans="2:6" x14ac:dyDescent="0.45">
      <c r="B69">
        <v>10</v>
      </c>
      <c r="C69">
        <v>487</v>
      </c>
      <c r="D69">
        <f t="shared" si="4"/>
        <v>4870</v>
      </c>
      <c r="E69">
        <f>SUM(E60:E68)</f>
        <v>2137</v>
      </c>
      <c r="F69" s="25">
        <f>E69/D69</f>
        <v>0.43880903490759754</v>
      </c>
    </row>
  </sheetData>
  <pageMargins left="0.7" right="0.7" top="0.75" bottom="0.75" header="0.3" footer="0.3"/>
  <pageSetup orientation="portrait" r:id="rId1"/>
  <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5A360-833E-477D-9D02-BCB5EEFB1799}">
  <dimension ref="A2:E15"/>
  <sheetViews>
    <sheetView workbookViewId="0">
      <selection activeCell="A17" sqref="A17"/>
    </sheetView>
  </sheetViews>
  <sheetFormatPr defaultRowHeight="14.25" x14ac:dyDescent="0.45"/>
  <cols>
    <col min="1" max="1" width="9.86328125" customWidth="1"/>
    <col min="3" max="3" width="9.3984375" customWidth="1"/>
  </cols>
  <sheetData>
    <row r="2" spans="1:5" x14ac:dyDescent="0.45">
      <c r="A2" t="s">
        <v>146</v>
      </c>
      <c r="B2" t="s">
        <v>199</v>
      </c>
      <c r="C2" t="s">
        <v>200</v>
      </c>
      <c r="D2" t="s">
        <v>201</v>
      </c>
      <c r="E2" t="s">
        <v>202</v>
      </c>
    </row>
    <row r="3" spans="1:5" x14ac:dyDescent="0.45">
      <c r="A3" t="s">
        <v>0</v>
      </c>
      <c r="B3">
        <v>538</v>
      </c>
      <c r="C3">
        <v>134</v>
      </c>
      <c r="D3">
        <v>105</v>
      </c>
      <c r="E3">
        <f>SUM(B3:D3)</f>
        <v>777</v>
      </c>
    </row>
    <row r="4" spans="1:5" x14ac:dyDescent="0.45">
      <c r="A4" t="s">
        <v>1</v>
      </c>
      <c r="B4">
        <v>146</v>
      </c>
      <c r="C4">
        <v>157</v>
      </c>
      <c r="D4">
        <v>194</v>
      </c>
      <c r="E4">
        <f>SUM(B4:D4)</f>
        <v>497</v>
      </c>
    </row>
    <row r="5" spans="1:5" x14ac:dyDescent="0.45">
      <c r="A5" t="s">
        <v>202</v>
      </c>
      <c r="B5">
        <f>SUM(B3:B4)</f>
        <v>684</v>
      </c>
      <c r="C5">
        <f t="shared" ref="C5:D5" si="0">SUM(C3:C4)</f>
        <v>291</v>
      </c>
      <c r="D5">
        <f t="shared" si="0"/>
        <v>299</v>
      </c>
    </row>
    <row r="7" spans="1:5" x14ac:dyDescent="0.45">
      <c r="A7" t="s">
        <v>28</v>
      </c>
      <c r="B7" t="s">
        <v>199</v>
      </c>
      <c r="C7" t="s">
        <v>200</v>
      </c>
      <c r="D7" t="s">
        <v>201</v>
      </c>
    </row>
    <row r="8" spans="1:5" x14ac:dyDescent="0.45">
      <c r="A8" t="s">
        <v>0</v>
      </c>
      <c r="B8">
        <f>B3/B5</f>
        <v>0.78654970760233922</v>
      </c>
      <c r="C8">
        <f t="shared" ref="C8:D8" si="1">C3/C5</f>
        <v>0.46048109965635736</v>
      </c>
      <c r="D8">
        <f t="shared" si="1"/>
        <v>0.3511705685618729</v>
      </c>
    </row>
    <row r="9" spans="1:5" x14ac:dyDescent="0.45">
      <c r="A9" t="s">
        <v>1</v>
      </c>
      <c r="B9">
        <f>B4/B5</f>
        <v>0.21345029239766081</v>
      </c>
      <c r="C9">
        <f t="shared" ref="C9:D9" si="2">C4/C5</f>
        <v>0.53951890034364258</v>
      </c>
      <c r="D9">
        <f t="shared" si="2"/>
        <v>0.6488294314381271</v>
      </c>
    </row>
    <row r="11" spans="1:5" x14ac:dyDescent="0.45">
      <c r="A11" t="s">
        <v>203</v>
      </c>
    </row>
    <row r="12" spans="1:5" x14ac:dyDescent="0.45">
      <c r="A12" t="s">
        <v>204</v>
      </c>
    </row>
    <row r="14" spans="1:5" x14ac:dyDescent="0.45">
      <c r="A14" t="s">
        <v>205</v>
      </c>
    </row>
    <row r="15" spans="1:5" x14ac:dyDescent="0.45">
      <c r="A15" t="s">
        <v>206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66CB7-AEB7-4146-8AAF-DAA6C151BCC0}">
  <dimension ref="B2:H8"/>
  <sheetViews>
    <sheetView workbookViewId="0">
      <selection activeCell="K8" sqref="K8"/>
    </sheetView>
  </sheetViews>
  <sheetFormatPr defaultRowHeight="14.25" x14ac:dyDescent="0.45"/>
  <sheetData>
    <row r="2" spans="2:8" x14ac:dyDescent="0.45">
      <c r="B2" t="s">
        <v>6</v>
      </c>
    </row>
    <row r="3" spans="2:8" ht="14.65" thickBot="1" x14ac:dyDescent="0.5">
      <c r="B3" t="s">
        <v>7</v>
      </c>
    </row>
    <row r="4" spans="2:8" ht="14.65" thickBot="1" x14ac:dyDescent="0.5">
      <c r="B4" s="1"/>
      <c r="C4" s="1" t="s">
        <v>0</v>
      </c>
      <c r="D4" s="1" t="s">
        <v>1</v>
      </c>
      <c r="F4" s="1"/>
      <c r="G4" s="1" t="s">
        <v>0</v>
      </c>
      <c r="H4" s="1" t="s">
        <v>1</v>
      </c>
    </row>
    <row r="5" spans="2:8" ht="14.65" thickBot="1" x14ac:dyDescent="0.5">
      <c r="B5" s="1" t="s">
        <v>9</v>
      </c>
      <c r="C5" s="1">
        <v>267</v>
      </c>
      <c r="D5" s="1">
        <v>338</v>
      </c>
      <c r="F5" s="1" t="s">
        <v>9</v>
      </c>
      <c r="G5" s="2">
        <f>C5/$C$8</f>
        <v>0.55394190871369298</v>
      </c>
      <c r="H5" s="2">
        <f>D5/$D$8</f>
        <v>0.68008048289738432</v>
      </c>
    </row>
    <row r="6" spans="2:8" ht="14.65" thickBot="1" x14ac:dyDescent="0.5">
      <c r="B6" s="1" t="s">
        <v>10</v>
      </c>
      <c r="C6" s="1">
        <v>7</v>
      </c>
      <c r="D6" s="1">
        <v>19</v>
      </c>
      <c r="F6" s="1" t="s">
        <v>10</v>
      </c>
      <c r="G6" s="2">
        <f t="shared" ref="G6:G7" si="0">C6/$C$8</f>
        <v>1.4522821576763486E-2</v>
      </c>
      <c r="H6" s="2">
        <f t="shared" ref="H6:H7" si="1">D6/$D$8</f>
        <v>3.8229376257545272E-2</v>
      </c>
    </row>
    <row r="7" spans="2:8" ht="14.65" thickBot="1" x14ac:dyDescent="0.5">
      <c r="B7" s="1" t="s">
        <v>4</v>
      </c>
      <c r="C7" s="1">
        <f>482-C5-C6</f>
        <v>208</v>
      </c>
      <c r="D7" s="1">
        <f>497-D5-D6</f>
        <v>140</v>
      </c>
      <c r="F7" s="1" t="s">
        <v>4</v>
      </c>
      <c r="G7" s="2">
        <f t="shared" si="0"/>
        <v>0.43153526970954359</v>
      </c>
      <c r="H7" s="2">
        <f t="shared" si="1"/>
        <v>0.28169014084507044</v>
      </c>
    </row>
    <row r="8" spans="2:8" ht="14.65" thickBot="1" x14ac:dyDescent="0.5">
      <c r="B8" s="1" t="s">
        <v>5</v>
      </c>
      <c r="C8" s="1">
        <v>482</v>
      </c>
      <c r="D8" s="1">
        <v>497</v>
      </c>
      <c r="F8" s="1" t="s">
        <v>5</v>
      </c>
      <c r="G8" s="1">
        <v>482</v>
      </c>
      <c r="H8" s="1">
        <v>497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D0069-5FC1-435D-9A86-2211280C798F}">
  <dimension ref="A1:A15"/>
  <sheetViews>
    <sheetView workbookViewId="0">
      <selection activeCell="E12" sqref="E12"/>
    </sheetView>
  </sheetViews>
  <sheetFormatPr defaultRowHeight="14.25" x14ac:dyDescent="0.45"/>
  <sheetData>
    <row r="1" spans="1:1" x14ac:dyDescent="0.45">
      <c r="A1" t="s">
        <v>11</v>
      </c>
    </row>
    <row r="2" spans="1:1" x14ac:dyDescent="0.45">
      <c r="A2" t="s">
        <v>12</v>
      </c>
    </row>
    <row r="3" spans="1:1" x14ac:dyDescent="0.45">
      <c r="A3" t="s">
        <v>13</v>
      </c>
    </row>
    <row r="4" spans="1:1" x14ac:dyDescent="0.45">
      <c r="A4" t="s">
        <v>14</v>
      </c>
    </row>
    <row r="5" spans="1:1" x14ac:dyDescent="0.45">
      <c r="A5" t="s">
        <v>12</v>
      </c>
    </row>
    <row r="6" spans="1:1" x14ac:dyDescent="0.45">
      <c r="A6" t="s">
        <v>15</v>
      </c>
    </row>
    <row r="7" spans="1:1" x14ac:dyDescent="0.45">
      <c r="A7" t="s">
        <v>16</v>
      </c>
    </row>
    <row r="8" spans="1:1" x14ac:dyDescent="0.45">
      <c r="A8" t="s">
        <v>17</v>
      </c>
    </row>
    <row r="9" spans="1:1" x14ac:dyDescent="0.45">
      <c r="A9" t="s">
        <v>18</v>
      </c>
    </row>
    <row r="10" spans="1:1" x14ac:dyDescent="0.45">
      <c r="A10" t="s">
        <v>19</v>
      </c>
    </row>
    <row r="11" spans="1:1" x14ac:dyDescent="0.45">
      <c r="A11" t="s">
        <v>20</v>
      </c>
    </row>
    <row r="12" spans="1:1" x14ac:dyDescent="0.45">
      <c r="A12" t="s">
        <v>21</v>
      </c>
    </row>
    <row r="14" spans="1:1" x14ac:dyDescent="0.45">
      <c r="A14" t="s">
        <v>60</v>
      </c>
    </row>
    <row r="15" spans="1:1" x14ac:dyDescent="0.45">
      <c r="A15" t="s">
        <v>61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81282-1BB6-4220-9560-09A3B7430CB5}">
  <dimension ref="B3:D50"/>
  <sheetViews>
    <sheetView workbookViewId="0">
      <selection activeCell="C15" sqref="C15"/>
    </sheetView>
  </sheetViews>
  <sheetFormatPr defaultRowHeight="14.25" x14ac:dyDescent="0.45"/>
  <cols>
    <col min="2" max="2" width="26.86328125" customWidth="1"/>
  </cols>
  <sheetData>
    <row r="3" spans="2:4" x14ac:dyDescent="0.45">
      <c r="B3" t="s">
        <v>22</v>
      </c>
      <c r="D3" t="s">
        <v>28</v>
      </c>
    </row>
    <row r="4" spans="2:4" x14ac:dyDescent="0.45">
      <c r="B4" t="s">
        <v>23</v>
      </c>
      <c r="C4">
        <v>169</v>
      </c>
      <c r="D4" s="4">
        <f>C4/$C$9</f>
        <v>0.34004024144869216</v>
      </c>
    </row>
    <row r="5" spans="2:4" x14ac:dyDescent="0.45">
      <c r="B5" t="s">
        <v>24</v>
      </c>
      <c r="C5">
        <v>111</v>
      </c>
      <c r="D5" s="4">
        <f t="shared" ref="D5:D9" si="0">C5/$C$9</f>
        <v>0.22334004024144868</v>
      </c>
    </row>
    <row r="6" spans="2:4" x14ac:dyDescent="0.45">
      <c r="B6" t="s">
        <v>25</v>
      </c>
      <c r="C6">
        <v>63</v>
      </c>
      <c r="D6" s="4">
        <f t="shared" si="0"/>
        <v>0.12676056338028169</v>
      </c>
    </row>
    <row r="7" spans="2:4" x14ac:dyDescent="0.45">
      <c r="B7" t="s">
        <v>26</v>
      </c>
      <c r="C7">
        <v>118</v>
      </c>
      <c r="D7" s="4">
        <f t="shared" si="0"/>
        <v>0.23742454728370221</v>
      </c>
    </row>
    <row r="8" spans="2:4" x14ac:dyDescent="0.45">
      <c r="B8" t="s">
        <v>27</v>
      </c>
      <c r="C8">
        <v>36</v>
      </c>
      <c r="D8" s="4">
        <f t="shared" si="0"/>
        <v>7.2434607645875254E-2</v>
      </c>
    </row>
    <row r="9" spans="2:4" x14ac:dyDescent="0.45">
      <c r="B9" t="s">
        <v>5</v>
      </c>
      <c r="C9">
        <f>SUM(C4:C8)</f>
        <v>497</v>
      </c>
      <c r="D9">
        <f t="shared" si="0"/>
        <v>1</v>
      </c>
    </row>
    <row r="14" spans="2:4" x14ac:dyDescent="0.45">
      <c r="B14" t="s">
        <v>4</v>
      </c>
    </row>
    <row r="15" spans="2:4" x14ac:dyDescent="0.45">
      <c r="B15" s="40" t="s">
        <v>152</v>
      </c>
    </row>
    <row r="16" spans="2:4" x14ac:dyDescent="0.45">
      <c r="B16" s="40" t="s">
        <v>153</v>
      </c>
    </row>
    <row r="17" spans="2:2" x14ac:dyDescent="0.45">
      <c r="B17" s="40" t="s">
        <v>154</v>
      </c>
    </row>
    <row r="18" spans="2:2" x14ac:dyDescent="0.45">
      <c r="B18" s="40" t="s">
        <v>155</v>
      </c>
    </row>
    <row r="19" spans="2:2" x14ac:dyDescent="0.45">
      <c r="B19" s="40" t="s">
        <v>156</v>
      </c>
    </row>
    <row r="20" spans="2:2" x14ac:dyDescent="0.45">
      <c r="B20" s="40" t="s">
        <v>157</v>
      </c>
    </row>
    <row r="21" spans="2:2" x14ac:dyDescent="0.45">
      <c r="B21" s="40" t="s">
        <v>158</v>
      </c>
    </row>
    <row r="22" spans="2:2" x14ac:dyDescent="0.45">
      <c r="B22" s="40" t="s">
        <v>159</v>
      </c>
    </row>
    <row r="23" spans="2:2" x14ac:dyDescent="0.45">
      <c r="B23" s="40" t="s">
        <v>160</v>
      </c>
    </row>
    <row r="24" spans="2:2" x14ac:dyDescent="0.45">
      <c r="B24" s="40" t="s">
        <v>161</v>
      </c>
    </row>
    <row r="25" spans="2:2" x14ac:dyDescent="0.45">
      <c r="B25" s="40" t="s">
        <v>162</v>
      </c>
    </row>
    <row r="26" spans="2:2" x14ac:dyDescent="0.45">
      <c r="B26" s="40" t="s">
        <v>163</v>
      </c>
    </row>
    <row r="27" spans="2:2" x14ac:dyDescent="0.45">
      <c r="B27" s="40" t="s">
        <v>164</v>
      </c>
    </row>
    <row r="28" spans="2:2" x14ac:dyDescent="0.45">
      <c r="B28" s="40" t="s">
        <v>165</v>
      </c>
    </row>
    <row r="29" spans="2:2" x14ac:dyDescent="0.45">
      <c r="B29" s="40" t="s">
        <v>166</v>
      </c>
    </row>
    <row r="30" spans="2:2" x14ac:dyDescent="0.45">
      <c r="B30" s="40" t="s">
        <v>167</v>
      </c>
    </row>
    <row r="31" spans="2:2" x14ac:dyDescent="0.45">
      <c r="B31" s="40" t="s">
        <v>168</v>
      </c>
    </row>
    <row r="32" spans="2:2" x14ac:dyDescent="0.45">
      <c r="B32" s="40" t="s">
        <v>169</v>
      </c>
    </row>
    <row r="33" spans="2:2" x14ac:dyDescent="0.45">
      <c r="B33" s="40" t="s">
        <v>170</v>
      </c>
    </row>
    <row r="34" spans="2:2" x14ac:dyDescent="0.45">
      <c r="B34" s="40" t="s">
        <v>171</v>
      </c>
    </row>
    <row r="35" spans="2:2" x14ac:dyDescent="0.45">
      <c r="B35" s="40" t="s">
        <v>172</v>
      </c>
    </row>
    <row r="36" spans="2:2" x14ac:dyDescent="0.45">
      <c r="B36" s="40" t="s">
        <v>173</v>
      </c>
    </row>
    <row r="37" spans="2:2" x14ac:dyDescent="0.45">
      <c r="B37" s="40" t="s">
        <v>174</v>
      </c>
    </row>
    <row r="38" spans="2:2" x14ac:dyDescent="0.45">
      <c r="B38" s="40" t="s">
        <v>175</v>
      </c>
    </row>
    <row r="39" spans="2:2" x14ac:dyDescent="0.45">
      <c r="B39" s="40" t="s">
        <v>176</v>
      </c>
    </row>
    <row r="40" spans="2:2" x14ac:dyDescent="0.45">
      <c r="B40" s="40" t="s">
        <v>177</v>
      </c>
    </row>
    <row r="41" spans="2:2" x14ac:dyDescent="0.45">
      <c r="B41" s="40" t="s">
        <v>178</v>
      </c>
    </row>
    <row r="42" spans="2:2" x14ac:dyDescent="0.45">
      <c r="B42" s="40" t="s">
        <v>179</v>
      </c>
    </row>
    <row r="43" spans="2:2" x14ac:dyDescent="0.45">
      <c r="B43" s="40" t="s">
        <v>180</v>
      </c>
    </row>
    <row r="44" spans="2:2" x14ac:dyDescent="0.45">
      <c r="B44" s="40" t="s">
        <v>181</v>
      </c>
    </row>
    <row r="45" spans="2:2" x14ac:dyDescent="0.45">
      <c r="B45" s="40" t="s">
        <v>182</v>
      </c>
    </row>
    <row r="46" spans="2:2" x14ac:dyDescent="0.45">
      <c r="B46" s="40" t="s">
        <v>183</v>
      </c>
    </row>
    <row r="47" spans="2:2" x14ac:dyDescent="0.45">
      <c r="B47" s="40" t="s">
        <v>184</v>
      </c>
    </row>
    <row r="48" spans="2:2" x14ac:dyDescent="0.45">
      <c r="B48" s="40" t="s">
        <v>185</v>
      </c>
    </row>
    <row r="49" spans="2:2" x14ac:dyDescent="0.45">
      <c r="B49" s="40" t="s">
        <v>186</v>
      </c>
    </row>
    <row r="50" spans="2:2" x14ac:dyDescent="0.45">
      <c r="B50" s="41" t="s">
        <v>187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A90A3-EF4D-468C-B579-EF7A4FC09F2E}">
  <dimension ref="A1:G26"/>
  <sheetViews>
    <sheetView workbookViewId="0">
      <selection activeCell="F5" sqref="F5"/>
    </sheetView>
  </sheetViews>
  <sheetFormatPr defaultRowHeight="14.25" x14ac:dyDescent="0.45"/>
  <sheetData>
    <row r="1" spans="1:7" x14ac:dyDescent="0.45">
      <c r="A1" s="5" t="s">
        <v>188</v>
      </c>
    </row>
    <row r="3" spans="1:7" x14ac:dyDescent="0.45">
      <c r="A3" t="s">
        <v>192</v>
      </c>
    </row>
    <row r="4" spans="1:7" x14ac:dyDescent="0.45">
      <c r="A4" t="s">
        <v>193</v>
      </c>
      <c r="B4" t="s">
        <v>148</v>
      </c>
      <c r="C4" t="s">
        <v>78</v>
      </c>
      <c r="D4" t="s">
        <v>77</v>
      </c>
      <c r="E4" t="s">
        <v>76</v>
      </c>
      <c r="F4" t="s">
        <v>4</v>
      </c>
    </row>
    <row r="5" spans="1:7" x14ac:dyDescent="0.45">
      <c r="A5" t="s">
        <v>190</v>
      </c>
      <c r="B5" s="4">
        <v>0.26035502958579798</v>
      </c>
      <c r="C5" s="4">
        <v>0.25225225225225201</v>
      </c>
      <c r="D5" s="4">
        <v>0.28571428571428498</v>
      </c>
      <c r="E5" s="4">
        <v>0.22881355932203301</v>
      </c>
      <c r="F5" s="4">
        <v>0.44444444444444398</v>
      </c>
    </row>
    <row r="6" spans="1:7" x14ac:dyDescent="0.45">
      <c r="A6" t="s">
        <v>191</v>
      </c>
      <c r="B6" s="4">
        <v>0.73964497041420096</v>
      </c>
      <c r="C6" s="4">
        <v>0.74774774774774699</v>
      </c>
      <c r="D6" s="4">
        <v>0.71428571428571397</v>
      </c>
      <c r="E6" s="4">
        <v>0.75423728813559299</v>
      </c>
      <c r="F6" s="4">
        <v>0.55555555555555503</v>
      </c>
    </row>
    <row r="7" spans="1:7" x14ac:dyDescent="0.45">
      <c r="A7" t="s">
        <v>194</v>
      </c>
      <c r="B7" s="4">
        <v>0</v>
      </c>
      <c r="C7" s="4">
        <v>0</v>
      </c>
      <c r="D7" s="4">
        <v>0</v>
      </c>
      <c r="E7" s="4">
        <v>0</v>
      </c>
      <c r="F7" s="4">
        <v>0</v>
      </c>
    </row>
    <row r="8" spans="1:7" x14ac:dyDescent="0.45">
      <c r="A8" t="s">
        <v>48</v>
      </c>
      <c r="B8" s="4">
        <v>0</v>
      </c>
      <c r="C8" s="4">
        <v>0</v>
      </c>
      <c r="D8" s="4">
        <v>0</v>
      </c>
      <c r="E8" s="4">
        <v>1.6949152542372801E-2</v>
      </c>
      <c r="F8" s="4">
        <v>0</v>
      </c>
    </row>
    <row r="10" spans="1:7" x14ac:dyDescent="0.45">
      <c r="A10" t="s">
        <v>195</v>
      </c>
    </row>
    <row r="11" spans="1:7" x14ac:dyDescent="0.45">
      <c r="A11" t="s">
        <v>193</v>
      </c>
      <c r="B11" t="s">
        <v>148</v>
      </c>
      <c r="C11" t="s">
        <v>78</v>
      </c>
      <c r="D11" t="s">
        <v>77</v>
      </c>
      <c r="E11" t="s">
        <v>76</v>
      </c>
      <c r="F11" t="s">
        <v>4</v>
      </c>
      <c r="G11" t="s">
        <v>5</v>
      </c>
    </row>
    <row r="12" spans="1:7" x14ac:dyDescent="0.45">
      <c r="A12" t="s">
        <v>190</v>
      </c>
      <c r="B12">
        <v>44</v>
      </c>
      <c r="C12">
        <v>28</v>
      </c>
      <c r="D12">
        <v>18</v>
      </c>
      <c r="E12">
        <v>27</v>
      </c>
      <c r="F12">
        <v>16</v>
      </c>
      <c r="G12">
        <f>SUM(B12:F12)</f>
        <v>133</v>
      </c>
    </row>
    <row r="13" spans="1:7" x14ac:dyDescent="0.45">
      <c r="A13" t="s">
        <v>191</v>
      </c>
      <c r="B13">
        <v>125</v>
      </c>
      <c r="C13">
        <v>83</v>
      </c>
      <c r="D13">
        <v>45</v>
      </c>
      <c r="E13">
        <v>89</v>
      </c>
      <c r="F13">
        <v>20</v>
      </c>
      <c r="G13">
        <f t="shared" ref="G13:G15" si="0">SUM(B13:F13)</f>
        <v>362</v>
      </c>
    </row>
    <row r="14" spans="1:7" x14ac:dyDescent="0.45">
      <c r="A14" t="s">
        <v>194</v>
      </c>
      <c r="B14">
        <v>0</v>
      </c>
      <c r="C14">
        <v>0</v>
      </c>
      <c r="D14">
        <v>0</v>
      </c>
      <c r="E14">
        <v>0</v>
      </c>
      <c r="F14">
        <v>0</v>
      </c>
      <c r="G14">
        <f t="shared" si="0"/>
        <v>0</v>
      </c>
    </row>
    <row r="15" spans="1:7" x14ac:dyDescent="0.45">
      <c r="A15" t="s">
        <v>48</v>
      </c>
      <c r="B15">
        <v>0</v>
      </c>
      <c r="C15">
        <v>0</v>
      </c>
      <c r="D15">
        <v>0</v>
      </c>
      <c r="E15">
        <v>2</v>
      </c>
      <c r="F15">
        <v>0</v>
      </c>
      <c r="G15">
        <f t="shared" si="0"/>
        <v>2</v>
      </c>
    </row>
    <row r="16" spans="1:7" x14ac:dyDescent="0.45">
      <c r="A16" t="s">
        <v>196</v>
      </c>
      <c r="B16">
        <f>SUM(B12:B15)</f>
        <v>169</v>
      </c>
      <c r="C16">
        <f t="shared" ref="C16:G16" si="1">SUM(C12:C15)</f>
        <v>111</v>
      </c>
      <c r="D16">
        <f t="shared" si="1"/>
        <v>63</v>
      </c>
      <c r="E16">
        <f t="shared" si="1"/>
        <v>118</v>
      </c>
      <c r="F16">
        <f t="shared" si="1"/>
        <v>36</v>
      </c>
      <c r="G16">
        <f t="shared" si="1"/>
        <v>497</v>
      </c>
    </row>
    <row r="17" spans="1:6" x14ac:dyDescent="0.45">
      <c r="A17" t="s">
        <v>198</v>
      </c>
    </row>
    <row r="19" spans="1:6" x14ac:dyDescent="0.45">
      <c r="A19" t="s">
        <v>197</v>
      </c>
    </row>
    <row r="20" spans="1:6" x14ac:dyDescent="0.45">
      <c r="A20" t="s">
        <v>189</v>
      </c>
      <c r="B20" t="s">
        <v>190</v>
      </c>
      <c r="C20" t="s">
        <v>191</v>
      </c>
      <c r="D20" t="s">
        <v>194</v>
      </c>
      <c r="E20" t="s">
        <v>48</v>
      </c>
      <c r="F20" t="s">
        <v>5</v>
      </c>
    </row>
    <row r="21" spans="1:6" x14ac:dyDescent="0.45">
      <c r="A21" t="s">
        <v>148</v>
      </c>
      <c r="B21">
        <v>254</v>
      </c>
      <c r="C21">
        <v>729</v>
      </c>
      <c r="D21">
        <v>0</v>
      </c>
      <c r="E21">
        <v>0</v>
      </c>
      <c r="F21">
        <f>SUM(B21:E21)</f>
        <v>983</v>
      </c>
    </row>
    <row r="22" spans="1:6" x14ac:dyDescent="0.45">
      <c r="A22" t="s">
        <v>78</v>
      </c>
      <c r="B22">
        <v>130</v>
      </c>
      <c r="C22">
        <v>465</v>
      </c>
      <c r="D22">
        <v>0</v>
      </c>
      <c r="E22">
        <v>0</v>
      </c>
      <c r="F22">
        <f t="shared" ref="F22:F26" si="2">SUM(B22:E22)</f>
        <v>595</v>
      </c>
    </row>
    <row r="23" spans="1:6" x14ac:dyDescent="0.45">
      <c r="A23" t="s">
        <v>77</v>
      </c>
      <c r="B23">
        <v>84</v>
      </c>
      <c r="C23">
        <v>193</v>
      </c>
      <c r="D23">
        <v>0</v>
      </c>
      <c r="E23">
        <v>0</v>
      </c>
      <c r="F23">
        <f t="shared" si="2"/>
        <v>277</v>
      </c>
    </row>
    <row r="24" spans="1:6" x14ac:dyDescent="0.45">
      <c r="A24" t="s">
        <v>76</v>
      </c>
      <c r="B24">
        <v>88</v>
      </c>
      <c r="C24">
        <v>436</v>
      </c>
      <c r="D24">
        <v>0</v>
      </c>
      <c r="E24">
        <v>0</v>
      </c>
      <c r="F24">
        <f t="shared" si="2"/>
        <v>524</v>
      </c>
    </row>
    <row r="25" spans="1:6" x14ac:dyDescent="0.45">
      <c r="A25" t="s">
        <v>4</v>
      </c>
      <c r="B25">
        <v>68</v>
      </c>
      <c r="C25">
        <v>127</v>
      </c>
      <c r="D25">
        <v>6</v>
      </c>
      <c r="E25">
        <v>0</v>
      </c>
      <c r="F25">
        <f t="shared" si="2"/>
        <v>201</v>
      </c>
    </row>
    <row r="26" spans="1:6" x14ac:dyDescent="0.45">
      <c r="A26" t="s">
        <v>5</v>
      </c>
      <c r="B26">
        <f>SUM(B21:B25)</f>
        <v>624</v>
      </c>
      <c r="C26">
        <f>SUM(C21:C25)</f>
        <v>1950</v>
      </c>
      <c r="D26">
        <f t="shared" ref="D26:E26" si="3">SUM(D21:D25)</f>
        <v>6</v>
      </c>
      <c r="E26">
        <f t="shared" si="3"/>
        <v>0</v>
      </c>
      <c r="F26">
        <f t="shared" si="2"/>
        <v>2580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50DA-EB91-4C87-B006-19FD3423E834}">
  <dimension ref="B1:B10"/>
  <sheetViews>
    <sheetView workbookViewId="0">
      <selection activeCell="B8" sqref="B8:B10"/>
    </sheetView>
  </sheetViews>
  <sheetFormatPr defaultRowHeight="14.25" x14ac:dyDescent="0.45"/>
  <sheetData>
    <row r="1" spans="2:2" x14ac:dyDescent="0.45">
      <c r="B1" s="5" t="s">
        <v>34</v>
      </c>
    </row>
    <row r="2" spans="2:2" x14ac:dyDescent="0.45">
      <c r="B2" t="s">
        <v>29</v>
      </c>
    </row>
    <row r="3" spans="2:2" x14ac:dyDescent="0.45">
      <c r="B3" t="s">
        <v>30</v>
      </c>
    </row>
    <row r="4" spans="2:2" x14ac:dyDescent="0.45">
      <c r="B4" t="s">
        <v>31</v>
      </c>
    </row>
    <row r="5" spans="2:2" x14ac:dyDescent="0.45">
      <c r="B5" t="s">
        <v>32</v>
      </c>
    </row>
    <row r="6" spans="2:2" x14ac:dyDescent="0.45">
      <c r="B6" t="s">
        <v>33</v>
      </c>
    </row>
    <row r="8" spans="2:2" x14ac:dyDescent="0.45">
      <c r="B8" t="s">
        <v>62</v>
      </c>
    </row>
    <row r="9" spans="2:2" x14ac:dyDescent="0.45">
      <c r="B9" t="s">
        <v>63</v>
      </c>
    </row>
    <row r="10" spans="2:2" x14ac:dyDescent="0.45">
      <c r="B10" t="s">
        <v>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Gender</vt:lpstr>
      <vt:lpstr>Quit_Rate</vt:lpstr>
      <vt:lpstr>QuitRate_ProgSize</vt:lpstr>
      <vt:lpstr>Score</vt:lpstr>
      <vt:lpstr>Country</vt:lpstr>
      <vt:lpstr>Age</vt:lpstr>
      <vt:lpstr>Professions</vt:lpstr>
      <vt:lpstr>Gender by Profession</vt:lpstr>
      <vt:lpstr>YoE</vt:lpstr>
      <vt:lpstr>Language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2019-02-09T08:57:03Z</dcterms:created>
  <dcterms:modified xsi:type="dcterms:W3CDTF">2019-03-03T19:17:46Z</dcterms:modified>
</cp:coreProperties>
</file>