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GitHub\ML_FaultUnderstanding\data\"/>
    </mc:Choice>
  </mc:AlternateContent>
  <xr:revisionPtr revIDLastSave="0" documentId="13_ncr:1_{C1C90841-0F57-4F89-BCCF-BA4ED7854875}" xr6:coauthVersionLast="43" xr6:coauthVersionMax="43" xr10:uidLastSave="{00000000-0000-0000-0000-000000000000}"/>
  <bookViews>
    <workbookView xWindow="-98" yWindow="-98" windowWidth="18278" windowHeight="10996" activeTab="2" xr2:uid="{8831994A-8D9B-4B52-93C4-E24B29D18929}"/>
  </bookViews>
  <sheets>
    <sheet name="rates" sheetId="1" r:id="rId1"/>
    <sheet name="E1" sheetId="2" r:id="rId2"/>
    <sheet name="E2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O14" i="3"/>
  <c r="O15" i="3"/>
  <c r="O13" i="3"/>
  <c r="E7" i="1"/>
  <c r="F7" i="1" s="1"/>
  <c r="E6" i="1"/>
  <c r="F6" i="1" s="1"/>
  <c r="E5" i="1"/>
  <c r="F5" i="1" s="1"/>
  <c r="J4" i="3"/>
  <c r="J5" i="3"/>
  <c r="J6" i="3"/>
  <c r="J7" i="3"/>
  <c r="J8" i="3"/>
  <c r="J9" i="3"/>
  <c r="J10" i="3"/>
  <c r="J3" i="3"/>
  <c r="D13" i="1"/>
  <c r="E13" i="1" s="1"/>
  <c r="D12" i="1"/>
  <c r="E12" i="1" s="1"/>
  <c r="I10" i="3"/>
  <c r="I9" i="3"/>
  <c r="I8" i="3"/>
  <c r="I7" i="3"/>
  <c r="I6" i="3"/>
  <c r="I5" i="3"/>
  <c r="I4" i="3"/>
  <c r="I3" i="3"/>
  <c r="O7" i="3" l="1"/>
  <c r="Q7" i="3" s="1"/>
  <c r="O9" i="3"/>
  <c r="Q9" i="3" s="1"/>
  <c r="O10" i="3"/>
  <c r="Q10" i="3" s="1"/>
  <c r="O4" i="3"/>
  <c r="Q4" i="3" s="1"/>
  <c r="O6" i="3"/>
  <c r="Q6" i="3" s="1"/>
  <c r="O5" i="3"/>
  <c r="Q5" i="3" s="1"/>
  <c r="O3" i="3"/>
  <c r="Q3" i="3" s="1"/>
  <c r="O8" i="3"/>
  <c r="Q8" i="3" s="1"/>
  <c r="G13" i="2"/>
  <c r="G12" i="2"/>
  <c r="G11" i="2"/>
  <c r="G10" i="2"/>
  <c r="G9" i="2"/>
  <c r="G8" i="2"/>
  <c r="G7" i="2"/>
  <c r="G6" i="2"/>
  <c r="G5" i="2"/>
  <c r="G4" i="2"/>
  <c r="E4" i="1" l="1"/>
  <c r="F4" i="1" s="1"/>
  <c r="E3" i="1"/>
  <c r="F3" i="1" s="1"/>
  <c r="P10" i="3" l="1"/>
  <c r="P3" i="3"/>
  <c r="P6" i="3"/>
  <c r="P4" i="3"/>
  <c r="P7" i="3"/>
  <c r="P9" i="3"/>
  <c r="P8" i="3"/>
  <c r="P5" i="3"/>
  <c r="O1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tc={58041D5F-E05F-4435-80B9-542BBFB9F053}</author>
  </authors>
  <commentList>
    <comment ref="J2" authorId="0" shapeId="0" xr:uid="{58041D5F-E05F-4435-80B9-542BBFB9F053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Removes the Javadoc markers * /** and */</t>
      </text>
    </comment>
  </commentList>
</comments>
</file>

<file path=xl/sharedStrings.xml><?xml version="1.0" encoding="utf-8"?>
<sst xmlns="http://schemas.openxmlformats.org/spreadsheetml/2006/main" count="140" uniqueCount="126">
  <si>
    <t>#</t>
  </si>
  <si>
    <t>File name</t>
  </si>
  <si>
    <t>Method</t>
  </si>
  <si>
    <t>Project</t>
  </si>
  <si>
    <t>Start line</t>
  </si>
  <si>
    <t>End line</t>
  </si>
  <si>
    <t>Loc</t>
  </si>
  <si>
    <t>Failure message</t>
  </si>
  <si>
    <t>1buggy_ApacheCamel.txt</t>
  </si>
  <si>
    <t>acquireExclusiveReadLock</t>
  </si>
  <si>
    <t>Apache Camel</t>
  </si>
  <si>
    <t>Program execution causes NullPointerException</t>
  </si>
  <si>
    <t>2SelectTranslator_buggy.java</t>
  </si>
  <si>
    <t>appendColumn</t>
  </si>
  <si>
    <t>Apache Cayenne</t>
  </si>
  <si>
    <t>3buggy_PatchSetContentRemoteFactory_buggy.txt</t>
  </si>
  <si>
    <t>addComments</t>
  </si>
  <si>
    <t>eclipse.mylyn.internal.gerrit</t>
  </si>
  <si>
    <t>convertScopeToDescription</t>
  </si>
  <si>
    <t>6ReviewScopeNode_buggy.java</t>
  </si>
  <si>
    <t>eclipse.mylyn.reviews</t>
  </si>
  <si>
    <t>When we can't get a file version for whatever reason, an Null Pointer Exception occurs.</t>
  </si>
  <si>
    <t>7buggy_ReviewTaskMapper_buggy.txt</t>
  </si>
  <si>
    <t>mapScope</t>
  </si>
  <si>
    <t>Program execution causes UnsupportedMethodException</t>
  </si>
  <si>
    <t>8buggy_AbstractReviewSection_buggy.txt</t>
  </si>
  <si>
    <t>appendMessage</t>
  </si>
  <si>
    <t>Program execution causes ClassCastException</t>
  </si>
  <si>
    <t>9buggy_Hystrix_buggy.txt</t>
  </si>
  <si>
    <t>endCurrentThreadExecutingCommand</t>
  </si>
  <si>
    <t>netflix.hystrix</t>
  </si>
  <si>
    <t>Program execution causes NoSuchElementException</t>
  </si>
  <si>
    <t>10HashPropertyBuilder_buggy.java</t>
  </si>
  <si>
    <t>netflix.nfgraph</t>
  </si>
  <si>
    <t>Probing algorithm spinning indefinitely trying to find a hole in a byte sequence.</t>
  </si>
  <si>
    <t>11ByteArrayBuffer_buggy.java</t>
  </si>
  <si>
    <t>grow</t>
  </si>
  <si>
    <t>NegativeArraySizeException for data larger than 2GB / 3.</t>
  </si>
  <si>
    <t>13buggy_VectorClock_buggy.txt</t>
  </si>
  <si>
    <t>merge</t>
  </si>
  <si>
    <t>linkedin voldemort.versioning</t>
  </si>
  <si>
    <t>java.lang.IllegalArgumentException: Version -532 is not in the range (1, 32767) in ClockEntry constructor</t>
  </si>
  <si>
    <t>EXPERIMENT-2 DATA</t>
  </si>
  <si>
    <t>EXPERIMENT-1 DATA</t>
  </si>
  <si>
    <t>HIT01_8</t>
  </si>
  <si>
    <t>HIT02_24</t>
  </si>
  <si>
    <t>HIT03_6</t>
  </si>
  <si>
    <t>HIT04_7</t>
  </si>
  <si>
    <t>HIT05_35</t>
  </si>
  <si>
    <t>HIT08_54</t>
  </si>
  <si>
    <t>File</t>
  </si>
  <si>
    <t>54_LocaleUtils.java</t>
  </si>
  <si>
    <t>toLocale</t>
  </si>
  <si>
    <t xml:space="preserve"> java.lang.IllegalArgumentException: Invalid locale format: fr__POSIX</t>
  </si>
  <si>
    <t>assertValidToLocale("fr__POSIX", "fr", "", "POSIX");</t>
  </si>
  <si>
    <t>HIT07_33</t>
  </si>
  <si>
    <t>33_ClassUtils.java</t>
  </si>
  <si>
    <t>toClass</t>
  </si>
  <si>
    <t>java.lang.NullPointerException</t>
  </si>
  <si>
    <t>assertTrue(Arrays.equals(new Class[] { String.class, null, Double.class },
                ClassUtils.toClass(new Object[] { "Test", null, 99d })));</t>
  </si>
  <si>
    <t>51_CodeConsumer.java</t>
  </si>
  <si>
    <t>addNumber</t>
  </si>
  <si>
    <t xml:space="preserve"> junit.framework.ComparisonFailure: expected:&lt;var x=[-0.]0&gt; but was:&lt;var x=[]0&gt;</t>
  </si>
  <si>
    <t xml:space="preserve"> assertPrint("var x = -0.0;", "var x=-0.0");</t>
  </si>
  <si>
    <t>HIT06_51</t>
  </si>
  <si>
    <t>35_ArrayUtils.java</t>
  </si>
  <si>
    <t>add</t>
  </si>
  <si>
    <t>java.lang.ClassCastException: [Ljava.lang.Object; cannot be cast to [Ljav
a.lang.String;</t>
  </si>
  <si>
    <t>String[] sa = ArrayUtils.add(stringArray, aString);
          fail("Should have caused IllegalArgumentException");</t>
  </si>
  <si>
    <t>7_TimePeriodValues.java</t>
  </si>
  <si>
    <t>updateBounds</t>
  </si>
  <si>
    <t>junit.framework.AssertionFailedError: expected:&lt;1&gt; but was:&lt;3&gt;</t>
  </si>
  <si>
    <t>TimePeriodValues s = new TimePeriodValues("Test");
s.add(new SimpleTimePeriod(0L, 50L), 3.0);
assertEquals(1, s.getMaxMiddleIndex());</t>
  </si>
  <si>
    <t>6_CharSequenceTranslator.java</t>
  </si>
  <si>
    <t>translate</t>
  </si>
  <si>
    <t xml:space="preserve"> java.lang.StringIndexOutOfBoundsException: String index out of range: 2 </t>
  </si>
  <si>
    <t>assertEquals("\uD83D\uDE30", StringEscapeUtils.escapeCsv("\uD83D\uDE30"));</t>
  </si>
  <si>
    <t>24_GrayPaintScale.java</t>
  </si>
  <si>
    <t>getPaint</t>
  </si>
  <si>
    <t xml:space="preserve"> java.lang.IllegalArgumentException: Color parameter outside of expected r
ange: Red Green Blue</t>
  </si>
  <si>
    <t>GrayPaintScale gps = new GrayPaintScale();
c = (Color) gps.getPaint(-0.5);
assertTrue(c.equals(Color.black));</t>
  </si>
  <si>
    <t>8_DateTimeZone.java</t>
  </si>
  <si>
    <t>forOffsetHoursMinutes</t>
  </si>
  <si>
    <t xml:space="preserve">java.lang.IllegalArgumentException: Minutes out of range: -15         </t>
  </si>
  <si>
    <t>assertEquals(DateTimeZone.forID("-02:15"), DateTimeZone.forOffsetHoursMinutes(-2, -15));</t>
  </si>
  <si>
    <t>Failure description</t>
  </si>
  <si>
    <t>Test description</t>
  </si>
  <si>
    <t>LOC</t>
  </si>
  <si>
    <t>BUG_ID</t>
  </si>
  <si>
    <t>Words</t>
  </si>
  <si>
    <t>Characters</t>
  </si>
  <si>
    <t>lines</t>
  </si>
  <si>
    <t>Lines</t>
  </si>
  <si>
    <t>Seq</t>
  </si>
  <si>
    <t>seconds</t>
  </si>
  <si>
    <t>seconds/
line</t>
  </si>
  <si>
    <t>words</t>
  </si>
  <si>
    <t>minutes</t>
  </si>
  <si>
    <t>seconds/
word</t>
  </si>
  <si>
    <t>Line rate (seconds)</t>
  </si>
  <si>
    <t>Word rate (seconds)</t>
  </si>
  <si>
    <t>Line rate (minutes)</t>
  </si>
  <si>
    <t>Words original</t>
  </si>
  <si>
    <t>Word rate (minutes)</t>
  </si>
  <si>
    <t>Minimum program reading durations</t>
  </si>
  <si>
    <t>Read a question</t>
  </si>
  <si>
    <t>Read failure</t>
  </si>
  <si>
    <t>Read highlighted program statement</t>
  </si>
  <si>
    <t>Alternative measure</t>
  </si>
  <si>
    <t>reference</t>
  </si>
  <si>
    <t>[1]</t>
  </si>
  <si>
    <t>[2]</t>
  </si>
  <si>
    <t>References</t>
  </si>
  <si>
    <t>[3]</t>
  </si>
  <si>
    <t>Barnard, J., &amp; Price, A. (1994). Managing code inspection information. IEEE software, 11(2), 59-69.</t>
  </si>
  <si>
    <t>https://smartbear.com/learn/code-review/best-practices-for-peer-code-review/</t>
  </si>
  <si>
    <t>Russell GW. Experience with inspection in ultralarge-scale developments. IEEE Software 1991; 8(1):25–31.</t>
  </si>
  <si>
    <t>[1][4]</t>
  </si>
  <si>
    <t>[4]</t>
  </si>
  <si>
    <t>Laitenberger O, DeBaud JM. Perspective-based reading of code documents at Robert Bosch GmbH. Information and Software Technology 1997; 39(11):781–791</t>
  </si>
  <si>
    <t>Total (seconds)</t>
  </si>
  <si>
    <t>[5]</t>
  </si>
  <si>
    <t>Aurum, A., Petersson, H., &amp; Wohlin, C. (2002). State‐of‐the‐art: software inspections after 25 years. Software Testing, Verification and Reliability, 12(3), 133-154.</t>
  </si>
  <si>
    <t> Ziefle, M (December 1998). "Effects of display resolution on visual performance". Human Factors. 40 (4): 554–68. doi:10.1518/001872098779649355. PMID 9974229.</t>
  </si>
  <si>
    <t>[6]</t>
  </si>
  <si>
    <t>Proof-reading [6]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</si>
</sst>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C4C4C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9" fontId="0" fillId="0" borderId="0" xfId="1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5" fillId="0" borderId="0" xfId="2"/>
    <xf numFmtId="1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34">
    <dxf>
      <numFmt numFmtId="0" formatCode="General"/>
    </dxf>
    <dxf>
      <numFmt numFmtId="2" formatCode="0.0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right style="thin">
          <color theme="4" tint="0.39997558519241921"/>
        </righ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theme="1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4C4C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4C4C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4C4C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tian Adriano" id="{FEABA9C9-0727-434A-A121-FFC8FB0D3869}" userId="18e2d178247cac6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EEC463-991B-483F-AC20-C7DF154C51BF}" name="Table4" displayName="Table4" ref="B2:F7" totalsRowShown="0" headerRowDxfId="9" dataDxfId="8">
  <autoFilter ref="B2:F7" xr:uid="{CA0C3A2A-21C6-4409-93F5-349AEA904CB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A6E027B-CC21-49E9-A998-2AC5BE1A2F14}" name="lines" dataDxfId="11"/>
    <tableColumn id="5" xr3:uid="{F63FAFA6-6745-4144-8BB5-C73C5AE49E5F}" name="reference" dataDxfId="4"/>
    <tableColumn id="2" xr3:uid="{39F6767F-15A3-49C3-B470-71D5726F1021}" name="minutes" dataDxfId="10"/>
    <tableColumn id="3" xr3:uid="{26035A72-00FF-46D2-A01D-7864BF4025C4}" name="seconds" dataDxfId="3">
      <calculatedColumnFormula>D3*60</calculatedColumnFormula>
    </tableColumn>
    <tableColumn id="4" xr3:uid="{DBC344B0-C934-4DC7-9940-94CA653F0447}" name="seconds/_x000a_line" dataDxfId="2">
      <calculatedColumnFormula>E3/B3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54DB11-56E5-4C39-9A94-61B414AB9B15}" name="Table5" displayName="Table5" ref="B11:E13" totalsRowShown="0" tableBorderDxfId="7">
  <autoFilter ref="B11:E13" xr:uid="{2C9B677C-FAC4-46C9-A177-026BC3567575}">
    <filterColumn colId="0" hiddenButton="1"/>
    <filterColumn colId="1" hiddenButton="1"/>
    <filterColumn colId="2" hiddenButton="1"/>
    <filterColumn colId="3" hiddenButton="1"/>
  </autoFilter>
  <tableColumns count="4">
    <tableColumn id="1" xr3:uid="{D796CA4A-F48F-4B5D-B894-781106E374AE}" name="words"/>
    <tableColumn id="2" xr3:uid="{A4CB9696-72F2-4C8C-ACC3-C8A6C23D58D7}" name="minutes"/>
    <tableColumn id="3" xr3:uid="{57BCE580-6FA9-4272-97CD-BB6C7FDCA0F2}" name="seconds">
      <calculatedColumnFormula>C12*60</calculatedColumnFormula>
    </tableColumn>
    <tableColumn id="4" xr3:uid="{C0059B23-FBC0-4AA8-BFF6-533AC9910634}" name="seconds/_x000a_word" dataDxfId="1">
      <calculatedColumnFormula>D12/B12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23EE5F-47C2-4FC6-BABB-C5B3A0974D38}" name="Table1" displayName="Table1" ref="A3:H13" totalsRowShown="0" headerRowDxfId="33" dataDxfId="32">
  <tableColumns count="8">
    <tableColumn id="1" xr3:uid="{1C6C38C6-11D6-4483-93ED-769B7A12F652}" name="#" dataDxfId="31"/>
    <tableColumn id="2" xr3:uid="{C5095540-98B3-4DD4-B325-4F53FB8F78C6}" name="File name" dataDxfId="30"/>
    <tableColumn id="3" xr3:uid="{BB61E8DC-8299-4A3A-B96F-D07D38A79201}" name="Method" dataDxfId="29"/>
    <tableColumn id="4" xr3:uid="{DD9BF2ED-D719-4651-A2FA-D77A9B586E62}" name="Project" dataDxfId="28"/>
    <tableColumn id="5" xr3:uid="{59F9BD49-2916-4545-88D7-8EC43BD7217B}" name="Start line" dataDxfId="27"/>
    <tableColumn id="6" xr3:uid="{E042CADD-C4AE-420D-813F-A62D22E51FDD}" name="End line" dataDxfId="26"/>
    <tableColumn id="7" xr3:uid="{F5E97E84-D4FD-4752-A5EC-F3832F29AAA3}" name="Loc" dataDxfId="25">
      <calculatedColumnFormula>F4-E4</calculatedColumnFormula>
    </tableColumn>
    <tableColumn id="8" xr3:uid="{E2C70EA2-E61C-49D6-97BA-26F75FE515FD}" name="Failure message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2CE1CB-53D4-495E-8111-36A252C0AC31}" name="Table24" displayName="Table24" ref="B2:L10" totalsRowShown="0" headerRowDxfId="23" dataDxfId="22">
  <autoFilter ref="B2:L10" xr:uid="{02A2B18D-577F-4960-87BB-DE512952655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B3:K10">
    <sortCondition ref="B2:B10"/>
  </sortState>
  <tableColumns count="11">
    <tableColumn id="10" xr3:uid="{E52CA1E0-F793-48CA-A470-C81E0BB48E47}" name="Seq" dataDxfId="21"/>
    <tableColumn id="1" xr3:uid="{DEEAB995-62CE-42F0-B091-C12D36E73BA0}" name="BUG_ID" dataDxfId="20"/>
    <tableColumn id="2" xr3:uid="{913AB8A5-1811-4153-9BB0-BDFFD19B2672}" name="File" dataDxfId="19"/>
    <tableColumn id="3" xr3:uid="{1A21F316-3F6D-4A8E-91CA-E5E5301C7288}" name="Method" dataDxfId="18" dataCellStyle="Percent"/>
    <tableColumn id="4" xr3:uid="{5606321B-E368-4129-B469-90060329837E}" name="Failure description" dataDxfId="17"/>
    <tableColumn id="5" xr3:uid="{38E0C410-1FC3-40B6-A0C5-DCFA6F0AC244}" name="Test description" dataDxfId="16"/>
    <tableColumn id="6" xr3:uid="{056CF7C5-B0BB-4C3B-95EF-F98B05BF27F9}" name="LOC" dataDxfId="15"/>
    <tableColumn id="9" xr3:uid="{A8642FBE-04FB-4890-B054-F88BE443BF91}" name="Lines" dataDxfId="14"/>
    <tableColumn id="7" xr3:uid="{0706820E-A048-4FCB-A61D-7E636F5F7854}" name="Words" dataDxfId="13">
      <calculatedColumnFormula>Table24[[#This Row],[Words original]]-(Table24[[#This Row],[Lines]]-Table24[[#This Row],[LOC]])</calculatedColumnFormula>
    </tableColumn>
    <tableColumn id="8" xr3:uid="{9F1D0247-65C7-4808-8F70-41E8A1156B88}" name="Characters" dataDxfId="12"/>
    <tableColumn id="11" xr3:uid="{1AB00C58-9D73-4C56-8C91-690741AA7C11}" name="Words original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3956E4-B239-4F09-8F62-53D1DABD97E7}" name="Table6" displayName="Table6" ref="N2:Q10" totalsRowShown="0" headerRowDxfId="5">
  <autoFilter ref="N2:Q10" xr:uid="{486E1535-D580-49E0-94E7-13F8C49CCE6B}">
    <filterColumn colId="0" hiddenButton="1"/>
    <filterColumn colId="1" hiddenButton="1"/>
    <filterColumn colId="2" hiddenButton="1"/>
    <filterColumn colId="3" hiddenButton="1"/>
  </autoFilter>
  <tableColumns count="4">
    <tableColumn id="1" xr3:uid="{BE55372F-F240-4494-B88E-2482FBE9E8CA}" name="Line rate (seconds)" dataDxfId="0">
      <calculatedColumnFormula>Table24[[#This Row],[Lines]]*rates!$F$7</calculatedColumnFormula>
    </tableColumn>
    <tableColumn id="2" xr3:uid="{93431EFA-3262-4FB0-AF0F-B472138B2F3A}" name="Word rate (seconds)">
      <calculatedColumnFormula>Table24[[#This Row],[Words]]*rates!$E$13</calculatedColumnFormula>
    </tableColumn>
    <tableColumn id="3" xr3:uid="{FFA96662-4453-4830-BF35-A69B6276A08C}" name="Line rate (minutes)">
      <calculatedColumnFormula>N3/60</calculatedColumnFormula>
    </tableColumn>
    <tableColumn id="4" xr3:uid="{DD5BC2ED-D2BA-4B58-A82F-6661572BFAA3}" name="Word rate (minutes)">
      <calculatedColumnFormula>O3/60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FCFF0A-C255-466E-B573-6AE0C9CDAB6D}" name="Table7" displayName="Table7" ref="N12:O16" totalsRowShown="0">
  <autoFilter ref="N12:O16" xr:uid="{9EB5D987-F34A-45B3-B40A-48A07479E5BF}"/>
  <tableColumns count="2">
    <tableColumn id="1" xr3:uid="{679C6121-CE5D-4F57-9B54-FF6650C0B06C}" name="Alternative measure"/>
    <tableColumn id="2" xr3:uid="{9EBE5AB1-12C4-4632-B9DA-8FB0E7F0D822}" name="Line rate (seconds)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19-04-10T16:32:24.01" personId="{FEABA9C9-0727-434A-A121-FFC8FB0D3869}" id="{58041D5F-E05F-4435-80B9-542BBFB9F053}">
    <text>Removes the Javadoc markers * /** and */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s://smartbear.com/learn/code-review/best-practices-for-peer-code-review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3312-DE6E-4E5E-9177-A4F1C72F5B52}">
  <dimension ref="B2:F22"/>
  <sheetViews>
    <sheetView workbookViewId="0">
      <selection activeCell="B16" sqref="B16:C22"/>
    </sheetView>
  </sheetViews>
  <sheetFormatPr defaultRowHeight="14.25" x14ac:dyDescent="0.45"/>
  <cols>
    <col min="3" max="3" width="9.265625" customWidth="1"/>
    <col min="4" max="4" width="9.19921875" customWidth="1"/>
  </cols>
  <sheetData>
    <row r="2" spans="2:6" ht="28.5" x14ac:dyDescent="0.45">
      <c r="B2" s="22" t="s">
        <v>91</v>
      </c>
      <c r="C2" s="22" t="s">
        <v>109</v>
      </c>
      <c r="D2" s="22" t="s">
        <v>97</v>
      </c>
      <c r="E2" s="22" t="s">
        <v>94</v>
      </c>
      <c r="F2" s="24" t="s">
        <v>95</v>
      </c>
    </row>
    <row r="3" spans="2:6" x14ac:dyDescent="0.45">
      <c r="B3" s="22">
        <v>200</v>
      </c>
      <c r="C3" s="22" t="s">
        <v>117</v>
      </c>
      <c r="D3" s="22">
        <v>60</v>
      </c>
      <c r="E3" s="22">
        <f>D3*60</f>
        <v>3600</v>
      </c>
      <c r="F3" s="26">
        <f>E3/B3</f>
        <v>18</v>
      </c>
    </row>
    <row r="4" spans="2:6" x14ac:dyDescent="0.45">
      <c r="B4" s="22">
        <v>400</v>
      </c>
      <c r="C4" s="22" t="s">
        <v>110</v>
      </c>
      <c r="D4" s="22">
        <v>90</v>
      </c>
      <c r="E4" s="22">
        <f>D4*60</f>
        <v>5400</v>
      </c>
      <c r="F4" s="26">
        <f>E4/B4</f>
        <v>13.5</v>
      </c>
    </row>
    <row r="5" spans="2:6" x14ac:dyDescent="0.45">
      <c r="B5" s="22">
        <v>172</v>
      </c>
      <c r="C5" s="22" t="s">
        <v>111</v>
      </c>
      <c r="D5" s="22">
        <v>60</v>
      </c>
      <c r="E5" s="22">
        <f>D5*60</f>
        <v>3600</v>
      </c>
      <c r="F5" s="26">
        <f>E5/B5</f>
        <v>20.930232558139537</v>
      </c>
    </row>
    <row r="6" spans="2:6" x14ac:dyDescent="0.45">
      <c r="B6" s="22">
        <v>150</v>
      </c>
      <c r="C6" s="22" t="s">
        <v>113</v>
      </c>
      <c r="D6" s="22">
        <v>60</v>
      </c>
      <c r="E6" s="22">
        <f>D6*60</f>
        <v>3600</v>
      </c>
      <c r="F6" s="26">
        <f>E6/B6</f>
        <v>24</v>
      </c>
    </row>
    <row r="7" spans="2:6" x14ac:dyDescent="0.45">
      <c r="B7" s="22">
        <v>300</v>
      </c>
      <c r="C7" s="22" t="s">
        <v>118</v>
      </c>
      <c r="D7" s="22">
        <v>60</v>
      </c>
      <c r="E7" s="22">
        <f>D7*60</f>
        <v>3600</v>
      </c>
      <c r="F7" s="26">
        <f>E7/B7</f>
        <v>12</v>
      </c>
    </row>
    <row r="10" spans="2:6" x14ac:dyDescent="0.45">
      <c r="B10" t="s">
        <v>125</v>
      </c>
    </row>
    <row r="11" spans="2:6" ht="28.5" x14ac:dyDescent="0.45">
      <c r="B11" t="s">
        <v>96</v>
      </c>
      <c r="C11" t="s">
        <v>97</v>
      </c>
      <c r="D11" s="23" t="s">
        <v>94</v>
      </c>
      <c r="E11" s="7" t="s">
        <v>98</v>
      </c>
    </row>
    <row r="12" spans="2:6" x14ac:dyDescent="0.45">
      <c r="B12">
        <v>180</v>
      </c>
      <c r="C12">
        <v>1</v>
      </c>
      <c r="D12" s="8">
        <f>C12*60</f>
        <v>60</v>
      </c>
      <c r="E12" s="27">
        <f>D12/B12</f>
        <v>0.33333333333333331</v>
      </c>
    </row>
    <row r="13" spans="2:6" x14ac:dyDescent="0.45">
      <c r="B13">
        <v>200</v>
      </c>
      <c r="C13">
        <v>1</v>
      </c>
      <c r="D13" s="9">
        <f>C13*60</f>
        <v>60</v>
      </c>
      <c r="E13" s="28">
        <f>D13/B13</f>
        <v>0.3</v>
      </c>
    </row>
    <row r="16" spans="2:6" x14ac:dyDescent="0.45">
      <c r="B16" t="s">
        <v>112</v>
      </c>
    </row>
    <row r="17" spans="2:3" x14ac:dyDescent="0.45">
      <c r="B17" t="s">
        <v>110</v>
      </c>
      <c r="C17" s="29" t="s">
        <v>115</v>
      </c>
    </row>
    <row r="18" spans="2:3" x14ac:dyDescent="0.45">
      <c r="B18" t="s">
        <v>111</v>
      </c>
      <c r="C18" t="s">
        <v>114</v>
      </c>
    </row>
    <row r="19" spans="2:3" x14ac:dyDescent="0.45">
      <c r="B19" t="s">
        <v>113</v>
      </c>
      <c r="C19" t="s">
        <v>116</v>
      </c>
    </row>
    <row r="20" spans="2:3" x14ac:dyDescent="0.45">
      <c r="B20" t="s">
        <v>118</v>
      </c>
      <c r="C20" t="s">
        <v>119</v>
      </c>
    </row>
    <row r="21" spans="2:3" x14ac:dyDescent="0.45">
      <c r="B21" t="s">
        <v>121</v>
      </c>
      <c r="C21" t="s">
        <v>122</v>
      </c>
    </row>
    <row r="22" spans="2:3" x14ac:dyDescent="0.45">
      <c r="B22" t="s">
        <v>124</v>
      </c>
      <c r="C22" t="s">
        <v>123</v>
      </c>
    </row>
  </sheetData>
  <hyperlinks>
    <hyperlink ref="C17" r:id="rId1" xr:uid="{B4E18ED7-C02B-471A-9C58-DA7B9EEC77D3}"/>
  </hyperlinks>
  <pageMargins left="0.7" right="0.7" top="0.75" bottom="0.75" header="0.3" footer="0.3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AAE2-D946-4946-8C71-E24881D18A6B}">
  <dimension ref="A1:H13"/>
  <sheetViews>
    <sheetView workbookViewId="0">
      <selection activeCell="B18" sqref="B18"/>
    </sheetView>
  </sheetViews>
  <sheetFormatPr defaultRowHeight="14.25" x14ac:dyDescent="0.45"/>
  <cols>
    <col min="2" max="2" width="34.33203125" customWidth="1"/>
    <col min="3" max="3" width="31.53125" customWidth="1"/>
    <col min="8" max="8" width="77" customWidth="1"/>
  </cols>
  <sheetData>
    <row r="1" spans="1:8" x14ac:dyDescent="0.45">
      <c r="A1" s="6" t="s">
        <v>43</v>
      </c>
    </row>
    <row r="3" spans="1:8" x14ac:dyDescent="0.4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45">
      <c r="A4" s="2">
        <v>1</v>
      </c>
      <c r="B4" s="3" t="s">
        <v>8</v>
      </c>
      <c r="C4" s="4" t="s">
        <v>9</v>
      </c>
      <c r="D4" s="3" t="s">
        <v>10</v>
      </c>
      <c r="E4" s="3">
        <v>46</v>
      </c>
      <c r="F4" s="3">
        <v>108</v>
      </c>
      <c r="G4" s="2">
        <f t="shared" ref="G4:G13" si="0">F4-E4</f>
        <v>62</v>
      </c>
      <c r="H4" s="5" t="s">
        <v>11</v>
      </c>
    </row>
    <row r="5" spans="1:8" x14ac:dyDescent="0.45">
      <c r="A5" s="2">
        <v>2</v>
      </c>
      <c r="B5" s="4" t="s">
        <v>12</v>
      </c>
      <c r="C5" s="4" t="s">
        <v>13</v>
      </c>
      <c r="D5" s="3" t="s">
        <v>14</v>
      </c>
      <c r="E5" s="3">
        <v>519</v>
      </c>
      <c r="F5" s="3">
        <v>560</v>
      </c>
      <c r="G5" s="2">
        <f t="shared" si="0"/>
        <v>41</v>
      </c>
      <c r="H5" s="5" t="s">
        <v>11</v>
      </c>
    </row>
    <row r="6" spans="1:8" x14ac:dyDescent="0.45">
      <c r="A6" s="2">
        <v>3</v>
      </c>
      <c r="B6" s="3" t="s">
        <v>15</v>
      </c>
      <c r="C6" s="4" t="s">
        <v>16</v>
      </c>
      <c r="D6" s="3" t="s">
        <v>17</v>
      </c>
      <c r="E6" s="3">
        <v>85</v>
      </c>
      <c r="F6" s="3">
        <v>119</v>
      </c>
      <c r="G6" s="2">
        <f t="shared" si="0"/>
        <v>34</v>
      </c>
      <c r="H6" s="5" t="s">
        <v>18</v>
      </c>
    </row>
    <row r="7" spans="1:8" x14ac:dyDescent="0.45">
      <c r="A7" s="2">
        <v>4</v>
      </c>
      <c r="B7" s="4" t="s">
        <v>19</v>
      </c>
      <c r="C7" s="3" t="s">
        <v>18</v>
      </c>
      <c r="D7" s="3" t="s">
        <v>20</v>
      </c>
      <c r="E7" s="3">
        <v>57</v>
      </c>
      <c r="F7" s="3">
        <v>81</v>
      </c>
      <c r="G7" s="2">
        <f t="shared" si="0"/>
        <v>24</v>
      </c>
      <c r="H7" s="5" t="s">
        <v>21</v>
      </c>
    </row>
    <row r="8" spans="1:8" x14ac:dyDescent="0.45">
      <c r="A8" s="2">
        <v>5</v>
      </c>
      <c r="B8" s="4" t="s">
        <v>22</v>
      </c>
      <c r="C8" s="4" t="s">
        <v>23</v>
      </c>
      <c r="D8" s="3" t="s">
        <v>20</v>
      </c>
      <c r="E8" s="3">
        <v>231</v>
      </c>
      <c r="F8" s="3">
        <v>238</v>
      </c>
      <c r="G8" s="2">
        <f t="shared" si="0"/>
        <v>7</v>
      </c>
      <c r="H8" s="5" t="s">
        <v>24</v>
      </c>
    </row>
    <row r="9" spans="1:8" x14ac:dyDescent="0.45">
      <c r="A9" s="2">
        <v>6</v>
      </c>
      <c r="B9" s="4" t="s">
        <v>25</v>
      </c>
      <c r="C9" s="4" t="s">
        <v>26</v>
      </c>
      <c r="D9" s="3" t="s">
        <v>20</v>
      </c>
      <c r="E9" s="3">
        <v>78</v>
      </c>
      <c r="F9" s="3">
        <v>84</v>
      </c>
      <c r="G9" s="2">
        <f t="shared" si="0"/>
        <v>6</v>
      </c>
      <c r="H9" s="5" t="s">
        <v>27</v>
      </c>
    </row>
    <row r="10" spans="1:8" x14ac:dyDescent="0.45">
      <c r="A10" s="2">
        <v>7</v>
      </c>
      <c r="B10" s="4" t="s">
        <v>28</v>
      </c>
      <c r="C10" s="4" t="s">
        <v>29</v>
      </c>
      <c r="D10" s="3" t="s">
        <v>30</v>
      </c>
      <c r="E10" s="3">
        <v>87</v>
      </c>
      <c r="F10" s="3">
        <v>89</v>
      </c>
      <c r="G10" s="2">
        <f t="shared" si="0"/>
        <v>2</v>
      </c>
      <c r="H10" s="5" t="s">
        <v>31</v>
      </c>
    </row>
    <row r="11" spans="1:8" x14ac:dyDescent="0.45">
      <c r="A11" s="2">
        <v>8</v>
      </c>
      <c r="B11" s="4" t="s">
        <v>32</v>
      </c>
      <c r="C11" s="3"/>
      <c r="D11" s="3" t="s">
        <v>33</v>
      </c>
      <c r="E11" s="3">
        <v>136</v>
      </c>
      <c r="F11" s="3">
        <v>144</v>
      </c>
      <c r="G11" s="2">
        <f t="shared" si="0"/>
        <v>8</v>
      </c>
      <c r="H11" s="5" t="s">
        <v>34</v>
      </c>
    </row>
    <row r="12" spans="1:8" x14ac:dyDescent="0.45">
      <c r="A12" s="2">
        <v>9</v>
      </c>
      <c r="B12" s="4" t="s">
        <v>35</v>
      </c>
      <c r="C12" s="4" t="s">
        <v>36</v>
      </c>
      <c r="D12" s="3" t="s">
        <v>33</v>
      </c>
      <c r="E12" s="3">
        <v>120</v>
      </c>
      <c r="F12" s="3">
        <v>122</v>
      </c>
      <c r="G12" s="2">
        <f t="shared" si="0"/>
        <v>2</v>
      </c>
      <c r="H12" s="5" t="s">
        <v>37</v>
      </c>
    </row>
    <row r="13" spans="1:8" ht="28.5" x14ac:dyDescent="0.45">
      <c r="A13" s="2">
        <v>10</v>
      </c>
      <c r="B13" s="4" t="s">
        <v>38</v>
      </c>
      <c r="C13" s="4" t="s">
        <v>39</v>
      </c>
      <c r="D13" s="3" t="s">
        <v>40</v>
      </c>
      <c r="E13" s="3">
        <v>240</v>
      </c>
      <c r="F13" s="3">
        <v>259</v>
      </c>
      <c r="G13" s="2">
        <f t="shared" si="0"/>
        <v>19</v>
      </c>
      <c r="H13" s="5" t="s">
        <v>41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60E8C-8FC3-4B2D-8BC0-20CD17033C48}">
  <dimension ref="A1:Q16"/>
  <sheetViews>
    <sheetView tabSelected="1" topLeftCell="B1" workbookViewId="0">
      <selection activeCell="G12" sqref="G12"/>
    </sheetView>
  </sheetViews>
  <sheetFormatPr defaultRowHeight="14.25" x14ac:dyDescent="0.45"/>
  <cols>
    <col min="2" max="2" width="3.9296875" style="22" customWidth="1"/>
    <col min="3" max="3" width="8.9296875" customWidth="1"/>
    <col min="4" max="4" width="20.33203125" customWidth="1"/>
    <col min="5" max="5" width="22.3984375" customWidth="1"/>
    <col min="6" max="6" width="26.33203125" customWidth="1"/>
    <col min="7" max="7" width="19.19921875" customWidth="1"/>
    <col min="9" max="9" width="11.1328125" customWidth="1"/>
    <col min="11" max="12" width="11.59765625" customWidth="1"/>
    <col min="13" max="13" width="13.33203125" customWidth="1"/>
    <col min="14" max="14" width="19.19921875" customWidth="1"/>
    <col min="15" max="15" width="17.9296875" customWidth="1"/>
    <col min="16" max="16" width="12.59765625" customWidth="1"/>
    <col min="17" max="17" width="8.73046875" customWidth="1"/>
  </cols>
  <sheetData>
    <row r="1" spans="1:17" x14ac:dyDescent="0.45">
      <c r="A1" t="s">
        <v>42</v>
      </c>
      <c r="N1" s="6" t="s">
        <v>104</v>
      </c>
    </row>
    <row r="2" spans="1:17" ht="42.75" x14ac:dyDescent="0.45">
      <c r="A2" t="s">
        <v>0</v>
      </c>
      <c r="B2" s="12" t="s">
        <v>93</v>
      </c>
      <c r="C2" s="11" t="s">
        <v>88</v>
      </c>
      <c r="D2" s="12" t="s">
        <v>50</v>
      </c>
      <c r="E2" s="12" t="s">
        <v>2</v>
      </c>
      <c r="F2" s="12" t="s">
        <v>85</v>
      </c>
      <c r="G2" s="12" t="s">
        <v>86</v>
      </c>
      <c r="H2" s="12" t="s">
        <v>87</v>
      </c>
      <c r="I2" s="12" t="s">
        <v>92</v>
      </c>
      <c r="J2" s="18" t="s">
        <v>89</v>
      </c>
      <c r="K2" s="18" t="s">
        <v>90</v>
      </c>
      <c r="L2" s="18" t="s">
        <v>102</v>
      </c>
      <c r="N2" s="24" t="s">
        <v>99</v>
      </c>
      <c r="O2" s="24" t="s">
        <v>100</v>
      </c>
      <c r="P2" s="25" t="s">
        <v>101</v>
      </c>
      <c r="Q2" s="25" t="s">
        <v>103</v>
      </c>
    </row>
    <row r="3" spans="1:17" x14ac:dyDescent="0.45">
      <c r="B3" s="21">
        <v>1</v>
      </c>
      <c r="C3" s="19" t="s">
        <v>44</v>
      </c>
      <c r="D3" s="13" t="s">
        <v>81</v>
      </c>
      <c r="E3" s="14" t="s">
        <v>82</v>
      </c>
      <c r="F3" s="13" t="s">
        <v>83</v>
      </c>
      <c r="G3" s="16" t="s">
        <v>84</v>
      </c>
      <c r="H3" s="17">
        <v>23</v>
      </c>
      <c r="I3" s="17">
        <f>295-241</f>
        <v>54</v>
      </c>
      <c r="J3" s="10">
        <f>Table24[[#This Row],[Words original]]-(Table24[[#This Row],[Lines]]-Table24[[#This Row],[LOC]])</f>
        <v>306</v>
      </c>
      <c r="K3" s="10">
        <v>2484</v>
      </c>
      <c r="L3" s="10">
        <v>337</v>
      </c>
      <c r="N3">
        <f>Table24[[#This Row],[Lines]]*rates!$F$7</f>
        <v>648</v>
      </c>
      <c r="O3">
        <f>Table24[[#This Row],[Words]]*rates!$E$13</f>
        <v>91.8</v>
      </c>
      <c r="P3">
        <f>N3/60</f>
        <v>10.8</v>
      </c>
      <c r="Q3">
        <f>O3/60</f>
        <v>1.53</v>
      </c>
    </row>
    <row r="4" spans="1:17" x14ac:dyDescent="0.45">
      <c r="B4" s="21">
        <v>2</v>
      </c>
      <c r="C4" s="19" t="s">
        <v>45</v>
      </c>
      <c r="D4" s="13" t="s">
        <v>77</v>
      </c>
      <c r="E4" s="14" t="s">
        <v>78</v>
      </c>
      <c r="F4" s="13" t="s">
        <v>79</v>
      </c>
      <c r="G4" s="16" t="s">
        <v>80</v>
      </c>
      <c r="H4" s="17">
        <v>7</v>
      </c>
      <c r="I4" s="17">
        <f>120-107</f>
        <v>13</v>
      </c>
      <c r="J4" s="10">
        <f>Table24[[#This Row],[Words original]]-(Table24[[#This Row],[Lines]]-Table24[[#This Row],[LOC]])</f>
        <v>52</v>
      </c>
      <c r="K4" s="10">
        <v>438</v>
      </c>
      <c r="L4" s="10">
        <v>58</v>
      </c>
      <c r="N4">
        <f>Table24[[#This Row],[Lines]]*rates!$F$7</f>
        <v>156</v>
      </c>
      <c r="O4">
        <f>Table24[[#This Row],[Words]]*rates!$E$13</f>
        <v>15.6</v>
      </c>
      <c r="P4">
        <f t="shared" ref="P4:P10" si="0">N4/60</f>
        <v>2.6</v>
      </c>
      <c r="Q4">
        <f t="shared" ref="Q4:Q10" si="1">O4/60</f>
        <v>0.26</v>
      </c>
    </row>
    <row r="5" spans="1:17" x14ac:dyDescent="0.45">
      <c r="B5" s="21">
        <v>3</v>
      </c>
      <c r="C5" s="19" t="s">
        <v>46</v>
      </c>
      <c r="D5" s="13" t="s">
        <v>73</v>
      </c>
      <c r="E5" s="14" t="s">
        <v>74</v>
      </c>
      <c r="F5" s="13" t="s">
        <v>75</v>
      </c>
      <c r="G5" s="16" t="s">
        <v>76</v>
      </c>
      <c r="H5" s="17">
        <v>23</v>
      </c>
      <c r="I5" s="17">
        <f>98-67</f>
        <v>31</v>
      </c>
      <c r="J5" s="10">
        <f>Table24[[#This Row],[Words original]]-(Table24[[#This Row],[Lines]]-Table24[[#This Row],[LOC]])</f>
        <v>154</v>
      </c>
      <c r="K5" s="10">
        <v>1249</v>
      </c>
      <c r="L5" s="10">
        <v>162</v>
      </c>
      <c r="N5">
        <f>Table24[[#This Row],[Lines]]*rates!$F$7</f>
        <v>372</v>
      </c>
      <c r="O5">
        <f>Table24[[#This Row],[Words]]*rates!$E$13</f>
        <v>46.199999999999996</v>
      </c>
      <c r="P5">
        <f t="shared" si="0"/>
        <v>6.2</v>
      </c>
      <c r="Q5">
        <f t="shared" si="1"/>
        <v>0.76999999999999991</v>
      </c>
    </row>
    <row r="6" spans="1:17" x14ac:dyDescent="0.45">
      <c r="B6" s="21">
        <v>4</v>
      </c>
      <c r="C6" s="19" t="s">
        <v>47</v>
      </c>
      <c r="D6" s="13" t="s">
        <v>69</v>
      </c>
      <c r="E6" s="14" t="s">
        <v>70</v>
      </c>
      <c r="F6" s="13" t="s">
        <v>71</v>
      </c>
      <c r="G6" s="16" t="s">
        <v>72</v>
      </c>
      <c r="H6" s="17">
        <v>78</v>
      </c>
      <c r="I6" s="20">
        <f>334-256</f>
        <v>78</v>
      </c>
      <c r="J6" s="10">
        <f>Table24[[#This Row],[Words original]]-(Table24[[#This Row],[Lines]]-Table24[[#This Row],[LOC]])</f>
        <v>241</v>
      </c>
      <c r="K6" s="10">
        <v>2641</v>
      </c>
      <c r="L6" s="10">
        <v>241</v>
      </c>
      <c r="N6">
        <f>Table24[[#This Row],[Lines]]*rates!$F$7</f>
        <v>936</v>
      </c>
      <c r="O6">
        <f>Table24[[#This Row],[Words]]*rates!$E$13</f>
        <v>72.3</v>
      </c>
      <c r="P6">
        <f t="shared" si="0"/>
        <v>15.6</v>
      </c>
      <c r="Q6">
        <f t="shared" si="1"/>
        <v>1.2049999999999998</v>
      </c>
    </row>
    <row r="7" spans="1:17" x14ac:dyDescent="0.45">
      <c r="B7" s="21">
        <v>5</v>
      </c>
      <c r="C7" s="19" t="s">
        <v>48</v>
      </c>
      <c r="D7" s="13" t="s">
        <v>65</v>
      </c>
      <c r="E7" s="14" t="s">
        <v>66</v>
      </c>
      <c r="F7" s="13" t="s">
        <v>67</v>
      </c>
      <c r="G7" s="16" t="s">
        <v>68</v>
      </c>
      <c r="H7" s="17">
        <v>7</v>
      </c>
      <c r="I7" s="17">
        <f>3293-3260</f>
        <v>33</v>
      </c>
      <c r="J7" s="10">
        <f>Table24[[#This Row],[Words original]]-(Table24[[#This Row],[Lines]]-Table24[[#This Row],[LOC]])</f>
        <v>240</v>
      </c>
      <c r="K7" s="10">
        <v>1667</v>
      </c>
      <c r="L7" s="10">
        <v>266</v>
      </c>
      <c r="N7">
        <f>Table24[[#This Row],[Lines]]*rates!$F$7</f>
        <v>396</v>
      </c>
      <c r="O7">
        <f>Table24[[#This Row],[Words]]*rates!$E$13</f>
        <v>72</v>
      </c>
      <c r="P7">
        <f t="shared" si="0"/>
        <v>6.6</v>
      </c>
      <c r="Q7">
        <f t="shared" si="1"/>
        <v>1.2</v>
      </c>
    </row>
    <row r="8" spans="1:17" x14ac:dyDescent="0.45">
      <c r="B8" s="21">
        <v>6</v>
      </c>
      <c r="C8" s="19" t="s">
        <v>64</v>
      </c>
      <c r="D8" s="13" t="s">
        <v>60</v>
      </c>
      <c r="E8" s="14" t="s">
        <v>61</v>
      </c>
      <c r="F8" s="13" t="s">
        <v>62</v>
      </c>
      <c r="G8" s="16" t="s">
        <v>63</v>
      </c>
      <c r="H8" s="17">
        <v>28</v>
      </c>
      <c r="I8" s="17">
        <f>265-237</f>
        <v>28</v>
      </c>
      <c r="J8" s="10">
        <f>Table24[[#This Row],[Words original]]-(Table24[[#This Row],[Lines]]-Table24[[#This Row],[LOC]])</f>
        <v>106</v>
      </c>
      <c r="K8" s="10">
        <v>665</v>
      </c>
      <c r="L8" s="10">
        <v>106</v>
      </c>
      <c r="N8">
        <f>Table24[[#This Row],[Lines]]*rates!$F$7</f>
        <v>336</v>
      </c>
      <c r="O8">
        <f>Table24[[#This Row],[Words]]*rates!$E$13</f>
        <v>31.799999999999997</v>
      </c>
      <c r="P8">
        <f t="shared" si="0"/>
        <v>5.6</v>
      </c>
      <c r="Q8">
        <f t="shared" si="1"/>
        <v>0.52999999999999992</v>
      </c>
    </row>
    <row r="9" spans="1:17" x14ac:dyDescent="0.45">
      <c r="B9" s="21">
        <v>7</v>
      </c>
      <c r="C9" s="19" t="s">
        <v>55</v>
      </c>
      <c r="D9" s="13" t="s">
        <v>56</v>
      </c>
      <c r="E9" s="15" t="s">
        <v>57</v>
      </c>
      <c r="F9" s="13" t="s">
        <v>58</v>
      </c>
      <c r="G9" s="13" t="s">
        <v>59</v>
      </c>
      <c r="H9" s="17">
        <v>12</v>
      </c>
      <c r="I9" s="17">
        <f>913-892</f>
        <v>21</v>
      </c>
      <c r="J9" s="10">
        <f>Table24[[#This Row],[Words original]]-(Table24[[#This Row],[Lines]]-Table24[[#This Row],[LOC]])</f>
        <v>99</v>
      </c>
      <c r="K9" s="10">
        <v>831</v>
      </c>
      <c r="L9" s="10">
        <v>108</v>
      </c>
      <c r="N9">
        <f>Table24[[#This Row],[Lines]]*rates!$F$7</f>
        <v>252</v>
      </c>
      <c r="O9">
        <f>Table24[[#This Row],[Words]]*rates!$E$13</f>
        <v>29.7</v>
      </c>
      <c r="P9">
        <f t="shared" si="0"/>
        <v>4.2</v>
      </c>
      <c r="Q9">
        <f t="shared" si="1"/>
        <v>0.495</v>
      </c>
    </row>
    <row r="10" spans="1:17" x14ac:dyDescent="0.45">
      <c r="B10" s="21">
        <v>8</v>
      </c>
      <c r="C10" s="19" t="s">
        <v>49</v>
      </c>
      <c r="D10" s="13" t="s">
        <v>51</v>
      </c>
      <c r="E10" s="14" t="s">
        <v>52</v>
      </c>
      <c r="F10" s="13" t="s">
        <v>53</v>
      </c>
      <c r="G10" s="16" t="s">
        <v>54</v>
      </c>
      <c r="H10" s="17">
        <v>33</v>
      </c>
      <c r="I10" s="17">
        <f>127-65</f>
        <v>62</v>
      </c>
      <c r="J10" s="10">
        <f>Table24[[#This Row],[Words original]]-(Table24[[#This Row],[Lines]]-Table24[[#This Row],[LOC]])</f>
        <v>303</v>
      </c>
      <c r="K10" s="10">
        <v>2426</v>
      </c>
      <c r="L10" s="10">
        <v>332</v>
      </c>
      <c r="N10">
        <f>Table24[[#This Row],[Lines]]*rates!$F$7</f>
        <v>744</v>
      </c>
      <c r="O10">
        <f>Table24[[#This Row],[Words]]*rates!$E$13</f>
        <v>90.899999999999991</v>
      </c>
      <c r="P10">
        <f t="shared" si="0"/>
        <v>12.4</v>
      </c>
      <c r="Q10">
        <f t="shared" si="1"/>
        <v>1.5149999999999999</v>
      </c>
    </row>
    <row r="12" spans="1:17" x14ac:dyDescent="0.45">
      <c r="N12" t="s">
        <v>108</v>
      </c>
      <c r="O12" t="s">
        <v>99</v>
      </c>
    </row>
    <row r="13" spans="1:17" x14ac:dyDescent="0.45">
      <c r="N13" t="s">
        <v>105</v>
      </c>
      <c r="O13" s="30">
        <f>rates!$F$7</f>
        <v>12</v>
      </c>
    </row>
    <row r="14" spans="1:17" x14ac:dyDescent="0.45">
      <c r="N14" t="s">
        <v>106</v>
      </c>
      <c r="O14" s="30">
        <f>rates!$F$7</f>
        <v>12</v>
      </c>
    </row>
    <row r="15" spans="1:17" x14ac:dyDescent="0.45">
      <c r="N15" t="s">
        <v>107</v>
      </c>
      <c r="O15" s="30">
        <f>rates!$F$7</f>
        <v>12</v>
      </c>
    </row>
    <row r="16" spans="1:17" x14ac:dyDescent="0.45">
      <c r="N16" s="6" t="s">
        <v>120</v>
      </c>
      <c r="O16" s="6">
        <f>SUM(O13:O15)</f>
        <v>36</v>
      </c>
    </row>
  </sheetData>
  <pageMargins left="0.7" right="0.7" top="0.75" bottom="0.75" header="0.3" footer="0.3"/>
  <pageSetup paperSize="9" orientation="portrait" r:id="rId1"/>
  <legacy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rates</vt:lpstr>
      <vt:lpstr>E1</vt:lpstr>
      <vt:lpstr>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2019-04-10T09:16:09Z</dcterms:created>
  <dcterms:modified xsi:type="dcterms:W3CDTF">2019-04-10T16:32:28Z</dcterms:modified>
</cp:coreProperties>
</file>