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drawings/drawing1.xml" ContentType="application/vnd.openxmlformats-officedocument.drawing+xml"/>
  <Override PartName="/xl/tables/table49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50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51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52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1.SVN\predict-self-healing-utility\Impl\Predict_SelfHealing_Utility\results\ranking\"/>
    </mc:Choice>
  </mc:AlternateContent>
  <xr:revisionPtr revIDLastSave="0" documentId="13_ncr:1_{3662247B-4300-4B36-BD64-5B882EC478DB}" xr6:coauthVersionLast="31" xr6:coauthVersionMax="31" xr10:uidLastSave="{00000000-0000-0000-0000-000000000000}"/>
  <bookViews>
    <workbookView xWindow="0" yWindow="0" windowWidth="18270" windowHeight="7238" tabRatio="809" firstSheet="2" activeTab="6" xr2:uid="{00000000-000D-0000-FFFF-FFFF00000000}"/>
  </bookViews>
  <sheets>
    <sheet name="About" sheetId="11" r:id="rId1"/>
    <sheet name="Combined-10" sheetId="1" r:id="rId2"/>
    <sheet name="Combined-10 (2)" sheetId="12" r:id="rId3"/>
    <sheet name="Discontinuous-10" sheetId="2" r:id="rId4"/>
    <sheet name="Discontinuous-10 (2)" sheetId="13" r:id="rId5"/>
    <sheet name="Saturating-10" sheetId="3" r:id="rId6"/>
    <sheet name="Saturating-10 (2)" sheetId="14" r:id="rId7"/>
    <sheet name="Linear-10" sheetId="4" r:id="rId8"/>
    <sheet name="Linear-10 (2)" sheetId="15" r:id="rId9"/>
    <sheet name="Jaccard" sheetId="5" r:id="rId10"/>
    <sheet name="KendallTau" sheetId="6" r:id="rId11"/>
    <sheet name="DiscountedCumGain" sheetId="10" r:id="rId12"/>
    <sheet name="MismatchPosition" sheetId="8" r:id="rId13"/>
    <sheet name="MismatchDistance" sheetId="7" r:id="rId14"/>
  </sheets>
  <calcPr calcId="179017" concurrentCalc="0"/>
</workbook>
</file>

<file path=xl/calcChain.xml><?xml version="1.0" encoding="utf-8"?>
<calcChain xmlns="http://schemas.openxmlformats.org/spreadsheetml/2006/main">
  <c r="K24" i="15" l="1"/>
  <c r="J24" i="15"/>
  <c r="K23" i="15"/>
  <c r="J23" i="15"/>
  <c r="K22" i="15"/>
  <c r="J22" i="15"/>
  <c r="K19" i="15"/>
  <c r="J19" i="15"/>
  <c r="K18" i="15"/>
  <c r="J18" i="15"/>
  <c r="K17" i="15"/>
  <c r="J17" i="15"/>
  <c r="K14" i="15"/>
  <c r="J14" i="15"/>
  <c r="K13" i="15"/>
  <c r="J13" i="15"/>
  <c r="K12" i="15"/>
  <c r="J12" i="15"/>
  <c r="K9" i="15"/>
  <c r="J9" i="15"/>
  <c r="K8" i="15"/>
  <c r="J8" i="15"/>
  <c r="K7" i="15"/>
  <c r="J7" i="15"/>
  <c r="K4" i="15"/>
  <c r="J4" i="15"/>
  <c r="K3" i="15"/>
  <c r="J3" i="15"/>
  <c r="K2" i="15"/>
  <c r="J2" i="15"/>
  <c r="K24" i="14"/>
  <c r="J24" i="14"/>
  <c r="K23" i="14"/>
  <c r="J23" i="14"/>
  <c r="K22" i="14"/>
  <c r="J22" i="14"/>
  <c r="K19" i="14"/>
  <c r="J19" i="14"/>
  <c r="K18" i="14"/>
  <c r="J18" i="14"/>
  <c r="K17" i="14"/>
  <c r="J17" i="14"/>
  <c r="K14" i="14"/>
  <c r="J14" i="14"/>
  <c r="K13" i="14"/>
  <c r="J13" i="14"/>
  <c r="K12" i="14"/>
  <c r="J12" i="14"/>
  <c r="K9" i="14"/>
  <c r="J9" i="14"/>
  <c r="K8" i="14"/>
  <c r="J8" i="14"/>
  <c r="K7" i="14"/>
  <c r="J7" i="14"/>
  <c r="K4" i="14"/>
  <c r="J4" i="14"/>
  <c r="K3" i="14"/>
  <c r="J3" i="14"/>
  <c r="K2" i="14"/>
  <c r="J2" i="14"/>
  <c r="K24" i="13"/>
  <c r="J24" i="13"/>
  <c r="K23" i="13"/>
  <c r="J23" i="13"/>
  <c r="K22" i="13"/>
  <c r="J22" i="13"/>
  <c r="K19" i="13"/>
  <c r="J19" i="13"/>
  <c r="K18" i="13"/>
  <c r="J18" i="13"/>
  <c r="K17" i="13"/>
  <c r="J17" i="13"/>
  <c r="K14" i="13"/>
  <c r="J14" i="13"/>
  <c r="K13" i="13"/>
  <c r="J13" i="13"/>
  <c r="K12" i="13"/>
  <c r="J12" i="13"/>
  <c r="K9" i="13"/>
  <c r="J9" i="13"/>
  <c r="K8" i="13"/>
  <c r="J8" i="13"/>
  <c r="K7" i="13"/>
  <c r="J7" i="13"/>
  <c r="K4" i="13"/>
  <c r="J4" i="13"/>
  <c r="K3" i="13"/>
  <c r="J3" i="13"/>
  <c r="K2" i="13"/>
  <c r="J2" i="13"/>
  <c r="K24" i="12"/>
  <c r="J24" i="12"/>
  <c r="K23" i="12"/>
  <c r="J23" i="12"/>
  <c r="K22" i="12"/>
  <c r="J22" i="12"/>
  <c r="K19" i="12"/>
  <c r="J19" i="12"/>
  <c r="K18" i="12"/>
  <c r="J18" i="12"/>
  <c r="K17" i="12"/>
  <c r="J17" i="12"/>
  <c r="K14" i="12"/>
  <c r="J14" i="12"/>
  <c r="K13" i="12"/>
  <c r="J13" i="12"/>
  <c r="K12" i="12"/>
  <c r="J12" i="12"/>
  <c r="K9" i="12"/>
  <c r="J9" i="12"/>
  <c r="K8" i="12"/>
  <c r="J8" i="12"/>
  <c r="K7" i="12"/>
  <c r="J7" i="12"/>
  <c r="K4" i="12"/>
  <c r="J4" i="12"/>
  <c r="K3" i="12"/>
  <c r="J3" i="12"/>
  <c r="K2" i="12"/>
  <c r="J2" i="12"/>
  <c r="J4" i="2"/>
  <c r="D4" i="5"/>
  <c r="J3" i="2"/>
  <c r="C4" i="5"/>
  <c r="J3" i="3"/>
  <c r="C3" i="5"/>
  <c r="J2" i="3"/>
  <c r="B3" i="5"/>
  <c r="J2" i="4"/>
  <c r="B2" i="5"/>
  <c r="J13" i="4"/>
  <c r="J8" i="4"/>
  <c r="K24" i="4"/>
  <c r="J24" i="4"/>
  <c r="K23" i="4"/>
  <c r="J23" i="4"/>
  <c r="K22" i="4"/>
  <c r="J22" i="4"/>
  <c r="K19" i="4"/>
  <c r="J19" i="4"/>
  <c r="K18" i="4"/>
  <c r="J18" i="4"/>
  <c r="K17" i="4"/>
  <c r="J17" i="4"/>
  <c r="K14" i="4"/>
  <c r="J14" i="4"/>
  <c r="K13" i="4"/>
  <c r="K12" i="4"/>
  <c r="J12" i="4"/>
  <c r="K9" i="4"/>
  <c r="J9" i="4"/>
  <c r="K8" i="4"/>
  <c r="K7" i="4"/>
  <c r="J7" i="4"/>
  <c r="K4" i="4"/>
  <c r="J4" i="4"/>
  <c r="K3" i="4"/>
  <c r="J3" i="4"/>
  <c r="K2" i="4"/>
  <c r="K24" i="1"/>
  <c r="J24" i="1"/>
  <c r="K23" i="1"/>
  <c r="J23" i="1"/>
  <c r="K22" i="1"/>
  <c r="J22" i="1"/>
  <c r="K19" i="1"/>
  <c r="J19" i="1"/>
  <c r="K18" i="1"/>
  <c r="J18" i="1"/>
  <c r="K17" i="1"/>
  <c r="J17" i="1"/>
  <c r="K14" i="1"/>
  <c r="J14" i="1"/>
  <c r="K13" i="1"/>
  <c r="J13" i="1"/>
  <c r="K12" i="1"/>
  <c r="J12" i="1"/>
  <c r="K9" i="1"/>
  <c r="J9" i="1"/>
  <c r="K8" i="1"/>
  <c r="J8" i="1"/>
  <c r="K7" i="1"/>
  <c r="J7" i="1"/>
  <c r="K4" i="1"/>
  <c r="J4" i="1"/>
  <c r="K3" i="1"/>
  <c r="J3" i="1"/>
  <c r="K2" i="1"/>
  <c r="J2" i="1"/>
  <c r="K24" i="3"/>
  <c r="J24" i="3"/>
  <c r="K23" i="3"/>
  <c r="J23" i="3"/>
  <c r="K22" i="3"/>
  <c r="J22" i="3"/>
  <c r="K19" i="3"/>
  <c r="J19" i="3"/>
  <c r="K18" i="3"/>
  <c r="J18" i="3"/>
  <c r="K17" i="3"/>
  <c r="J17" i="3"/>
  <c r="K14" i="3"/>
  <c r="J14" i="3"/>
  <c r="K13" i="3"/>
  <c r="J13" i="3"/>
  <c r="K12" i="3"/>
  <c r="J12" i="3"/>
  <c r="K9" i="3"/>
  <c r="J9" i="3"/>
  <c r="K8" i="3"/>
  <c r="J8" i="3"/>
  <c r="K7" i="3"/>
  <c r="J7" i="3"/>
  <c r="K4" i="3"/>
  <c r="J4" i="3"/>
  <c r="K3" i="3"/>
  <c r="K2" i="3"/>
  <c r="J18" i="2"/>
  <c r="J19" i="2"/>
  <c r="J17" i="2"/>
  <c r="J14" i="2"/>
  <c r="J13" i="2"/>
  <c r="J12" i="2"/>
  <c r="J2" i="2"/>
  <c r="K24" i="2"/>
  <c r="J24" i="2"/>
  <c r="K23" i="2"/>
  <c r="J23" i="2"/>
  <c r="K22" i="2"/>
  <c r="J22" i="2"/>
  <c r="K19" i="2"/>
  <c r="K18" i="2"/>
  <c r="K17" i="2"/>
  <c r="K14" i="2"/>
  <c r="K13" i="2"/>
  <c r="K12" i="2"/>
  <c r="K9" i="2"/>
  <c r="J9" i="2"/>
  <c r="K8" i="2"/>
  <c r="J8" i="2"/>
  <c r="K7" i="2"/>
  <c r="J7" i="2"/>
  <c r="K4" i="2"/>
  <c r="K3" i="2"/>
  <c r="K2" i="2"/>
  <c r="B3" i="10"/>
  <c r="B2" i="10"/>
  <c r="D2" i="10"/>
  <c r="C2" i="10"/>
  <c r="D3" i="10"/>
  <c r="C3" i="10"/>
  <c r="D4" i="10"/>
  <c r="C4" i="10"/>
  <c r="B4" i="10"/>
  <c r="D5" i="10"/>
  <c r="C5" i="10"/>
  <c r="B5" i="10"/>
  <c r="P3" i="7"/>
  <c r="P4" i="7"/>
  <c r="P5" i="7"/>
  <c r="P2" i="7"/>
  <c r="N5" i="7"/>
  <c r="N4" i="7"/>
  <c r="N3" i="7"/>
  <c r="N2" i="7"/>
  <c r="L3" i="7"/>
  <c r="L4" i="7"/>
  <c r="L5" i="7"/>
  <c r="L2" i="7"/>
  <c r="J5" i="7"/>
  <c r="J4" i="7"/>
  <c r="J3" i="7"/>
  <c r="J2" i="7"/>
  <c r="F3" i="7"/>
  <c r="F4" i="7"/>
  <c r="F5" i="7"/>
  <c r="F2" i="7"/>
  <c r="H3" i="7"/>
  <c r="H4" i="7"/>
  <c r="H5" i="7"/>
  <c r="H2" i="7"/>
  <c r="B3" i="8"/>
  <c r="D4" i="8"/>
  <c r="C5" i="8"/>
  <c r="B2" i="8"/>
  <c r="C2" i="8"/>
  <c r="D2" i="8"/>
  <c r="C3" i="8"/>
  <c r="D3" i="8"/>
  <c r="B4" i="8"/>
  <c r="C4" i="8"/>
  <c r="B5" i="8"/>
  <c r="D5" i="8"/>
  <c r="D3" i="7"/>
  <c r="O3" i="7"/>
  <c r="D5" i="7"/>
  <c r="O5" i="7"/>
  <c r="C5" i="7"/>
  <c r="K5" i="7"/>
  <c r="B5" i="7"/>
  <c r="G5" i="7"/>
  <c r="D4" i="7"/>
  <c r="O4" i="7"/>
  <c r="B4" i="7"/>
  <c r="G4" i="7"/>
  <c r="B2" i="7"/>
  <c r="G2" i="7"/>
  <c r="C3" i="7"/>
  <c r="K3" i="7"/>
  <c r="B3" i="7"/>
  <c r="G3" i="7"/>
  <c r="D2" i="7"/>
  <c r="O2" i="7"/>
  <c r="C2" i="7"/>
  <c r="K2" i="7"/>
  <c r="C4" i="7"/>
  <c r="K4" i="7"/>
  <c r="D2" i="6"/>
  <c r="C2" i="6"/>
  <c r="B2" i="6"/>
  <c r="D4" i="6"/>
  <c r="C4" i="6"/>
  <c r="B4" i="6"/>
  <c r="D3" i="6"/>
  <c r="C3" i="6"/>
  <c r="B3" i="6"/>
  <c r="D5" i="6"/>
  <c r="C5" i="6"/>
  <c r="B5" i="6"/>
  <c r="D2" i="5"/>
  <c r="C2" i="5"/>
  <c r="D3" i="5"/>
  <c r="B4" i="5"/>
  <c r="D5" i="5"/>
  <c r="C5" i="5"/>
  <c r="B5" i="5"/>
</calcChain>
</file>

<file path=xl/sharedStrings.xml><?xml version="1.0" encoding="utf-8"?>
<sst xmlns="http://schemas.openxmlformats.org/spreadsheetml/2006/main" count="256" uniqueCount="42">
  <si>
    <t>Cycle id</t>
  </si>
  <si>
    <t xml:space="preserve"> Cycle size</t>
  </si>
  <si>
    <t>JaccardCoefficient</t>
  </si>
  <si>
    <t>KendallTauCorrelation</t>
  </si>
  <si>
    <t>Cycle size</t>
  </si>
  <si>
    <t>Jaccard Mean</t>
  </si>
  <si>
    <t>Jaccard STD</t>
  </si>
  <si>
    <t>Linear</t>
  </si>
  <si>
    <t>Saturating</t>
  </si>
  <si>
    <t>Discontinuous</t>
  </si>
  <si>
    <t>Combined</t>
  </si>
  <si>
    <t>Model</t>
  </si>
  <si>
    <t>5</t>
  </si>
  <si>
    <t>25</t>
  </si>
  <si>
    <t>50</t>
  </si>
  <si>
    <t>Model complexity and cycle size are inversely correlated with the Jaccard coefficient.</t>
  </si>
  <si>
    <t>This follows the same pattern of the prediction errors observed before.</t>
  </si>
  <si>
    <t>Therefore, when dealing with complex models and having a high density of failures,</t>
  </si>
  <si>
    <t xml:space="preserve">we should expect a larger proportion of mismatches in the ranking. </t>
  </si>
  <si>
    <t>Kendall Mean</t>
  </si>
  <si>
    <t>Kendall STD</t>
  </si>
  <si>
    <t>Rank correlation metrics are not sensitive enough to the distance of the mismatches.</t>
  </si>
  <si>
    <t xml:space="preserve">We computed the Kendall and Spearman correlations. Since these correlations also take into consideration the </t>
  </si>
  <si>
    <t xml:space="preserve">concordant pairs, the mismatch distance will only significantly affect the metric  if the </t>
  </si>
  <si>
    <t>proportion of concordant to discordant pairs remains the same.</t>
  </si>
  <si>
    <t xml:space="preserve">In the face of that, we decided to build on top of the Jaccard metric by </t>
  </si>
  <si>
    <t>adding weights to the mismatches.</t>
  </si>
  <si>
    <t>MismatchDistanceCoefficient</t>
  </si>
  <si>
    <t>Mismatch Mean</t>
  </si>
  <si>
    <t>Mismatch STD</t>
  </si>
  <si>
    <t>MismatchPositionCoefficient</t>
  </si>
  <si>
    <t xml:space="preserve">Mismatches happening at the top of the ranking have higher impact on the metric </t>
  </si>
  <si>
    <t>compared with mismatches at the bottom of the ranking</t>
  </si>
  <si>
    <t>DK</t>
  </si>
  <si>
    <t>Distance</t>
  </si>
  <si>
    <t>Kendall</t>
  </si>
  <si>
    <t>DiscountedCumulativeGain</t>
  </si>
  <si>
    <t>DCG Mean</t>
  </si>
  <si>
    <t>DCG STD</t>
  </si>
  <si>
    <t>Computes various similarity metrics between rankings</t>
  </si>
  <si>
    <t xml:space="preserve">The metrics are computed across model complexities (Linear, Discontinuous, Saturating, Combined) </t>
  </si>
  <si>
    <t>and Ranking sizes (i.e., cycle sizes - number of changes in components)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</si>
</sst>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0" fillId="0" borderId="0" xfId="0"/>
    <xf numFmtId="2" fontId="0" fillId="0" borderId="0" xfId="0" applyNumberFormat="1"/>
    <xf numFmtId="2" fontId="0" fillId="0" borderId="0" xfId="0" applyNumberFormat="1" applyFont="1" applyFill="1" applyBorder="1"/>
    <xf numFmtId="2" fontId="0" fillId="0" borderId="0" xfId="0" applyNumberFormat="1" applyFill="1" applyBorder="1"/>
    <xf numFmtId="0" fontId="16" fillId="0" borderId="0" xfId="0" applyFont="1" applyFill="1" applyBorder="1"/>
    <xf numFmtId="0" fontId="0" fillId="0" borderId="0" xfId="0" applyBorder="1" applyAlignment="1">
      <alignment horizontal="center"/>
    </xf>
    <xf numFmtId="164" fontId="0" fillId="0" borderId="0" xfId="0" applyNumberFormat="1" applyFont="1" applyFill="1" applyBorder="1"/>
    <xf numFmtId="164" fontId="0" fillId="0" borderId="0" xfId="0" applyNumberFormat="1" applyFill="1" applyBorder="1"/>
    <xf numFmtId="164" fontId="0" fillId="0" borderId="0" xfId="0" applyNumberFormat="1" applyFill="1"/>
    <xf numFmtId="2" fontId="0" fillId="0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13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4" formatCode="0.000"/>
      <fill>
        <patternFill patternType="none">
          <bgColor auto="1"/>
        </patternFill>
      </fill>
    </dxf>
    <dxf>
      <numFmt numFmtId="164" formatCode="0.000"/>
      <fill>
        <patternFill patternType="none">
          <bgColor auto="1"/>
        </patternFill>
      </fill>
    </dxf>
    <dxf>
      <numFmt numFmtId="164" formatCode="0.000"/>
      <fill>
        <patternFill patternType="none">
          <bgColor auto="1"/>
        </patternFill>
      </fill>
    </dxf>
    <dxf>
      <font>
        <b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alignment horizontal="center" vertical="bottom" textRotation="0" wrapText="0" indent="0" justifyLastLine="0" shrinkToFit="0" readingOrder="0"/>
    </dxf>
    <dxf>
      <numFmt numFmtId="164" formatCode="0.000"/>
      <fill>
        <patternFill patternType="none">
          <bgColor auto="1"/>
        </patternFill>
      </fill>
    </dxf>
    <dxf>
      <numFmt numFmtId="164" formatCode="0.000"/>
      <fill>
        <patternFill patternType="none">
          <bgColor auto="1"/>
        </patternFill>
      </fill>
    </dxf>
    <dxf>
      <numFmt numFmtId="164" formatCode="0.000"/>
      <fill>
        <patternFill patternType="none">
          <bgColor auto="1"/>
        </patternFill>
      </fill>
    </dxf>
    <dxf>
      <font>
        <b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alignment horizontal="center" vertical="bottom" textRotation="0" wrapText="0" indent="0" justifyLastLine="0" shrinkToFit="0" readingOrder="0"/>
    </dxf>
    <dxf>
      <numFmt numFmtId="2" formatCode="0.00"/>
      <fill>
        <patternFill patternType="none">
          <bgColor auto="1"/>
        </patternFill>
      </fill>
    </dxf>
    <dxf>
      <numFmt numFmtId="2" formatCode="0.00"/>
      <fill>
        <patternFill patternType="none">
          <bgColor auto="1"/>
        </patternFill>
      </fill>
    </dxf>
    <dxf>
      <numFmt numFmtId="2" formatCode="0.00"/>
      <fill>
        <patternFill patternType="none">
          <bgColor auto="1"/>
        </patternFill>
      </fill>
    </dxf>
    <dxf>
      <font>
        <b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alignment horizontal="center" vertical="bottom" textRotation="0" wrapText="0" indent="0" justifyLastLine="0" shrinkToFit="0" readingOrder="0"/>
    </dxf>
    <dxf>
      <numFmt numFmtId="2" formatCode="0.00"/>
      <fill>
        <patternFill patternType="none">
          <bgColor auto="1"/>
        </patternFill>
      </fill>
    </dxf>
    <dxf>
      <numFmt numFmtId="2" formatCode="0.00"/>
      <fill>
        <patternFill patternType="none">
          <bgColor auto="1"/>
        </patternFill>
      </fill>
    </dxf>
    <dxf>
      <numFmt numFmtId="2" formatCode="0.00"/>
      <fill>
        <patternFill patternType="none">
          <bgColor auto="1"/>
        </patternFill>
      </fill>
    </dxf>
    <dxf>
      <font>
        <b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alignment horizontal="center" vertical="bottom" textRotation="0" wrapText="0" indent="0" justifyLastLine="0" shrinkToFit="0" readingOrder="0"/>
    </dxf>
    <dxf>
      <numFmt numFmtId="2" formatCode="0.00"/>
      <fill>
        <patternFill patternType="none">
          <bgColor auto="1"/>
        </patternFill>
      </fill>
    </dxf>
    <dxf>
      <numFmt numFmtId="2" formatCode="0.00"/>
      <fill>
        <patternFill patternType="none">
          <bgColor auto="1"/>
        </patternFill>
      </fill>
    </dxf>
    <dxf>
      <numFmt numFmtId="2" formatCode="0.00"/>
      <fill>
        <patternFill patternType="none">
          <bgColor auto="1"/>
        </patternFill>
      </fill>
    </dxf>
    <dxf>
      <font>
        <b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alignment horizontal="center" vertical="bottom" textRotation="0" wrapText="0" indent="0" justifyLastLine="0" shrinkToFit="0" readingOrder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Jaccard</a:t>
            </a:r>
            <a:r>
              <a:rPr lang="en-US" sz="1200" baseline="0"/>
              <a:t> coefficient for different ranking sizes </a:t>
            </a:r>
            <a:endParaRPr lang="en-US" sz="1200"/>
          </a:p>
        </c:rich>
      </c:tx>
      <c:layout>
        <c:manualLayout>
          <c:xMode val="edge"/>
          <c:yMode val="edge"/>
          <c:x val="0.1927361115229958"/>
          <c:y val="4.07731496625837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657811196756569"/>
          <c:y val="0.18497395517867957"/>
          <c:w val="0.84286646068864157"/>
          <c:h val="0.6192927363369519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Jaccard!$B$1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Jaccard!$A$2:$A$5</c:f>
              <c:strCache>
                <c:ptCount val="4"/>
                <c:pt idx="0">
                  <c:v>Linear</c:v>
                </c:pt>
                <c:pt idx="1">
                  <c:v>Saturating</c:v>
                </c:pt>
                <c:pt idx="2">
                  <c:v>Discontinuous</c:v>
                </c:pt>
                <c:pt idx="3">
                  <c:v>Combined</c:v>
                </c:pt>
              </c:strCache>
            </c:strRef>
          </c:cat>
          <c:val>
            <c:numRef>
              <c:f>Jaccard!$B$2:$B$5</c:f>
              <c:numCache>
                <c:formatCode>0.00</c:formatCode>
                <c:ptCount val="4"/>
                <c:pt idx="0">
                  <c:v>0.83999999999999986</c:v>
                </c:pt>
                <c:pt idx="1">
                  <c:v>0.91999999999999993</c:v>
                </c:pt>
                <c:pt idx="2">
                  <c:v>0.93999999999999984</c:v>
                </c:pt>
                <c:pt idx="3">
                  <c:v>0.76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04-4226-B5BC-939A6B2FED0C}"/>
            </c:ext>
          </c:extLst>
        </c:ser>
        <c:ser>
          <c:idx val="1"/>
          <c:order val="1"/>
          <c:tx>
            <c:strRef>
              <c:f>Jaccard!$C$1</c:f>
              <c:strCache>
                <c:ptCount val="1"/>
                <c:pt idx="0">
                  <c:v>25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Jaccard!$A$2:$A$5</c:f>
              <c:strCache>
                <c:ptCount val="4"/>
                <c:pt idx="0">
                  <c:v>Linear</c:v>
                </c:pt>
                <c:pt idx="1">
                  <c:v>Saturating</c:v>
                </c:pt>
                <c:pt idx="2">
                  <c:v>Discontinuous</c:v>
                </c:pt>
                <c:pt idx="3">
                  <c:v>Combined</c:v>
                </c:pt>
              </c:strCache>
            </c:strRef>
          </c:cat>
          <c:val>
            <c:numRef>
              <c:f>Jaccard!$C$2:$C$5</c:f>
              <c:numCache>
                <c:formatCode>0.00</c:formatCode>
                <c:ptCount val="4"/>
                <c:pt idx="0">
                  <c:v>0.33599999999999997</c:v>
                </c:pt>
                <c:pt idx="1">
                  <c:v>0.79999999999999993</c:v>
                </c:pt>
                <c:pt idx="2">
                  <c:v>0.87200000000000011</c:v>
                </c:pt>
                <c:pt idx="3">
                  <c:v>0.84000000000000008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04-4226-B5BC-939A6B2FED0C}"/>
            </c:ext>
          </c:extLst>
        </c:ser>
        <c:ser>
          <c:idx val="2"/>
          <c:order val="2"/>
          <c:tx>
            <c:strRef>
              <c:f>Jaccard!$D$1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Jaccard!$A$2:$A$5</c:f>
              <c:strCache>
                <c:ptCount val="4"/>
                <c:pt idx="0">
                  <c:v>Linear</c:v>
                </c:pt>
                <c:pt idx="1">
                  <c:v>Saturating</c:v>
                </c:pt>
                <c:pt idx="2">
                  <c:v>Discontinuous</c:v>
                </c:pt>
                <c:pt idx="3">
                  <c:v>Combined</c:v>
                </c:pt>
              </c:strCache>
            </c:strRef>
          </c:cat>
          <c:val>
            <c:numRef>
              <c:f>Jaccard!$D$2:$D$5</c:f>
              <c:numCache>
                <c:formatCode>0.00</c:formatCode>
                <c:ptCount val="4"/>
                <c:pt idx="0">
                  <c:v>0.192</c:v>
                </c:pt>
                <c:pt idx="1">
                  <c:v>0.55599999999999994</c:v>
                </c:pt>
                <c:pt idx="2">
                  <c:v>0.75</c:v>
                </c:pt>
                <c:pt idx="3">
                  <c:v>0.66799999999999993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04-4226-B5BC-939A6B2FED0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03013848"/>
        <c:axId val="503020736"/>
      </c:barChart>
      <c:catAx>
        <c:axId val="503013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Model</a:t>
                </a:r>
                <a:r>
                  <a:rPr lang="en-US" baseline="0"/>
                  <a:t> complexity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020736"/>
        <c:crosses val="autoZero"/>
        <c:auto val="1"/>
        <c:lblAlgn val="ctr"/>
        <c:lblOffset val="100"/>
        <c:noMultiLvlLbl val="0"/>
      </c:catAx>
      <c:valAx>
        <c:axId val="50302073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Jaccard coefficient</a:t>
                </a:r>
              </a:p>
            </c:rich>
          </c:tx>
          <c:layout>
            <c:manualLayout>
              <c:xMode val="edge"/>
              <c:yMode val="edge"/>
              <c:x val="9.5022954132555886E-3"/>
              <c:y val="0.290572986069049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013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9590070393838652"/>
          <c:y val="5.0431841311380073E-2"/>
          <c:w val="0.1748652668416448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Kendall tau</a:t>
            </a:r>
            <a:r>
              <a:rPr lang="en-US" baseline="0"/>
              <a:t> correlation for different ranking sizes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282785196404906"/>
          <c:y val="0.26586604909680406"/>
          <c:w val="0.83661642294713157"/>
          <c:h val="0.5525180176007410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KendallTau!$B$1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1.8045112781954888E-2"/>
                  <c:y val="-1.388888888888888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158-443A-A77B-A45A33F66518}"/>
                </c:ext>
              </c:extLst>
            </c:dLbl>
            <c:dLbl>
              <c:idx val="2"/>
              <c:layout>
                <c:manualLayout>
                  <c:x val="-8.4865629420084864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055-49C4-A92A-9EEB1C6FC1B1}"/>
                </c:ext>
              </c:extLst>
            </c:dLbl>
            <c:dLbl>
              <c:idx val="3"/>
              <c:layout>
                <c:manualLayout>
                  <c:x val="-1.6973125884016973E-2"/>
                  <c:y val="-4.705882352941219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055-49C4-A92A-9EEB1C6FC1B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KendallTau!$A$2:$A$5</c:f>
              <c:strCache>
                <c:ptCount val="4"/>
                <c:pt idx="0">
                  <c:v>Linear</c:v>
                </c:pt>
                <c:pt idx="1">
                  <c:v>Saturating</c:v>
                </c:pt>
                <c:pt idx="2">
                  <c:v>Discontinuous</c:v>
                </c:pt>
                <c:pt idx="3">
                  <c:v>Combined</c:v>
                </c:pt>
              </c:strCache>
            </c:strRef>
          </c:cat>
          <c:val>
            <c:numRef>
              <c:f>KendallTau!$B$2:$B$5</c:f>
              <c:numCache>
                <c:formatCode>0.00</c:formatCode>
                <c:ptCount val="4"/>
                <c:pt idx="0">
                  <c:v>0.91999999999999993</c:v>
                </c:pt>
                <c:pt idx="1">
                  <c:v>0.92000000000000015</c:v>
                </c:pt>
                <c:pt idx="2">
                  <c:v>0.91999999999999993</c:v>
                </c:pt>
                <c:pt idx="3">
                  <c:v>0.87999999999999989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4F-4308-A3BF-5C4A54095E8B}"/>
            </c:ext>
          </c:extLst>
        </c:ser>
        <c:ser>
          <c:idx val="1"/>
          <c:order val="1"/>
          <c:tx>
            <c:strRef>
              <c:f>KendallTau!$C$1</c:f>
              <c:strCache>
                <c:ptCount val="1"/>
                <c:pt idx="0">
                  <c:v>25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1.1315417256011264E-2"/>
                  <c:y val="4.7058823529411761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055-49C4-A92A-9EEB1C6FC1B1}"/>
                </c:ext>
              </c:extLst>
            </c:dLbl>
            <c:dLbl>
              <c:idx val="3"/>
              <c:layout>
                <c:manualLayout>
                  <c:x val="-3.5434184588312599E-3"/>
                  <c:y val="1.381269106067619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158-443A-A77B-A45A33F6651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KendallTau!$A$2:$A$5</c:f>
              <c:strCache>
                <c:ptCount val="4"/>
                <c:pt idx="0">
                  <c:v>Linear</c:v>
                </c:pt>
                <c:pt idx="1">
                  <c:v>Saturating</c:v>
                </c:pt>
                <c:pt idx="2">
                  <c:v>Discontinuous</c:v>
                </c:pt>
                <c:pt idx="3">
                  <c:v>Combined</c:v>
                </c:pt>
              </c:strCache>
            </c:strRef>
          </c:cat>
          <c:val>
            <c:numRef>
              <c:f>KendallTau!$C$2:$C$5</c:f>
              <c:numCache>
                <c:formatCode>0.00</c:formatCode>
                <c:ptCount val="4"/>
                <c:pt idx="0">
                  <c:v>0.83666666666666634</c:v>
                </c:pt>
                <c:pt idx="1">
                  <c:v>0.97733333333333294</c:v>
                </c:pt>
                <c:pt idx="2">
                  <c:v>0.98733333333333317</c:v>
                </c:pt>
                <c:pt idx="3">
                  <c:v>0.98533333333333295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4F-4308-A3BF-5C4A54095E8B}"/>
            </c:ext>
          </c:extLst>
        </c:ser>
        <c:ser>
          <c:idx val="2"/>
          <c:order val="2"/>
          <c:tx>
            <c:strRef>
              <c:f>KendallTau!$D$1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2.1052631578947368E-2"/>
                  <c:y val="9.2592592592592587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158-443A-A77B-A45A33F66518}"/>
                </c:ext>
              </c:extLst>
            </c:dLbl>
            <c:dLbl>
              <c:idx val="1"/>
              <c:layout>
                <c:manualLayout>
                  <c:x val="2.1052631578947312E-2"/>
                  <c:y val="9.2592592592592171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158-443A-A77B-A45A33F66518}"/>
                </c:ext>
              </c:extLst>
            </c:dLbl>
            <c:dLbl>
              <c:idx val="2"/>
              <c:layout>
                <c:manualLayout>
                  <c:x val="1.1315417256011212E-2"/>
                  <c:y val="4.7058823529411761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055-49C4-A92A-9EEB1C6FC1B1}"/>
                </c:ext>
              </c:extLst>
            </c:dLbl>
            <c:dLbl>
              <c:idx val="3"/>
              <c:layout>
                <c:manualLayout>
                  <c:x val="8.4865629420083823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055-49C4-A92A-9EEB1C6FC1B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KendallTau!$A$2:$A$5</c:f>
              <c:strCache>
                <c:ptCount val="4"/>
                <c:pt idx="0">
                  <c:v>Linear</c:v>
                </c:pt>
                <c:pt idx="1">
                  <c:v>Saturating</c:v>
                </c:pt>
                <c:pt idx="2">
                  <c:v>Discontinuous</c:v>
                </c:pt>
                <c:pt idx="3">
                  <c:v>Combined</c:v>
                </c:pt>
              </c:strCache>
            </c:strRef>
          </c:cat>
          <c:val>
            <c:numRef>
              <c:f>KendallTau!$D$2:$D$5</c:f>
              <c:numCache>
                <c:formatCode>0.00</c:formatCode>
                <c:ptCount val="4"/>
                <c:pt idx="0">
                  <c:v>0.83477551020408103</c:v>
                </c:pt>
                <c:pt idx="1">
                  <c:v>0.97322448979591791</c:v>
                </c:pt>
                <c:pt idx="2">
                  <c:v>0.98628571428571377</c:v>
                </c:pt>
                <c:pt idx="3">
                  <c:v>0.98416326530612186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4F-4308-A3BF-5C4A54095E8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03013848"/>
        <c:axId val="503020736"/>
      </c:barChart>
      <c:catAx>
        <c:axId val="503013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Model complexity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020736"/>
        <c:crosses val="autoZero"/>
        <c:auto val="1"/>
        <c:lblAlgn val="ctr"/>
        <c:lblOffset val="100"/>
        <c:noMultiLvlLbl val="0"/>
      </c:catAx>
      <c:valAx>
        <c:axId val="503020736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Kendall tau correlation</a:t>
                </a:r>
              </a:p>
            </c:rich>
          </c:tx>
          <c:layout>
            <c:manualLayout>
              <c:xMode val="edge"/>
              <c:yMode val="edge"/>
              <c:x val="1.1175311006916214E-2"/>
              <c:y val="0.267572024085224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013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7645625546806663"/>
          <c:y val="0.11168926800816564"/>
          <c:w val="0.1748652668416448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DCG </a:t>
            </a:r>
            <a:r>
              <a:rPr lang="en-US" sz="1200" baseline="0"/>
              <a:t>coefficient for different ranking sizes 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530859839519849"/>
          <c:y val="0.23333704678917097"/>
          <c:w val="0.83413591939765974"/>
          <c:h val="0.5709293041219732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DiscountedCumGain!$B$1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DiscountedCumGain!$A$2:$A$5</c:f>
              <c:strCache>
                <c:ptCount val="4"/>
                <c:pt idx="0">
                  <c:v>Linear</c:v>
                </c:pt>
                <c:pt idx="1">
                  <c:v>Saturating</c:v>
                </c:pt>
                <c:pt idx="2">
                  <c:v>Discontinuous</c:v>
                </c:pt>
                <c:pt idx="3">
                  <c:v>Combined</c:v>
                </c:pt>
              </c:strCache>
            </c:strRef>
          </c:cat>
          <c:val>
            <c:numRef>
              <c:f>DiscountedCumGain!$B$2:$B$5</c:f>
              <c:numCache>
                <c:formatCode>0.00</c:formatCode>
                <c:ptCount val="4"/>
                <c:pt idx="0">
                  <c:v>0.97490934910920246</c:v>
                </c:pt>
                <c:pt idx="1">
                  <c:v>0.97129497820428878</c:v>
                </c:pt>
                <c:pt idx="2">
                  <c:v>0.98435145251248513</c:v>
                </c:pt>
                <c:pt idx="3">
                  <c:v>0.9747130632054557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0F-429A-826F-0BC522D101A1}"/>
            </c:ext>
          </c:extLst>
        </c:ser>
        <c:ser>
          <c:idx val="1"/>
          <c:order val="1"/>
          <c:tx>
            <c:strRef>
              <c:f>DiscountedCumGain!$C$1</c:f>
              <c:strCache>
                <c:ptCount val="1"/>
                <c:pt idx="0">
                  <c:v>25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DiscountedCumGain!$A$2:$A$5</c:f>
              <c:strCache>
                <c:ptCount val="4"/>
                <c:pt idx="0">
                  <c:v>Linear</c:v>
                </c:pt>
                <c:pt idx="1">
                  <c:v>Saturating</c:v>
                </c:pt>
                <c:pt idx="2">
                  <c:v>Discontinuous</c:v>
                </c:pt>
                <c:pt idx="3">
                  <c:v>Combined</c:v>
                </c:pt>
              </c:strCache>
            </c:strRef>
          </c:cat>
          <c:val>
            <c:numRef>
              <c:f>DiscountedCumGain!$C$2:$C$5</c:f>
              <c:numCache>
                <c:formatCode>0.00</c:formatCode>
                <c:ptCount val="4"/>
                <c:pt idx="0">
                  <c:v>0.67088701991690036</c:v>
                </c:pt>
                <c:pt idx="1">
                  <c:v>0.91360100697189617</c:v>
                </c:pt>
                <c:pt idx="2">
                  <c:v>0.9481953411002948</c:v>
                </c:pt>
                <c:pt idx="3">
                  <c:v>0.9294863124057231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0F-429A-826F-0BC522D101A1}"/>
            </c:ext>
          </c:extLst>
        </c:ser>
        <c:ser>
          <c:idx val="2"/>
          <c:order val="2"/>
          <c:tx>
            <c:strRef>
              <c:f>DiscountedCumGain!$D$1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DiscountedCumGain!$A$2:$A$5</c:f>
              <c:strCache>
                <c:ptCount val="4"/>
                <c:pt idx="0">
                  <c:v>Linear</c:v>
                </c:pt>
                <c:pt idx="1">
                  <c:v>Saturating</c:v>
                </c:pt>
                <c:pt idx="2">
                  <c:v>Discontinuous</c:v>
                </c:pt>
                <c:pt idx="3">
                  <c:v>Combined</c:v>
                </c:pt>
              </c:strCache>
            </c:strRef>
          </c:cat>
          <c:val>
            <c:numRef>
              <c:f>DiscountedCumGain!$D$2:$D$5</c:f>
              <c:numCache>
                <c:formatCode>0.00</c:formatCode>
                <c:ptCount val="4"/>
                <c:pt idx="0">
                  <c:v>0.53741277893320871</c:v>
                </c:pt>
                <c:pt idx="1">
                  <c:v>0.78008301266957658</c:v>
                </c:pt>
                <c:pt idx="2">
                  <c:v>0.85708749179451227</c:v>
                </c:pt>
                <c:pt idx="3">
                  <c:v>0.78355419948382976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0F-429A-826F-0BC522D101A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03013848"/>
        <c:axId val="503020736"/>
      </c:barChart>
      <c:catAx>
        <c:axId val="503013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Model</a:t>
                </a:r>
                <a:r>
                  <a:rPr lang="en-US" baseline="0"/>
                  <a:t> complexities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020736"/>
        <c:crosses val="autoZero"/>
        <c:auto val="1"/>
        <c:lblAlgn val="ctr"/>
        <c:lblOffset val="100"/>
        <c:noMultiLvlLbl val="0"/>
      </c:catAx>
      <c:valAx>
        <c:axId val="50302073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DCG coefficient</a:t>
                </a:r>
              </a:p>
            </c:rich>
          </c:tx>
          <c:layout>
            <c:manualLayout>
              <c:xMode val="edge"/>
              <c:yMode val="edge"/>
              <c:x val="8.8050524240415404E-3"/>
              <c:y val="0.329523075026259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013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8524112011620795"/>
          <c:y val="3.761519393409158E-2"/>
          <c:w val="0.1748652668416448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Mismatch</a:t>
            </a:r>
            <a:r>
              <a:rPr lang="en-US" baseline="0"/>
              <a:t> position coefficient for different ranking sizes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177537182852142"/>
          <c:y val="0.19527777777777777"/>
          <c:w val="0.85766907261592296"/>
          <c:h val="0.608988772236803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MismatchPosition!$B$1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MismatchPosition!$A$2:$A$5</c:f>
              <c:strCache>
                <c:ptCount val="4"/>
                <c:pt idx="0">
                  <c:v>Linear</c:v>
                </c:pt>
                <c:pt idx="1">
                  <c:v>Saturating</c:v>
                </c:pt>
                <c:pt idx="2">
                  <c:v>Discontinuous</c:v>
                </c:pt>
                <c:pt idx="3">
                  <c:v>Combined</c:v>
                </c:pt>
              </c:strCache>
            </c:strRef>
          </c:cat>
          <c:val>
            <c:numRef>
              <c:f>MismatchPosition!$B$2:$B$5</c:f>
              <c:numCache>
                <c:formatCode>0.000</c:formatCode>
                <c:ptCount val="4"/>
                <c:pt idx="0">
                  <c:v>0.93333333333333302</c:v>
                </c:pt>
                <c:pt idx="1">
                  <c:v>0.92666666666666653</c:v>
                </c:pt>
                <c:pt idx="2">
                  <c:v>0.98666666666666669</c:v>
                </c:pt>
                <c:pt idx="3">
                  <c:v>0.86666666666666647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C8-4DA7-8B9A-D810405E372B}"/>
            </c:ext>
          </c:extLst>
        </c:ser>
        <c:ser>
          <c:idx val="1"/>
          <c:order val="1"/>
          <c:tx>
            <c:strRef>
              <c:f>MismatchPosition!$C$1</c:f>
              <c:strCache>
                <c:ptCount val="1"/>
                <c:pt idx="0">
                  <c:v>25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MismatchPosition!$A$2:$A$5</c:f>
              <c:strCache>
                <c:ptCount val="4"/>
                <c:pt idx="0">
                  <c:v>Linear</c:v>
                </c:pt>
                <c:pt idx="1">
                  <c:v>Saturating</c:v>
                </c:pt>
                <c:pt idx="2">
                  <c:v>Discontinuous</c:v>
                </c:pt>
                <c:pt idx="3">
                  <c:v>Combined</c:v>
                </c:pt>
              </c:strCache>
            </c:strRef>
          </c:cat>
          <c:val>
            <c:numRef>
              <c:f>MismatchPosition!$C$2:$C$5</c:f>
              <c:numCache>
                <c:formatCode>0.000</c:formatCode>
                <c:ptCount val="4"/>
                <c:pt idx="0">
                  <c:v>0.4279999999999996</c:v>
                </c:pt>
                <c:pt idx="1">
                  <c:v>0.80707692307692258</c:v>
                </c:pt>
                <c:pt idx="2">
                  <c:v>0.87107692307692264</c:v>
                </c:pt>
                <c:pt idx="3">
                  <c:v>0.84769230769230719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C8-4DA7-8B9A-D810405E372B}"/>
            </c:ext>
          </c:extLst>
        </c:ser>
        <c:ser>
          <c:idx val="2"/>
          <c:order val="2"/>
          <c:tx>
            <c:strRef>
              <c:f>MismatchPosition!$D$1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MismatchPosition!$A$2:$A$5</c:f>
              <c:strCache>
                <c:ptCount val="4"/>
                <c:pt idx="0">
                  <c:v>Linear</c:v>
                </c:pt>
                <c:pt idx="1">
                  <c:v>Saturating</c:v>
                </c:pt>
                <c:pt idx="2">
                  <c:v>Discontinuous</c:v>
                </c:pt>
                <c:pt idx="3">
                  <c:v>Combined</c:v>
                </c:pt>
              </c:strCache>
            </c:strRef>
          </c:cat>
          <c:val>
            <c:numRef>
              <c:f>MismatchPosition!$D$2:$D$5</c:f>
              <c:numCache>
                <c:formatCode>0.000</c:formatCode>
                <c:ptCount val="4"/>
                <c:pt idx="0">
                  <c:v>0.23066666666666608</c:v>
                </c:pt>
                <c:pt idx="1">
                  <c:v>0.52698039215686232</c:v>
                </c:pt>
                <c:pt idx="2">
                  <c:v>0.76133333333333297</c:v>
                </c:pt>
                <c:pt idx="3">
                  <c:v>0.72156862745098027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C8-4DA7-8B9A-D810405E372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03013848"/>
        <c:axId val="503020736"/>
      </c:barChart>
      <c:catAx>
        <c:axId val="503013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Approaches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020736"/>
        <c:crosses val="autoZero"/>
        <c:auto val="1"/>
        <c:lblAlgn val="ctr"/>
        <c:lblOffset val="100"/>
        <c:noMultiLvlLbl val="0"/>
      </c:catAx>
      <c:valAx>
        <c:axId val="50302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Jaccard coefficient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013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7645625546806663"/>
          <c:y val="0.11168926800816564"/>
          <c:w val="0.1748652668416448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Mismatch distance</a:t>
            </a:r>
            <a:r>
              <a:rPr lang="en-US" baseline="0"/>
              <a:t> coefficient for different ranking sizes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177537182852142"/>
          <c:y val="0.19527777777777777"/>
          <c:w val="0.85766907261592296"/>
          <c:h val="0.608988772236803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MismatchDistance!$B$1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MismatchDistance!$A$2:$A$5</c:f>
              <c:strCache>
                <c:ptCount val="4"/>
                <c:pt idx="0">
                  <c:v>Linear</c:v>
                </c:pt>
                <c:pt idx="1">
                  <c:v>Saturating</c:v>
                </c:pt>
                <c:pt idx="2">
                  <c:v>Discontinuous</c:v>
                </c:pt>
                <c:pt idx="3">
                  <c:v>Combined</c:v>
                </c:pt>
              </c:strCache>
            </c:strRef>
          </c:cat>
          <c:val>
            <c:numRef>
              <c:f>MismatchDistance!$B$2:$B$5</c:f>
              <c:numCache>
                <c:formatCode>0.000</c:formatCode>
                <c:ptCount val="4"/>
                <c:pt idx="0">
                  <c:v>0.93333333333333324</c:v>
                </c:pt>
                <c:pt idx="1">
                  <c:v>0.95</c:v>
                </c:pt>
                <c:pt idx="2">
                  <c:v>0.95</c:v>
                </c:pt>
                <c:pt idx="3">
                  <c:v>0.8999999999999998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60-4ACF-8F13-636548B505C2}"/>
            </c:ext>
          </c:extLst>
        </c:ser>
        <c:ser>
          <c:idx val="1"/>
          <c:order val="1"/>
          <c:tx>
            <c:strRef>
              <c:f>MismatchDistance!$C$1</c:f>
              <c:strCache>
                <c:ptCount val="1"/>
                <c:pt idx="0">
                  <c:v>25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MismatchDistance!$A$2:$A$5</c:f>
              <c:strCache>
                <c:ptCount val="4"/>
                <c:pt idx="0">
                  <c:v>Linear</c:v>
                </c:pt>
                <c:pt idx="1">
                  <c:v>Saturating</c:v>
                </c:pt>
                <c:pt idx="2">
                  <c:v>Discontinuous</c:v>
                </c:pt>
                <c:pt idx="3">
                  <c:v>Combined</c:v>
                </c:pt>
              </c:strCache>
            </c:strRef>
          </c:cat>
          <c:val>
            <c:numRef>
              <c:f>MismatchDistance!$C$2:$C$5</c:f>
              <c:numCache>
                <c:formatCode>0.000</c:formatCode>
                <c:ptCount val="4"/>
                <c:pt idx="0">
                  <c:v>0.87499999999999944</c:v>
                </c:pt>
                <c:pt idx="1">
                  <c:v>0.98012820512820498</c:v>
                </c:pt>
                <c:pt idx="2">
                  <c:v>0.98846153846153817</c:v>
                </c:pt>
                <c:pt idx="3">
                  <c:v>0.98653846153846114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60-4ACF-8F13-636548B505C2}"/>
            </c:ext>
          </c:extLst>
        </c:ser>
        <c:ser>
          <c:idx val="2"/>
          <c:order val="2"/>
          <c:tx>
            <c:strRef>
              <c:f>MismatchDistance!$D$1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MismatchDistance!$A$2:$A$5</c:f>
              <c:strCache>
                <c:ptCount val="4"/>
                <c:pt idx="0">
                  <c:v>Linear</c:v>
                </c:pt>
                <c:pt idx="1">
                  <c:v>Saturating</c:v>
                </c:pt>
                <c:pt idx="2">
                  <c:v>Discontinuous</c:v>
                </c:pt>
                <c:pt idx="3">
                  <c:v>Combined</c:v>
                </c:pt>
              </c:strCache>
            </c:strRef>
          </c:cat>
          <c:val>
            <c:numRef>
              <c:f>MismatchDistance!$D$2:$D$5</c:f>
              <c:numCache>
                <c:formatCode>0.000</c:formatCode>
                <c:ptCount val="4"/>
                <c:pt idx="0">
                  <c:v>0.87759999999999994</c:v>
                </c:pt>
                <c:pt idx="1">
                  <c:v>0.97615999999999992</c:v>
                </c:pt>
                <c:pt idx="2">
                  <c:v>0.98767999999999989</c:v>
                </c:pt>
                <c:pt idx="3">
                  <c:v>0.98496000000000006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960-4ACF-8F13-636548B505C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03013848"/>
        <c:axId val="503020736"/>
      </c:barChart>
      <c:catAx>
        <c:axId val="503013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Approaches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020736"/>
        <c:crosses val="autoZero"/>
        <c:auto val="1"/>
        <c:lblAlgn val="ctr"/>
        <c:lblOffset val="100"/>
        <c:noMultiLvlLbl val="0"/>
      </c:catAx>
      <c:valAx>
        <c:axId val="50302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Jaccard coefficient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013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7645625546806663"/>
          <c:y val="0.11168926800816564"/>
          <c:w val="0.13655422139477685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 size</a:t>
            </a:r>
            <a:r>
              <a:rPr lang="en-US" baseline="0"/>
              <a:t> Cycles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MismatchDistance!$G$1</c:f>
              <c:strCache>
                <c:ptCount val="1"/>
                <c:pt idx="0">
                  <c:v>Distance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MismatchDistance!$F$2:$F$5</c:f>
              <c:strCache>
                <c:ptCount val="4"/>
                <c:pt idx="0">
                  <c:v>Linear</c:v>
                </c:pt>
                <c:pt idx="1">
                  <c:v>Saturating</c:v>
                </c:pt>
                <c:pt idx="2">
                  <c:v>Discontinuous</c:v>
                </c:pt>
                <c:pt idx="3">
                  <c:v>Combined</c:v>
                </c:pt>
              </c:strCache>
            </c:strRef>
          </c:cat>
          <c:val>
            <c:numRef>
              <c:f>MismatchDistance!$G$2:$G$5</c:f>
              <c:numCache>
                <c:formatCode>General</c:formatCode>
                <c:ptCount val="4"/>
                <c:pt idx="0">
                  <c:v>0.93333333333333324</c:v>
                </c:pt>
                <c:pt idx="1">
                  <c:v>0.95</c:v>
                </c:pt>
                <c:pt idx="2">
                  <c:v>0.95</c:v>
                </c:pt>
                <c:pt idx="3">
                  <c:v>0.8999999999999998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4E-4896-98B1-AC3A75CFD676}"/>
            </c:ext>
          </c:extLst>
        </c:ser>
        <c:ser>
          <c:idx val="1"/>
          <c:order val="1"/>
          <c:tx>
            <c:strRef>
              <c:f>MismatchDistance!$H$1</c:f>
              <c:strCache>
                <c:ptCount val="1"/>
                <c:pt idx="0">
                  <c:v>Kendall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MismatchDistance!$F$2:$F$5</c:f>
              <c:strCache>
                <c:ptCount val="4"/>
                <c:pt idx="0">
                  <c:v>Linear</c:v>
                </c:pt>
                <c:pt idx="1">
                  <c:v>Saturating</c:v>
                </c:pt>
                <c:pt idx="2">
                  <c:v>Discontinuous</c:v>
                </c:pt>
                <c:pt idx="3">
                  <c:v>Combined</c:v>
                </c:pt>
              </c:strCache>
            </c:strRef>
          </c:cat>
          <c:val>
            <c:numRef>
              <c:f>MismatchDistance!$H$2:$H$5</c:f>
              <c:numCache>
                <c:formatCode>General</c:formatCode>
                <c:ptCount val="4"/>
                <c:pt idx="0">
                  <c:v>0.98000000000000009</c:v>
                </c:pt>
                <c:pt idx="1">
                  <c:v>0.96</c:v>
                </c:pt>
                <c:pt idx="2">
                  <c:v>0.98000000000000009</c:v>
                </c:pt>
                <c:pt idx="3">
                  <c:v>0.93333333333333335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4E-4896-98B1-AC3A75CFD6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1139504"/>
        <c:axId val="541139176"/>
      </c:barChart>
      <c:catAx>
        <c:axId val="541139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139176"/>
        <c:crosses val="autoZero"/>
        <c:auto val="1"/>
        <c:lblAlgn val="ctr"/>
        <c:lblOffset val="100"/>
        <c:noMultiLvlLbl val="0"/>
      </c:catAx>
      <c:valAx>
        <c:axId val="541139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139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25</a:t>
            </a:r>
            <a:r>
              <a:rPr lang="en-US" baseline="0"/>
              <a:t> size Cycle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MismatchDistance!$K$1</c:f>
              <c:strCache>
                <c:ptCount val="1"/>
                <c:pt idx="0">
                  <c:v>Distance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MismatchDistance!$J$2:$J$5</c:f>
              <c:strCache>
                <c:ptCount val="4"/>
                <c:pt idx="0">
                  <c:v>Linear</c:v>
                </c:pt>
                <c:pt idx="1">
                  <c:v>Saturating</c:v>
                </c:pt>
                <c:pt idx="2">
                  <c:v>Discontinuous</c:v>
                </c:pt>
                <c:pt idx="3">
                  <c:v>Combined</c:v>
                </c:pt>
              </c:strCache>
            </c:strRef>
          </c:cat>
          <c:val>
            <c:numRef>
              <c:f>MismatchDistance!$K$2:$K$5</c:f>
              <c:numCache>
                <c:formatCode>General</c:formatCode>
                <c:ptCount val="4"/>
                <c:pt idx="0">
                  <c:v>0.87499999999999944</c:v>
                </c:pt>
                <c:pt idx="1">
                  <c:v>0.98012820512820498</c:v>
                </c:pt>
                <c:pt idx="2">
                  <c:v>0.98846153846153817</c:v>
                </c:pt>
                <c:pt idx="3">
                  <c:v>0.98653846153846114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85-4D44-8CDB-5130541E2F88}"/>
            </c:ext>
          </c:extLst>
        </c:ser>
        <c:ser>
          <c:idx val="1"/>
          <c:order val="1"/>
          <c:tx>
            <c:strRef>
              <c:f>MismatchDistance!$L$1</c:f>
              <c:strCache>
                <c:ptCount val="1"/>
                <c:pt idx="0">
                  <c:v>Kendall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MismatchDistance!$J$2:$J$5</c:f>
              <c:strCache>
                <c:ptCount val="4"/>
                <c:pt idx="0">
                  <c:v>Linear</c:v>
                </c:pt>
                <c:pt idx="1">
                  <c:v>Saturating</c:v>
                </c:pt>
                <c:pt idx="2">
                  <c:v>Discontinuous</c:v>
                </c:pt>
                <c:pt idx="3">
                  <c:v>Combined</c:v>
                </c:pt>
              </c:strCache>
            </c:strRef>
          </c:cat>
          <c:val>
            <c:numRef>
              <c:f>MismatchDistance!$L$2:$L$5</c:f>
              <c:numCache>
                <c:formatCode>General</c:formatCode>
                <c:ptCount val="4"/>
                <c:pt idx="0">
                  <c:v>0.97933333333333294</c:v>
                </c:pt>
                <c:pt idx="1">
                  <c:v>0.98066666666666646</c:v>
                </c:pt>
                <c:pt idx="2">
                  <c:v>0.97533333333333316</c:v>
                </c:pt>
                <c:pt idx="3">
                  <c:v>0.96466666666666612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85-4D44-8CDB-5130541E2F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817480"/>
        <c:axId val="486229552"/>
      </c:barChart>
      <c:catAx>
        <c:axId val="489817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229552"/>
        <c:crosses val="autoZero"/>
        <c:auto val="1"/>
        <c:lblAlgn val="ctr"/>
        <c:lblOffset val="100"/>
        <c:noMultiLvlLbl val="0"/>
      </c:catAx>
      <c:valAx>
        <c:axId val="48622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817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50 size cycle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MismatchDistance!$O$1</c:f>
              <c:strCache>
                <c:ptCount val="1"/>
                <c:pt idx="0">
                  <c:v>Distance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MismatchDistance!$N$2:$N$5</c:f>
              <c:strCache>
                <c:ptCount val="4"/>
                <c:pt idx="0">
                  <c:v>Linear</c:v>
                </c:pt>
                <c:pt idx="1">
                  <c:v>Saturating</c:v>
                </c:pt>
                <c:pt idx="2">
                  <c:v>Discontinuous</c:v>
                </c:pt>
                <c:pt idx="3">
                  <c:v>Combined</c:v>
                </c:pt>
              </c:strCache>
            </c:strRef>
          </c:cat>
          <c:val>
            <c:numRef>
              <c:f>MismatchDistance!$O$2:$O$5</c:f>
              <c:numCache>
                <c:formatCode>General</c:formatCode>
                <c:ptCount val="4"/>
                <c:pt idx="0">
                  <c:v>0.87759999999999994</c:v>
                </c:pt>
                <c:pt idx="1">
                  <c:v>0.97615999999999992</c:v>
                </c:pt>
                <c:pt idx="2">
                  <c:v>0.98767999999999989</c:v>
                </c:pt>
                <c:pt idx="3">
                  <c:v>0.98496000000000006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F7-4A8A-B8EE-C9A62E81C165}"/>
            </c:ext>
          </c:extLst>
        </c:ser>
        <c:ser>
          <c:idx val="1"/>
          <c:order val="1"/>
          <c:tx>
            <c:strRef>
              <c:f>MismatchDistance!$P$1</c:f>
              <c:strCache>
                <c:ptCount val="1"/>
                <c:pt idx="0">
                  <c:v>Kendall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MismatchDistance!$N$2:$N$5</c:f>
              <c:strCache>
                <c:ptCount val="4"/>
                <c:pt idx="0">
                  <c:v>Linear</c:v>
                </c:pt>
                <c:pt idx="1">
                  <c:v>Saturating</c:v>
                </c:pt>
                <c:pt idx="2">
                  <c:v>Discontinuous</c:v>
                </c:pt>
                <c:pt idx="3">
                  <c:v>Combined</c:v>
                </c:pt>
              </c:strCache>
            </c:strRef>
          </c:cat>
          <c:val>
            <c:numRef>
              <c:f>MismatchDistance!$P$2:$P$5</c:f>
              <c:numCache>
                <c:formatCode>General</c:formatCode>
                <c:ptCount val="4"/>
                <c:pt idx="0">
                  <c:v>0.97551020408163236</c:v>
                </c:pt>
                <c:pt idx="1">
                  <c:v>0.9756734693877549</c:v>
                </c:pt>
                <c:pt idx="2">
                  <c:v>0.98302040816326475</c:v>
                </c:pt>
                <c:pt idx="3">
                  <c:v>0.96767346938775467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F7-4A8A-B8EE-C9A62E81C1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6583888"/>
        <c:axId val="486586184"/>
      </c:barChart>
      <c:catAx>
        <c:axId val="486583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586184"/>
        <c:crosses val="autoZero"/>
        <c:auto val="1"/>
        <c:lblAlgn val="ctr"/>
        <c:lblOffset val="100"/>
        <c:noMultiLvlLbl val="0"/>
      </c:catAx>
      <c:valAx>
        <c:axId val="486586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583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1</xdr:row>
      <xdr:rowOff>127000</xdr:rowOff>
    </xdr:from>
    <xdr:to>
      <xdr:col>12</xdr:col>
      <xdr:colOff>41628</xdr:colOff>
      <xdr:row>16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C87AF0C-7A23-4679-A8A9-9EEC77544F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387350</xdr:colOff>
      <xdr:row>1</xdr:row>
      <xdr:rowOff>9525</xdr:rowOff>
    </xdr:from>
    <xdr:to>
      <xdr:col>11</xdr:col>
      <xdr:colOff>342900</xdr:colOff>
      <xdr:row>15</xdr:row>
      <xdr:rowOff>174625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9A440C-C875-4D0C-9F8E-26A274F3AE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387350</xdr:colOff>
      <xdr:row>1</xdr:row>
      <xdr:rowOff>9525</xdr:rowOff>
    </xdr:from>
    <xdr:to>
      <xdr:col>11</xdr:col>
      <xdr:colOff>457200</xdr:colOff>
      <xdr:row>15</xdr:row>
      <xdr:rowOff>174625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D796EA-F34E-4C45-AA98-7EA5E9993C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387350</xdr:colOff>
      <xdr:row>1</xdr:row>
      <xdr:rowOff>9525</xdr:rowOff>
    </xdr:from>
    <xdr:to>
      <xdr:col>14</xdr:col>
      <xdr:colOff>146050</xdr:colOff>
      <xdr:row>15</xdr:row>
      <xdr:rowOff>174625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CE766C-9D74-42FA-A5F6-FD88617CAE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120650</xdr:colOff>
      <xdr:row>5</xdr:row>
      <xdr:rowOff>85725</xdr:rowOff>
    </xdr:from>
    <xdr:to>
      <xdr:col>14</xdr:col>
      <xdr:colOff>488950</xdr:colOff>
      <xdr:row>20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5AA5A6-D5BF-4E6B-AA1F-ADF561924F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57150</xdr:colOff>
      <xdr:row>11</xdr:row>
      <xdr:rowOff>95249</xdr:rowOff>
    </xdr:from>
    <xdr:to>
      <xdr:col>4</xdr:col>
      <xdr:colOff>596900</xdr:colOff>
      <xdr:row>23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2158848-56D7-46CC-BCC1-7AB159F862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114300</xdr:colOff>
      <xdr:row>21</xdr:row>
      <xdr:rowOff>79375</xdr:rowOff>
    </xdr:from>
    <xdr:to>
      <xdr:col>11</xdr:col>
      <xdr:colOff>127000</xdr:colOff>
      <xdr:row>33</xdr:row>
      <xdr:rowOff>69850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E442591-748D-462D-9BC2-E70A82705A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361950</xdr:colOff>
      <xdr:row>20</xdr:row>
      <xdr:rowOff>98425</xdr:rowOff>
    </xdr:from>
    <xdr:to>
      <xdr:col>17</xdr:col>
      <xdr:colOff>190500</xdr:colOff>
      <xdr:row>32</xdr:row>
      <xdr:rowOff>82550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D2767D0-743B-486D-8D71-24394AD928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93A8D5B-26DD-41B3-8AE2-836AE67715E8}" name="Table12" displayName="Table12" ref="A1:G31" totalsRowShown="0">
  <autoFilter ref="A1:G31" xr:uid="{99A3213E-5EC0-4D38-A99E-078409BBF522}"/>
  <sortState ref="A2:G31">
    <sortCondition ref="B1:B31"/>
  </sortState>
  <tableColumns count="7">
    <tableColumn id="1" xr3:uid="{DF783206-545C-4814-B3CD-E4A21CDD0847}" name="Cycle id"/>
    <tableColumn id="2" xr3:uid="{58B3C9C0-626A-4BBC-BDF3-4D4F20EE7F3F}" name=" Cycle size"/>
    <tableColumn id="3" xr3:uid="{B47ED345-83E9-40C2-841B-E11DD54D73A1}" name="JaccardCoefficient"/>
    <tableColumn id="4" xr3:uid="{9F3FAECB-C2EE-43B9-8431-07FB3610A2F9}" name="MismatchDistanceCoefficient"/>
    <tableColumn id="5" xr3:uid="{FB377022-A60B-4109-9F46-445151AD7898}" name="KendallTauCorrelation"/>
    <tableColumn id="6" xr3:uid="{2EEC4998-BAA0-4C65-A304-8E1900EF2E02}" name="MismatchPositionCoefficient"/>
    <tableColumn id="7" xr3:uid="{0BBB6F93-1A2B-4C7E-A268-9C3E7D1F4099}" name="DiscountedCumulativeGain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8A7C388-44D4-459A-8365-4648D7D4F66F}" name="Table2121939499" displayName="Table2121939499" ref="I11:K14" totalsRowShown="0">
  <autoFilter ref="I11:K14" xr:uid="{0EB37599-B515-4E19-B966-89EB2B10378A}"/>
  <tableColumns count="3">
    <tableColumn id="1" xr3:uid="{A6D0163D-FF20-44E6-8231-C848420E9CFE}" name="Cycle size"/>
    <tableColumn id="2" xr3:uid="{17E84C66-8CCB-479F-AE9A-C2A027A93834}" name="Mismatch Mean" dataDxfId="35">
      <calculatedColumnFormula>AVERAGEIF($B$2:$B$321,I12,$D$2:D$31)</calculatedColumnFormula>
    </tableColumn>
    <tableColumn id="3" xr3:uid="{6B387B2A-D6C6-483D-B496-86E288D7ADF2}" name="Mismatch STD" dataDxfId="34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1AE49DDD-313A-4061-BA45-FB52C916E7F6}" name="Table2121921405012" displayName="Table2121921405012" ref="I16:K19" totalsRowShown="0">
  <autoFilter ref="I16:K19" xr:uid="{98BA37EC-17C5-4F04-B81D-039B01C0F133}"/>
  <tableColumns count="3">
    <tableColumn id="1" xr3:uid="{78165202-69FF-4194-A4EE-8F4E019DFBAF}" name="Cycle size"/>
    <tableColumn id="2" xr3:uid="{5748EC38-F80F-482F-90F7-2A62638F8E3E}" name="Mismatch Mean" dataDxfId="33">
      <calculatedColumnFormula>AVERAGEIF($B$2:$B$321,I17,$F$2:F$31)</calculatedColumnFormula>
    </tableColumn>
    <tableColumn id="3" xr3:uid="{F90BF464-C341-41A3-B66E-92E4E70441C3}" name="Mismatch STD" dataDxfId="32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3A18ED66-DB24-4365-A0DD-5CC1270C68F3}" name="Table212192129415113" displayName="Table212192129415113" ref="I21:K24" totalsRowShown="0">
  <autoFilter ref="I21:K24" xr:uid="{8B9BBEE1-2727-4A53-8476-9748B4A20ADD}"/>
  <tableColumns count="3">
    <tableColumn id="1" xr3:uid="{391EE71F-D750-4554-BD43-240739951B97}" name="Cycle size"/>
    <tableColumn id="2" xr3:uid="{71E04C8E-3972-4C23-AAC5-FC19BBFE1AD5}" name="DCG Mean" dataDxfId="31">
      <calculatedColumnFormula>AVERAGEIF($B$2:$B$321,I22,$G$2:G$31)</calculatedColumnFormula>
    </tableColumn>
    <tableColumn id="3" xr3:uid="{3B15BF75-DEBA-48D0-9D1A-AAF7FD67EBA4}" name="DCG STD" dataDxfId="30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2348ADD-3AF6-494C-AFE3-01DA00A5E3E5}" name="Table14" displayName="Table14" ref="A1:G31" totalsRowShown="0">
  <autoFilter ref="A1:G31" xr:uid="{B74E6706-BE0C-4740-AC49-FC0E2BA5866C}"/>
  <sortState ref="A2:G31">
    <sortCondition ref="B1:B31"/>
  </sortState>
  <tableColumns count="7">
    <tableColumn id="1" xr3:uid="{569B79CF-D2EE-4D37-8463-855C3ECD98B8}" name="Cycle id"/>
    <tableColumn id="2" xr3:uid="{39410EA0-7C73-438C-A9DE-EF199531A497}" name=" Cycle size"/>
    <tableColumn id="3" xr3:uid="{F0CF8687-CCDC-4409-A491-B45FB1978D21}" name="JaccardCoefficient"/>
    <tableColumn id="4" xr3:uid="{427E455B-FD31-4AAA-A5E3-C8BC41CBA6DB}" name="MismatchDistanceCoefficient"/>
    <tableColumn id="5" xr3:uid="{F6981FD8-57B1-444F-9EF0-271AB20E3B40}" name="KendallTauCorrelation"/>
    <tableColumn id="6" xr3:uid="{7A345359-A519-4602-B756-B7E041052BB1}" name="MismatchPositionCoefficient"/>
    <tableColumn id="7" xr3:uid="{8F6E9B2E-7E66-407E-BDC5-A28ABF7C534B}" name="DiscountedCumulativeGain"/>
  </tableColumns>
  <tableStyleInfo name="TableStyleMedium3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A1A404B4-D34E-4425-88F0-870968C18E59}" name="Table237" displayName="Table237" ref="I1:K4" totalsRowShown="0">
  <autoFilter ref="I1:K4" xr:uid="{3995F873-6677-499F-99A4-51EEDC92D2E6}"/>
  <tableColumns count="3">
    <tableColumn id="1" xr3:uid="{3FF60D31-1085-4A6D-9A5B-2C8E313155E0}" name="Cycle size"/>
    <tableColumn id="2" xr3:uid="{0229B3BA-6A27-408D-9547-BA64CF143639}" name="Jaccard Mean" dataDxfId="102">
      <calculatedColumnFormula>AVERAGEIF($B$2:$B$321,I2,$C$2:C$31)</calculatedColumnFormula>
    </tableColumn>
    <tableColumn id="3" xr3:uid="{F78BB55D-1F74-4046-A516-C64E1EFFE4ED}" name="Jaccard STD" dataDxfId="101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FDF6B778-CD91-47D1-BAA5-0EC237C72C15}" name="Table21238" displayName="Table21238" ref="I6:K9" totalsRowShown="0">
  <autoFilter ref="I6:K9" xr:uid="{513F3B67-335C-49D4-B04F-30BC24FFFF0A}"/>
  <tableColumns count="3">
    <tableColumn id="1" xr3:uid="{B506CCB5-5EEE-4415-A761-AF9C8FC9E21A}" name="Cycle size"/>
    <tableColumn id="2" xr3:uid="{E030B3C2-3ACF-4F59-8B0B-A02555D8505F}" name="Kendall Mean" dataDxfId="100">
      <calculatedColumnFormula>AVERAGEIF($B$2:$B$321,I7,$E$2:E$31)</calculatedColumnFormula>
    </tableColumn>
    <tableColumn id="3" xr3:uid="{3C772C5A-917B-4B73-95D7-14E8987A56E3}" name="Kendall STD" dataDxfId="99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723F3362-F503-45E6-A3F6-F24C7B5FCEC6}" name="Table2121939" displayName="Table2121939" ref="I11:K14" totalsRowShown="0">
  <autoFilter ref="I11:K14" xr:uid="{A45ECD94-0041-4873-9CD1-FE1295199D38}"/>
  <tableColumns count="3">
    <tableColumn id="1" xr3:uid="{F37CA343-1D4C-4DE0-A4CC-42E3CBC9C1CB}" name="Cycle size"/>
    <tableColumn id="2" xr3:uid="{E0187323-6A69-41F2-A2CA-7CF9C95C07E8}" name="Mismatch Mean" dataDxfId="98">
      <calculatedColumnFormula>AVERAGEIF($B$2:$B$321,I12,$D$2:D$31)</calculatedColumnFormula>
    </tableColumn>
    <tableColumn id="3" xr3:uid="{B8646E8D-ECDB-412C-B550-F82891E532FB}" name="Mismatch STD" dataDxfId="97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45E952A7-DDCC-4BB6-B86A-A9982C32D07A}" name="Table212192140" displayName="Table212192140" ref="I16:K19" totalsRowShown="0">
  <autoFilter ref="I16:K19" xr:uid="{AF70699B-CF8C-46D3-B7B7-ABC4CDCD54D5}"/>
  <tableColumns count="3">
    <tableColumn id="1" xr3:uid="{7EE1C89A-E9E4-4CE2-A54A-4F29EEC812EA}" name="Cycle size"/>
    <tableColumn id="2" xr3:uid="{FA98FC4A-DCDC-4D47-9038-CB8EF792988C}" name="Mismatch Mean" dataDxfId="96">
      <calculatedColumnFormula>AVERAGEIF($B$2:$B$321,I17,$F$2:F$31)</calculatedColumnFormula>
    </tableColumn>
    <tableColumn id="3" xr3:uid="{34194AD5-43DA-44E3-B5B3-F599991FC4FA}" name="Mismatch STD" dataDxfId="95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EE819616-A50C-4C7F-B985-46286EF75869}" name="Table21219212941" displayName="Table21219212941" ref="I21:K24" totalsRowShown="0">
  <autoFilter ref="I21:K24" xr:uid="{45661EBC-DD03-4D0A-88C6-F19A89DF00D0}"/>
  <tableColumns count="3">
    <tableColumn id="1" xr3:uid="{AB448867-6D8E-4328-B2C4-971EB4EFA8C1}" name="Cycle size"/>
    <tableColumn id="2" xr3:uid="{4518A65E-FFB2-4D34-801F-7385B6FE2E73}" name="DCG Mean" dataDxfId="94">
      <calculatedColumnFormula>AVERAGEIF($B$2:$B$321,I22,$G$2:G$31)</calculatedColumnFormula>
    </tableColumn>
    <tableColumn id="3" xr3:uid="{5282D16C-C7DE-4489-905F-8D751B329F87}" name="DCG STD" dataDxfId="93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98B03EC9-F16F-4A3E-9471-7976F644505C}" name="Table1414" displayName="Table1414" ref="A1:G31" totalsRowShown="0">
  <autoFilter ref="A1:G31" xr:uid="{B74E6706-BE0C-4740-AC49-FC0E2BA5866C}"/>
  <sortState ref="A2:G31">
    <sortCondition ref="B1:B31"/>
  </sortState>
  <tableColumns count="7">
    <tableColumn id="1" xr3:uid="{9575BA0B-401D-4EB4-966B-FDAEDF528A6E}" name="Cycle id"/>
    <tableColumn id="2" xr3:uid="{ECF1D843-AB77-45B4-BFE6-0D99DF1994FE}" name=" Cycle size"/>
    <tableColumn id="3" xr3:uid="{2FE2A30D-DBFF-4ADF-95E6-BAE94BBEF332}" name="JaccardCoefficient"/>
    <tableColumn id="4" xr3:uid="{50CC1937-8198-413A-BC0B-AB30B8748B60}" name="MismatchDistanceCoefficient"/>
    <tableColumn id="5" xr3:uid="{DCB1F4A1-DC13-4486-9480-FD0B28AE7C7E}" name="KendallTauCorrelation"/>
    <tableColumn id="6" xr3:uid="{D633A587-BDF1-44B4-BB44-EAF9DC422CC8}" name="MismatchPositionCoefficient"/>
    <tableColumn id="7" xr3:uid="{A2A98256-AFEE-4AA1-A90B-4580094C7AF7}" name="DiscountedCumulativeGain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6" xr:uid="{9D3D2AEE-5F17-48B5-9281-63DAB7688AE9}" name="Table23747" displayName="Table23747" ref="I1:K4" totalsRowShown="0">
  <autoFilter ref="I1:K4" xr:uid="{266F9E7E-2FAA-49E6-AC28-E15876E76AC2}"/>
  <tableColumns count="3">
    <tableColumn id="1" xr3:uid="{03061C07-8FBC-4E18-85B2-2DC82024EC0E}" name="Cycle size"/>
    <tableColumn id="2" xr3:uid="{AC4E2F2F-0356-49E0-80BA-EAAC50DBBDFF}" name="Jaccard Mean" dataDxfId="112">
      <calculatedColumnFormula>AVERAGEIF($B$2:$B$321,I2,$C$2:C$31)</calculatedColumnFormula>
    </tableColumn>
    <tableColumn id="3" xr3:uid="{9CDD36F9-FC2C-49DF-A8FE-3E252527A2B1}" name="Jaccard STD" dataDxfId="111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F7D4F1FB-BE40-488F-B5D8-B76F16CC41B8}" name="Table23715" displayName="Table23715" ref="I1:K4" totalsRowShown="0">
  <autoFilter ref="I1:K4" xr:uid="{3995F873-6677-499F-99A4-51EEDC92D2E6}"/>
  <tableColumns count="3">
    <tableColumn id="1" xr3:uid="{14D768CB-7549-4A70-BB02-587336C9A18A}" name="Cycle size"/>
    <tableColumn id="2" xr3:uid="{F705BBFE-A836-4E79-9FC1-626EC5B410AA}" name="Jaccard Mean" dataDxfId="29">
      <calculatedColumnFormula>AVERAGEIF($B$2:$B$321,I2,$C$2:C$31)</calculatedColumnFormula>
    </tableColumn>
    <tableColumn id="3" xr3:uid="{4356E8BD-B4D2-4748-8376-E6ECFBAB8D9D}" name="Jaccard STD" dataDxfId="28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8D0881A5-9702-4521-8579-F899BFDDBB8B}" name="Table2123816" displayName="Table2123816" ref="I6:K9" totalsRowShown="0">
  <autoFilter ref="I6:K9" xr:uid="{513F3B67-335C-49D4-B04F-30BC24FFFF0A}"/>
  <tableColumns count="3">
    <tableColumn id="1" xr3:uid="{C863D5F0-C8FE-423B-8978-ED0DADFC37A5}" name="Cycle size"/>
    <tableColumn id="2" xr3:uid="{D1DCCB22-5E69-4393-85EC-75746E0C4D16}" name="Kendall Mean" dataDxfId="27">
      <calculatedColumnFormula>AVERAGEIF($B$2:$B$321,I7,$E$2:E$31)</calculatedColumnFormula>
    </tableColumn>
    <tableColumn id="3" xr3:uid="{63F75AF5-B6B3-4FC0-BCAB-BE808EF4F90D}" name="Kendall STD" dataDxfId="26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6381193D-F244-4C6B-BBE2-C1087975E574}" name="Table212193917" displayName="Table212193917" ref="I11:K14" totalsRowShown="0">
  <autoFilter ref="I11:K14" xr:uid="{A45ECD94-0041-4873-9CD1-FE1295199D38}"/>
  <tableColumns count="3">
    <tableColumn id="1" xr3:uid="{0CC75756-B8DC-4413-89A3-894FC0F809C7}" name="Cycle size"/>
    <tableColumn id="2" xr3:uid="{6A0690D2-36ED-4A13-B47E-B3CCA64CAB96}" name="Mismatch Mean" dataDxfId="25">
      <calculatedColumnFormula>AVERAGEIF($B$2:$B$321,I12,$D$2:D$31)</calculatedColumnFormula>
    </tableColumn>
    <tableColumn id="3" xr3:uid="{27849460-D0AA-42DD-AA86-FBFF25E6FFFA}" name="Mismatch STD" dataDxfId="24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FAF8E70E-9AF5-4718-AEEF-1F32D89084E9}" name="Table21219214018" displayName="Table21219214018" ref="I16:K19" totalsRowShown="0">
  <autoFilter ref="I16:K19" xr:uid="{AF70699B-CF8C-46D3-B7B7-ABC4CDCD54D5}"/>
  <tableColumns count="3">
    <tableColumn id="1" xr3:uid="{05AE66CB-C44B-4753-9AE3-5918665F8668}" name="Cycle size"/>
    <tableColumn id="2" xr3:uid="{D1B61F98-4591-492A-BD25-6F732DB0030C}" name="Mismatch Mean" dataDxfId="23">
      <calculatedColumnFormula>AVERAGEIF($B$2:$B$321,I17,$F$2:F$31)</calculatedColumnFormula>
    </tableColumn>
    <tableColumn id="3" xr3:uid="{7F4838FE-FC2A-44AB-930E-814D8C8DDDA7}" name="Mismatch STD" dataDxfId="22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E1FBDE36-4C6C-4661-8D19-F88101237688}" name="Table2121921294119" displayName="Table2121921294119" ref="I21:K24" totalsRowShown="0">
  <autoFilter ref="I21:K24" xr:uid="{45661EBC-DD03-4D0A-88C6-F19A89DF00D0}"/>
  <tableColumns count="3">
    <tableColumn id="1" xr3:uid="{B17EE148-6EA5-44B5-9027-D32BEB95F4C4}" name="Cycle size"/>
    <tableColumn id="2" xr3:uid="{5E3FBE2C-A003-4C63-B933-C58371442A87}" name="DCG Mean" dataDxfId="21">
      <calculatedColumnFormula>AVERAGEIF($B$2:$B$321,I22,$G$2:G$31)</calculatedColumnFormula>
    </tableColumn>
    <tableColumn id="3" xr3:uid="{84814296-B050-476A-82FE-20FEA9FB368F}" name="DCG STD" dataDxfId="20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41CB40F-5970-4572-84C6-7CC313D79625}" name="Table1" displayName="Table1" ref="A1:G31" totalsRowShown="0">
  <autoFilter ref="A1:G31" xr:uid="{EE907D1D-A53B-4B77-98A3-C3F57F74694B}"/>
  <sortState ref="A2:G31">
    <sortCondition ref="B1:B31"/>
  </sortState>
  <tableColumns count="7">
    <tableColumn id="1" xr3:uid="{33E31F9F-EE4A-4518-A663-A3AA509F28D3}" name="Cycle id"/>
    <tableColumn id="2" xr3:uid="{4579446C-2442-45E5-8F1B-105A5AD2532D}" name=" Cycle size"/>
    <tableColumn id="3" xr3:uid="{EE493252-6B58-4D92-AB50-498573769117}" name="JaccardCoefficient"/>
    <tableColumn id="4" xr3:uid="{89729B12-BF61-452F-810B-79F9EEC16EDF}" name="MismatchDistanceCoefficient"/>
    <tableColumn id="5" xr3:uid="{B4A766D4-F24B-4BB4-8D02-D80CA40E7F99}" name="KendallTauCorrelation"/>
    <tableColumn id="6" xr3:uid="{FB973701-6C94-493D-818B-87BD8548C258}" name="MismatchPositionCoefficient"/>
    <tableColumn id="7" xr3:uid="{3C7A11CA-7115-426A-B4FB-6F119260E4D5}" name="DiscountedCumulativeGain"/>
  </tableColumns>
  <tableStyleInfo name="TableStyleMedium1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0BD865BD-CE58-4C01-8992-763FD78761C8}" name="Table23742" displayName="Table23742" ref="I1:K4" totalsRowShown="0">
  <autoFilter ref="I1:K4" xr:uid="{C2464C51-34CE-4A59-B5AB-B428B8F2A4BF}"/>
  <tableColumns count="3">
    <tableColumn id="1" xr3:uid="{07FB8FB0-4547-44F5-A188-4CEC2D7739C3}" name="Cycle size"/>
    <tableColumn id="2" xr3:uid="{AD3B8CC2-3D88-43FA-AFEC-8A53194EDD3F}" name="Jaccard Mean" dataDxfId="92">
      <calculatedColumnFormula>AVERAGEIF($B$2:$B$321,I2,$C$2:C$31)</calculatedColumnFormula>
    </tableColumn>
    <tableColumn id="3" xr3:uid="{6B6C68C2-321D-47CA-BFB9-DCBD61A1BE7D}" name="Jaccard STD" dataDxfId="91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B364C29A-3722-40FE-A932-B006A3BE97BD}" name="Table2123843" displayName="Table2123843" ref="I6:K9" totalsRowShown="0">
  <autoFilter ref="I6:K9" xr:uid="{0DB414BA-4560-4D61-9F83-F8315D9ADD6A}"/>
  <tableColumns count="3">
    <tableColumn id="1" xr3:uid="{1C349A6F-0593-4EFA-A42A-42B63EEE1A18}" name="Cycle size"/>
    <tableColumn id="2" xr3:uid="{DB8C0E19-0608-4085-B917-6CC567AB4F95}" name="Kendall Mean" dataDxfId="90">
      <calculatedColumnFormula>AVERAGEIF($B$2:$B$321,I7,$E$2:E$31)</calculatedColumnFormula>
    </tableColumn>
    <tableColumn id="3" xr3:uid="{B2F988B2-C4FE-465D-B3E5-B6BAB8C71021}" name="Kendall STD" dataDxfId="89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" xr:uid="{9BF586A9-3680-425B-B6C3-179C302A5AC8}" name="Table212193944" displayName="Table212193944" ref="I11:K14" totalsRowShown="0">
  <autoFilter ref="I11:K14" xr:uid="{892952A8-63C5-47C9-8AB6-474437F52990}"/>
  <tableColumns count="3">
    <tableColumn id="1" xr3:uid="{75976A4E-A178-4B07-AECB-5A26A0F5B85C}" name="Cycle size"/>
    <tableColumn id="2" xr3:uid="{469ECC45-34F3-4E45-B406-B8728FAF52A0}" name="Mismatch Mean" dataDxfId="88">
      <calculatedColumnFormula>AVERAGEIF($B$2:$B$321,I12,$D$2:D$31)</calculatedColumnFormula>
    </tableColumn>
    <tableColumn id="3" xr3:uid="{5273BD75-A3D1-4159-BB5C-AE238E97836D}" name="Mismatch STD" dataDxfId="87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" xr:uid="{051E5EDE-6FA3-48D6-A3ED-BB2598D1A5BA}" name="Table21219214045" displayName="Table21219214045" ref="I16:K19" totalsRowShown="0">
  <autoFilter ref="I16:K19" xr:uid="{2DBBB4BA-D990-4D33-8618-2E7F0C5E326B}"/>
  <tableColumns count="3">
    <tableColumn id="1" xr3:uid="{C82F2DFC-E926-4587-A8D2-94AD918EE54A}" name="Cycle size"/>
    <tableColumn id="2" xr3:uid="{C871C031-76D8-4326-BAEF-EE8D55888BA5}" name="Mismatch Mean" dataDxfId="86">
      <calculatedColumnFormula>AVERAGEIF($B$2:$B$321,I17,$F$2:F$31)</calculatedColumnFormula>
    </tableColumn>
    <tableColumn id="3" xr3:uid="{5EF7D8B0-77EC-418C-AF8F-9CBFBF91D092}" name="Mismatch STD" dataDxfId="8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7" xr:uid="{D0AD3B54-7C65-40B0-9BC9-AFCB8DBA7BC3}" name="Table2123848" displayName="Table2123848" ref="I6:K9" totalsRowShown="0">
  <autoFilter ref="I6:K9" xr:uid="{6FFC6E45-E759-45A2-BFFF-3AF08F039643}"/>
  <tableColumns count="3">
    <tableColumn id="1" xr3:uid="{790408B2-76C9-43A3-A0FF-2AFE99F0EADF}" name="Cycle size"/>
    <tableColumn id="2" xr3:uid="{8CE83C7D-CE50-4B41-AFA6-89B077863B39}" name="Kendall Mean" dataDxfId="110">
      <calculatedColumnFormula>AVERAGEIF($B$2:$B$321,I7,$E$2:E$31)</calculatedColumnFormula>
    </tableColumn>
    <tableColumn id="3" xr3:uid="{A7FF9A1C-35BA-45C4-9D62-6B6DF3AD3411}" name="Kendall STD" dataDxfId="109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" xr:uid="{5586406A-CAA9-4164-B66E-C49567545899}" name="Table2121921294146" displayName="Table2121921294146" ref="I21:K24" totalsRowShown="0">
  <autoFilter ref="I21:K24" xr:uid="{1B2310B4-38B6-4C66-BF70-DA5B2235FEFD}"/>
  <tableColumns count="3">
    <tableColumn id="1" xr3:uid="{606696A0-207E-40A9-BAC8-7A0FE2D1C183}" name="Cycle size"/>
    <tableColumn id="2" xr3:uid="{66B33253-B1B0-4DA1-92F7-D906F6D4E8D3}" name="DCG Mean" dataDxfId="84">
      <calculatedColumnFormula>AVERAGEIF($B$2:$B$321,I22,$G$2:G$31)</calculatedColumnFormula>
    </tableColumn>
    <tableColumn id="3" xr3:uid="{7688C566-48B1-4EBB-9587-B5647182807E}" name="DCG STD" dataDxfId="83"/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F3C9ADCD-ED8D-4888-AB7B-EF71D4F9F276}" name="Table121" displayName="Table121" ref="A1:G31" totalsRowShown="0">
  <autoFilter ref="A1:G31" xr:uid="{EE907D1D-A53B-4B77-98A3-C3F57F74694B}"/>
  <sortState ref="A2:G31">
    <sortCondition ref="B1:B31"/>
  </sortState>
  <tableColumns count="7">
    <tableColumn id="1" xr3:uid="{04E0D68A-BF35-46DF-8749-74DDDDCF8ADD}" name="Cycle id"/>
    <tableColumn id="2" xr3:uid="{7D2E7301-ECEC-4DD1-9C55-0B52F224E1BC}" name=" Cycle size"/>
    <tableColumn id="3" xr3:uid="{0F2CFF24-8CC2-4575-AB4F-A8A2A6FD807B}" name="JaccardCoefficient"/>
    <tableColumn id="4" xr3:uid="{F4687180-BB11-45A4-BB27-9F024AEA9949}" name="MismatchDistanceCoefficient"/>
    <tableColumn id="5" xr3:uid="{E5E1BE3D-94D0-4643-B43E-5865ECE0E97E}" name="KendallTauCorrelation"/>
    <tableColumn id="6" xr3:uid="{C9226B40-5148-4CFB-A7D6-329CBFD94CBB}" name="MismatchPositionCoefficient"/>
    <tableColumn id="7" xr3:uid="{4F7F69E7-CDDD-46E3-BD5A-8EA13283383E}" name="DiscountedCumulativeGain"/>
  </tableColumns>
  <tableStyleInfo name="TableStyleMedium1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71C8E580-AE5F-430F-B5DD-27B709452AE9}" name="Table2374223" displayName="Table2374223" ref="I1:K4" totalsRowShown="0">
  <autoFilter ref="I1:K4" xr:uid="{C2464C51-34CE-4A59-B5AB-B428B8F2A4BF}"/>
  <tableColumns count="3">
    <tableColumn id="1" xr3:uid="{301BB83A-BBBD-4BBD-A672-DD5A1A4169F9}" name="Cycle size"/>
    <tableColumn id="2" xr3:uid="{59EA8DD2-CA33-4A5B-BA1F-A91C9FDD8E50}" name="Jaccard Mean" dataDxfId="19">
      <calculatedColumnFormula>AVERAGEIF($B$2:$B$321,I2,$C$2:C$31)</calculatedColumnFormula>
    </tableColumn>
    <tableColumn id="3" xr3:uid="{BFB9A599-EDBC-4FD9-BF74-306AA3AEA1B8}" name="Jaccard STD" dataDxfId="18"/>
  </tableColumns>
  <tableStyleInfo name="TableStyleMedium2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6F2ED915-D3BF-433C-9E59-38E6B507CC9F}" name="Table212384324" displayName="Table212384324" ref="I6:K9" totalsRowShown="0">
  <autoFilter ref="I6:K9" xr:uid="{0DB414BA-4560-4D61-9F83-F8315D9ADD6A}"/>
  <tableColumns count="3">
    <tableColumn id="1" xr3:uid="{54770593-D892-4F9D-B8C8-2DC8918CE123}" name="Cycle size"/>
    <tableColumn id="2" xr3:uid="{A0AFDBA2-C48B-4431-8139-BD10DEC6EF9B}" name="Kendall Mean" dataDxfId="17">
      <calculatedColumnFormula>AVERAGEIF($B$2:$B$321,I7,$E$2:E$31)</calculatedColumnFormula>
    </tableColumn>
    <tableColumn id="3" xr3:uid="{CF2D793E-5964-4800-A397-96D5274342D5}" name="Kendall STD" dataDxfId="16"/>
  </tableColumns>
  <tableStyleInfo name="TableStyleMedium2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52F2E25F-7D2C-455B-93EF-8BC2926970EF}" name="Table21219394425" displayName="Table21219394425" ref="I11:K14" totalsRowShown="0">
  <autoFilter ref="I11:K14" xr:uid="{892952A8-63C5-47C9-8AB6-474437F52990}"/>
  <tableColumns count="3">
    <tableColumn id="1" xr3:uid="{8AC41E2B-FC24-4A31-8E96-708D324E59FF}" name="Cycle size"/>
    <tableColumn id="2" xr3:uid="{6F8ED75B-AA57-4AE5-9DC0-52D6D1B0F701}" name="Mismatch Mean" dataDxfId="15">
      <calculatedColumnFormula>AVERAGEIF($B$2:$B$321,I12,$D$2:D$31)</calculatedColumnFormula>
    </tableColumn>
    <tableColumn id="3" xr3:uid="{882D43FC-1F4B-4D81-9C4A-A6C2C061BECD}" name="Mismatch STD" dataDxfId="14"/>
  </tableColumns>
  <tableStyleInfo name="TableStyleMedium2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FC13239E-8E29-4CCC-946E-9260D561E9BE}" name="Table2121921404526" displayName="Table2121921404526" ref="I16:K19" totalsRowShown="0">
  <autoFilter ref="I16:K19" xr:uid="{2DBBB4BA-D990-4D33-8618-2E7F0C5E326B}"/>
  <tableColumns count="3">
    <tableColumn id="1" xr3:uid="{5346C984-5671-4236-A804-E7DB960FD0A1}" name="Cycle size"/>
    <tableColumn id="2" xr3:uid="{E27BF9C5-DB2D-4239-90E8-DBABDE671F38}" name="Mismatch Mean" dataDxfId="13">
      <calculatedColumnFormula>AVERAGEIF($B$2:$B$321,I17,$F$2:F$31)</calculatedColumnFormula>
    </tableColumn>
    <tableColumn id="3" xr3:uid="{4BA0A89A-BC7A-4CB9-9C2C-D9FD11707D6F}" name="Mismatch STD" dataDxfId="12"/>
  </tableColumns>
  <tableStyleInfo name="TableStyleMedium2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80B971FF-D125-4028-8D63-87E27A92E8D3}" name="Table212192129414629" displayName="Table212192129414629" ref="I21:K24" totalsRowShown="0">
  <autoFilter ref="I21:K24" xr:uid="{1B2310B4-38B6-4C66-BF70-DA5B2235FEFD}"/>
  <tableColumns count="3">
    <tableColumn id="1" xr3:uid="{B86B2674-7A68-41F2-B591-130AF2532383}" name="Cycle size"/>
    <tableColumn id="2" xr3:uid="{4DAC0671-CEA7-4760-8EAE-393D455E9249}" name="DCG Mean" dataDxfId="11">
      <calculatedColumnFormula>AVERAGEIF($B$2:$B$321,I22,$G$2:G$31)</calculatedColumnFormula>
    </tableColumn>
    <tableColumn id="3" xr3:uid="{BD55BF5F-8D08-4F2D-A115-0EFA5E02E247}" name="DCG STD" dataDxfId="10"/>
  </tableColumns>
  <tableStyleInfo name="TableStyleMedium2" showFirstColumn="0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E063074-EF7E-4BFF-B2FC-19594867E297}" name="Table16" displayName="Table16" ref="A1:G31" totalsRowShown="0">
  <autoFilter ref="A1:G31" xr:uid="{8EA18265-B6CD-4F0E-B6BB-1674CD8B6C92}"/>
  <sortState ref="A2:G31">
    <sortCondition ref="B1:B31"/>
  </sortState>
  <tableColumns count="7">
    <tableColumn id="1" xr3:uid="{D007A55D-89C1-4A2F-B4DC-60B18656BB50}" name="Cycle id"/>
    <tableColumn id="2" xr3:uid="{3ACAB9DF-8E74-4756-8502-628D68924141}" name=" Cycle size"/>
    <tableColumn id="3" xr3:uid="{7C1BC1B8-24C6-4DBF-800F-32C500661DAE}" name="JaccardCoefficient"/>
    <tableColumn id="4" xr3:uid="{ECBF6895-43B5-4FBB-B762-F7348DFCB918}" name="MismatchDistanceCoefficient"/>
    <tableColumn id="5" xr3:uid="{3FDA2407-679A-40DC-B92E-5C91849DF61D}" name="KendallTauCorrelation"/>
    <tableColumn id="6" xr3:uid="{3CE13DAB-546F-42FD-B6A0-A871BB87EB5F}" name="MismatchPositionCoefficient"/>
    <tableColumn id="7" xr3:uid="{4C6EA972-01E0-455C-A045-E9CC194A34A5}" name="DiscountedCumulativeGain"/>
  </tableColumns>
  <tableStyleInfo name="TableStyleMedium4" showFirstColumn="0" showLastColumn="0" showRowStripes="1" showColumnStripes="0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1" xr:uid="{1E451994-4490-4FAD-91B4-15D75203E1C4}" name="Table2374752" displayName="Table2374752" ref="I1:K4" totalsRowShown="0">
  <autoFilter ref="I1:K4" xr:uid="{00BCF9EF-DEBE-44F7-82C0-696138C33618}"/>
  <tableColumns count="3">
    <tableColumn id="1" xr3:uid="{1F63888F-8C29-4506-90F6-ADB4FAFECC03}" name="Cycle size"/>
    <tableColumn id="2" xr3:uid="{43B8EC94-0DE4-4A0B-84C9-1346E84B948E}" name="Jaccard Mean" dataDxfId="82">
      <calculatedColumnFormula>AVERAGEIF($B$2:$B$321,I2,$C$2:C$31)</calculatedColumnFormula>
    </tableColumn>
    <tableColumn id="3" xr3:uid="{D551DE14-313E-4EDE-B9FA-F9119729C8F4}" name="Jaccard STD" dataDxfId="81"/>
  </tableColumns>
  <tableStyleInfo name="TableStyleMedium4" showFirstColumn="0" showLastColumn="0" showRowStripes="1" showColumnStripes="0"/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2" xr:uid="{426A01D8-F1B9-4C7B-90FE-E1B8BC1FF005}" name="Table212384853" displayName="Table212384853" ref="I6:K9" totalsRowShown="0">
  <autoFilter ref="I6:K9" xr:uid="{3ECBB2B0-64DD-418F-AE0F-5A8E2FC2B58D}"/>
  <tableColumns count="3">
    <tableColumn id="1" xr3:uid="{71CEF47F-BA3A-43C8-A2E9-1D6A2A985FFF}" name="Cycle size"/>
    <tableColumn id="2" xr3:uid="{DFAEBD9C-2A54-4877-A4FA-616A33E5AC43}" name="Kendall Mean" dataDxfId="80">
      <calculatedColumnFormula>AVERAGEIF($B$2:$B$321,I7,$E$2:E$31)</calculatedColumnFormula>
    </tableColumn>
    <tableColumn id="3" xr3:uid="{16D0F51A-BB59-4E3C-83F6-04DA49B8E3D6}" name="Kendall STD" dataDxfId="79"/>
  </tableColumns>
  <tableStyleInfo name="TableStyleMedium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8" xr:uid="{24C6DCDA-1DA3-49BD-921D-72C42AE4D6E6}" name="Table212193949" displayName="Table212193949" ref="I11:K14" totalsRowShown="0">
  <autoFilter ref="I11:K14" xr:uid="{0EB37599-B515-4E19-B966-89EB2B10378A}"/>
  <tableColumns count="3">
    <tableColumn id="1" xr3:uid="{A9CBCA3D-8195-4ECB-800F-A308E4D9DCE4}" name="Cycle size"/>
    <tableColumn id="2" xr3:uid="{B2DB34DB-6592-4AD9-B5A2-9B448726FCFE}" name="Mismatch Mean" dataDxfId="108">
      <calculatedColumnFormula>AVERAGEIF($B$2:$B$321,I12,$D$2:D$31)</calculatedColumnFormula>
    </tableColumn>
    <tableColumn id="3" xr3:uid="{4E156728-BB7F-4CA1-96AC-6E3683CF5D2E}" name="Mismatch STD" dataDxfId="107"/>
  </tableColumns>
  <tableStyleInfo name="TableStyleMedium2" showFirstColumn="0" showLastColumn="0" showRowStripes="1" showColumnStripes="0"/>
</table>
</file>

<file path=xl/tables/table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3" xr:uid="{0B1DB226-0F9D-4190-8496-6D9B26B3913D}" name="Table21219394954" displayName="Table21219394954" ref="I11:K14" totalsRowShown="0">
  <autoFilter ref="I11:K14" xr:uid="{3A2459DB-ADE8-460C-A318-0F9D1D862A13}"/>
  <tableColumns count="3">
    <tableColumn id="1" xr3:uid="{418C783C-DD5D-4DAD-BAEF-11AF9B3FE82D}" name="Cycle size"/>
    <tableColumn id="2" xr3:uid="{43ECF18D-5E02-4FFE-92BD-A3EEC69EE899}" name="Mismatch Mean" dataDxfId="78">
      <calculatedColumnFormula>AVERAGEIF($B$2:$B$321,I12,$D$2:D$31)</calculatedColumnFormula>
    </tableColumn>
    <tableColumn id="3" xr3:uid="{9CD3D00C-8AA4-4BF3-A2FA-DE253886A2C7}" name="Mismatch STD" dataDxfId="77"/>
  </tableColumns>
  <tableStyleInfo name="TableStyleMedium4" showFirstColumn="0" showLastColumn="0" showRowStripes="1" showColumnStripes="0"/>
</table>
</file>

<file path=xl/tables/table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4" xr:uid="{D54FDFAE-493C-4C98-B02F-860E9A42A671}" name="Table2121921405055" displayName="Table2121921405055" ref="I16:K19" totalsRowShown="0">
  <autoFilter ref="I16:K19" xr:uid="{C974606B-188B-427B-BD19-CFC63BC8EE58}"/>
  <tableColumns count="3">
    <tableColumn id="1" xr3:uid="{AC6AA375-FE5E-4EF4-A090-6E2B33B939CF}" name="Cycle size"/>
    <tableColumn id="2" xr3:uid="{9116D1EE-3146-480D-8771-699334E73CCA}" name="Mismatch Mean" dataDxfId="76">
      <calculatedColumnFormula>AVERAGEIF($B$2:$B$321,I17,$F$2:F$31)</calculatedColumnFormula>
    </tableColumn>
    <tableColumn id="3" xr3:uid="{F8C8C100-4E45-4770-B33A-24DAE838D665}" name="Mismatch STD" dataDxfId="75"/>
  </tableColumns>
  <tableStyleInfo name="TableStyleMedium4" showFirstColumn="0" showLastColumn="0" showRowStripes="1" showColumnStripes="0"/>
</table>
</file>

<file path=xl/tables/table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5" xr:uid="{81F3B986-652E-4DC9-8F99-D7D2A0705FBC}" name="Table212192129415156" displayName="Table212192129415156" ref="I21:K24" totalsRowShown="0">
  <autoFilter ref="I21:K24" xr:uid="{2DA9E449-30AD-4616-BB5E-C334BF1EB891}"/>
  <tableColumns count="3">
    <tableColumn id="1" xr3:uid="{4DE7186D-89AA-4514-8AF4-17DF7211E5FA}" name="Cycle size"/>
    <tableColumn id="2" xr3:uid="{BA098C0F-3FFA-466C-8D15-11DC393A878A}" name="DCG Mean" dataDxfId="74">
      <calculatedColumnFormula>AVERAGEIF($B$2:$B$321,I22,$G$2:G$31)</calculatedColumnFormula>
    </tableColumn>
    <tableColumn id="3" xr3:uid="{CCEFE63B-85C6-4959-8EAE-8D3F84F4FA79}" name="DCG STD" dataDxfId="73"/>
  </tableColumns>
  <tableStyleInfo name="TableStyleMedium4" showFirstColumn="0" showLastColumn="0" showRowStripes="1" showColumnStripes="0"/>
</table>
</file>

<file path=xl/tables/table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C1D0EC31-FED6-4511-AEB4-91DF7E7E6624}" name="Table1630" displayName="Table1630" ref="A1:G31" totalsRowShown="0">
  <autoFilter ref="A1:G31" xr:uid="{8EA18265-B6CD-4F0E-B6BB-1674CD8B6C92}"/>
  <sortState ref="A2:G31">
    <sortCondition ref="B1:B31"/>
  </sortState>
  <tableColumns count="7">
    <tableColumn id="1" xr3:uid="{2BD751D1-5643-4AD1-BC7E-F45B68AF0CE1}" name="Cycle id"/>
    <tableColumn id="2" xr3:uid="{041B7431-2A20-4559-B272-8ED2EEFBA2C5}" name=" Cycle size"/>
    <tableColumn id="3" xr3:uid="{918B4837-05CD-4E51-9653-C22060D87367}" name="JaccardCoefficient"/>
    <tableColumn id="4" xr3:uid="{75695C60-BF92-4987-9541-EF52EDCFE8CB}" name="MismatchDistanceCoefficient"/>
    <tableColumn id="5" xr3:uid="{7436A381-126D-4C5F-9E4A-04538A906ADD}" name="KendallTauCorrelation"/>
    <tableColumn id="6" xr3:uid="{78E645F1-0304-4811-A52D-31290B4EFAE2}" name="MismatchPositionCoefficient"/>
    <tableColumn id="7" xr3:uid="{29262A14-1288-4F6C-88E2-3BB61FD83A4B}" name="DiscountedCumulativeGain"/>
  </tableColumns>
  <tableStyleInfo name="TableStyleMedium4" showFirstColumn="0" showLastColumn="0" showRowStripes="1" showColumnStripes="0"/>
</table>
</file>

<file path=xl/tables/table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D7CA2574-08F8-42E4-A232-2C5ABD9C3406}" name="Table237475231" displayName="Table237475231" ref="I1:K4" totalsRowShown="0">
  <autoFilter ref="I1:K4" xr:uid="{00BCF9EF-DEBE-44F7-82C0-696138C33618}"/>
  <tableColumns count="3">
    <tableColumn id="1" xr3:uid="{6EC8C332-1002-4EC2-9141-A10D3F711EC0}" name="Cycle size"/>
    <tableColumn id="2" xr3:uid="{7B6BABFB-E586-412D-99F2-8C74238512A0}" name="Jaccard Mean" dataDxfId="9">
      <calculatedColumnFormula>AVERAGEIF($B$2:$B$321,I2,$C$2:C$31)</calculatedColumnFormula>
    </tableColumn>
    <tableColumn id="3" xr3:uid="{6B0948D3-E1F3-44FE-A366-07E3F21CC04E}" name="Jaccard STD" dataDxfId="8"/>
  </tableColumns>
  <tableStyleInfo name="TableStyleMedium4" showFirstColumn="0" showLastColumn="0" showRowStripes="1" showColumnStripes="0"/>
</table>
</file>

<file path=xl/tables/table4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97290224-8600-4E30-B51E-65201D1FC2E7}" name="Table21238485332" displayName="Table21238485332" ref="I6:K9" totalsRowShown="0">
  <autoFilter ref="I6:K9" xr:uid="{3ECBB2B0-64DD-418F-AE0F-5A8E2FC2B58D}"/>
  <tableColumns count="3">
    <tableColumn id="1" xr3:uid="{673460CF-B23E-491D-BE82-F93D5B0BA597}" name="Cycle size"/>
    <tableColumn id="2" xr3:uid="{9C9116A3-FB8F-4BB2-93E3-8482529D31D4}" name="Kendall Mean" dataDxfId="7">
      <calculatedColumnFormula>AVERAGEIF($B$2:$B$321,I7,$E$2:E$31)</calculatedColumnFormula>
    </tableColumn>
    <tableColumn id="3" xr3:uid="{28CF7222-CC39-4389-923D-D169FF698C71}" name="Kendall STD" dataDxfId="6"/>
  </tableColumns>
  <tableStyleInfo name="TableStyleMedium4" showFirstColumn="0" showLastColumn="0" showRowStripes="1" showColumnStripes="0"/>
</table>
</file>

<file path=xl/tables/table4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798F2875-3B79-40C3-8381-3C33A31B0BE0}" name="Table2121939495433" displayName="Table2121939495433" ref="I11:K14" totalsRowShown="0">
  <autoFilter ref="I11:K14" xr:uid="{3A2459DB-ADE8-460C-A318-0F9D1D862A13}"/>
  <tableColumns count="3">
    <tableColumn id="1" xr3:uid="{705BEF90-6526-497E-A7A1-B4A8367923DA}" name="Cycle size"/>
    <tableColumn id="2" xr3:uid="{123B9133-8164-49F7-B1CF-AF9D03522435}" name="Mismatch Mean" dataDxfId="5">
      <calculatedColumnFormula>AVERAGEIF($B$2:$B$321,I12,$D$2:D$31)</calculatedColumnFormula>
    </tableColumn>
    <tableColumn id="3" xr3:uid="{5529EAA3-0DD4-434E-890D-E04D8E34833D}" name="Mismatch STD" dataDxfId="4"/>
  </tableColumns>
  <tableStyleInfo name="TableStyleMedium4" showFirstColumn="0" showLastColumn="0" showRowStripes="1" showColumnStripes="0"/>
</table>
</file>

<file path=xl/tables/table4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7548FEAF-7968-426B-AD80-A6767CFEC5A1}" name="Table212192140505534" displayName="Table212192140505534" ref="I16:K19" totalsRowShown="0">
  <autoFilter ref="I16:K19" xr:uid="{C974606B-188B-427B-BD19-CFC63BC8EE58}"/>
  <tableColumns count="3">
    <tableColumn id="1" xr3:uid="{CAD6482F-DCB0-4B3F-A642-0B4381CD4C5B}" name="Cycle size"/>
    <tableColumn id="2" xr3:uid="{216554FC-720B-46A1-AE61-B504D6F3DD4A}" name="Mismatch Mean" dataDxfId="3">
      <calculatedColumnFormula>AVERAGEIF($B$2:$B$321,I17,$F$2:F$31)</calculatedColumnFormula>
    </tableColumn>
    <tableColumn id="3" xr3:uid="{BCA9DECE-CC1E-4502-8E67-F3F9E329827C}" name="Mismatch STD" dataDxfId="2"/>
  </tableColumns>
  <tableStyleInfo name="TableStyleMedium4" showFirstColumn="0" showLastColumn="0" showRowStripes="1" showColumnStripes="0"/>
</table>
</file>

<file path=xl/tables/table4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3323D23B-D87B-4910-A06F-13B7486544F4}" name="Table21219212941515635" displayName="Table21219212941515635" ref="I21:K24" totalsRowShown="0">
  <autoFilter ref="I21:K24" xr:uid="{2DA9E449-30AD-4616-BB5E-C334BF1EB891}"/>
  <tableColumns count="3">
    <tableColumn id="1" xr3:uid="{558222EF-7401-458B-BF01-61ACA8B5E3C9}" name="Cycle size"/>
    <tableColumn id="2" xr3:uid="{673007AA-1E95-468F-A2BF-555D4557F9A7}" name="DCG Mean" dataDxfId="1">
      <calculatedColumnFormula>AVERAGEIF($B$2:$B$321,I22,$G$2:G$31)</calculatedColumnFormula>
    </tableColumn>
    <tableColumn id="3" xr3:uid="{02D10E62-8DE9-4B07-B21F-DC4AD30CF108}" name="DCG STD" dataDxfId="0"/>
  </tableColumns>
  <tableStyleInfo name="TableStyleMedium4" showFirstColumn="0" showLastColumn="0" showRowStripes="1" showColumnStripes="0"/>
</table>
</file>

<file path=xl/tables/table4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e9" displayName="Table9" ref="A1:D5" totalsRowShown="0" headerRowDxfId="72" dataDxfId="71">
  <autoFilter ref="A1:D5" xr:uid="{00000000-0009-0000-0100-000009000000}"/>
  <tableColumns count="4">
    <tableColumn id="1" xr3:uid="{00000000-0010-0000-0800-000001000000}" name="Model" dataDxfId="70"/>
    <tableColumn id="2" xr3:uid="{00000000-0010-0000-0800-000002000000}" name="5" dataDxfId="69"/>
    <tableColumn id="3" xr3:uid="{00000000-0010-0000-0800-000003000000}" name="25" dataDxfId="68"/>
    <tableColumn id="4" xr3:uid="{00000000-0010-0000-0800-000004000000}" name="50" dataDxfId="67"/>
  </tableColumns>
  <tableStyleInfo name="TableStyleMedium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9" xr:uid="{A20565AD-3A37-42EC-A776-A3B78B170256}" name="Table21219214050" displayName="Table21219214050" ref="I16:K19" totalsRowShown="0">
  <autoFilter ref="I16:K19" xr:uid="{98BA37EC-17C5-4F04-B81D-039B01C0F133}"/>
  <tableColumns count="3">
    <tableColumn id="1" xr3:uid="{908E1A3B-A9FC-4484-A267-B923555D4756}" name="Cycle size"/>
    <tableColumn id="2" xr3:uid="{65395037-1017-441C-AB97-C7633FA1A6E9}" name="Mismatch Mean" dataDxfId="106">
      <calculatedColumnFormula>AVERAGEIF($B$2:$B$321,I17,$F$2:F$31)</calculatedColumnFormula>
    </tableColumn>
    <tableColumn id="3" xr3:uid="{DBFBDC6B-9DC0-485C-82E2-FD5A3A2E4565}" name="Mismatch STD" dataDxfId="105"/>
  </tableColumns>
  <tableStyleInfo name="TableStyleMedium2" showFirstColumn="0" showLastColumn="0" showRowStripes="1" showColumnStripes="0"/>
</table>
</file>

<file path=xl/tables/table5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D03AF1A9-F53B-48C9-B950-B7402A918367}" name="Table911" displayName="Table911" ref="A1:D5" totalsRowShown="0" headerRowDxfId="66" dataDxfId="65">
  <autoFilter ref="A1:D5" xr:uid="{8A959E55-9473-4EF7-ADCD-173BCA70F2F6}"/>
  <tableColumns count="4">
    <tableColumn id="1" xr3:uid="{239E2949-9546-4517-84DE-87E133191387}" name="Model" dataDxfId="64"/>
    <tableColumn id="2" xr3:uid="{774D349E-D602-4D8A-90D6-61DB6BD2AD4E}" name="5" dataDxfId="63"/>
    <tableColumn id="3" xr3:uid="{832CDC12-250F-4522-9610-EBB53510889F}" name="25" dataDxfId="62"/>
    <tableColumn id="4" xr3:uid="{8C7FC36E-6CFF-491C-9B72-866C71E0AC87}" name="50" dataDxfId="61"/>
  </tableColumns>
  <tableStyleInfo name="TableStyleMedium2" showFirstColumn="0" showLastColumn="0" showRowStripes="1" showColumnStripes="0"/>
</table>
</file>

<file path=xl/tables/table5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124E9678-84F6-4FC3-9A95-6EEDF2E4BD24}" name="Table911202228" displayName="Table911202228" ref="A1:D5" totalsRowShown="0" headerRowDxfId="60" dataDxfId="59">
  <autoFilter ref="A1:D5" xr:uid="{8A959E55-9473-4EF7-ADCD-173BCA70F2F6}"/>
  <tableColumns count="4">
    <tableColumn id="1" xr3:uid="{A2304EAD-C29E-41E6-90F1-2750C01D329E}" name="Model" dataDxfId="58"/>
    <tableColumn id="2" xr3:uid="{09BC7742-4DA7-4249-93E5-324E3D7C9D47}" name="5" dataDxfId="57"/>
    <tableColumn id="3" xr3:uid="{A71ACE98-5F26-4CDD-9717-2F0C6E76B864}" name="25" dataDxfId="56"/>
    <tableColumn id="4" xr3:uid="{72EC72BD-E403-4E55-898D-CC711A20C4EF}" name="50" dataDxfId="55"/>
  </tableColumns>
  <tableStyleInfo name="TableStyleMedium7" showFirstColumn="0" showLastColumn="0" showRowStripes="1" showColumnStripes="0"/>
</table>
</file>

<file path=xl/tables/table5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CFC7ECCE-AF3A-4118-9E8F-B11B5E544FB8}" name="Table9112022" displayName="Table9112022" ref="A1:D5" totalsRowShown="0" headerRowDxfId="54" dataDxfId="53">
  <autoFilter ref="A1:D5" xr:uid="{8A959E55-9473-4EF7-ADCD-173BCA70F2F6}"/>
  <tableColumns count="4">
    <tableColumn id="1" xr3:uid="{F5D38831-3CF8-4141-A1F4-E53ADB3A804C}" name="Model" dataDxfId="52"/>
    <tableColumn id="2" xr3:uid="{18A57BE0-AC3D-4A45-B274-4383A0ABC6B7}" name="5" dataDxfId="51"/>
    <tableColumn id="3" xr3:uid="{4D6B4A6C-09E0-4E65-AD8C-808C63E64927}" name="25" dataDxfId="50"/>
    <tableColumn id="4" xr3:uid="{8C5316D4-1A40-48BF-90C7-4D27CEB38B4D}" name="50" dataDxfId="49"/>
  </tableColumns>
  <tableStyleInfo name="TableStyleMedium7" showFirstColumn="0" showLastColumn="0" showRowStripes="1" showColumnStripes="0"/>
</table>
</file>

<file path=xl/tables/table5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C92EEF1D-0A64-4DF5-AD52-82D4A8482C15}" name="Table91120" displayName="Table91120" ref="A1:D5" totalsRowShown="0" headerRowDxfId="48" dataDxfId="47">
  <autoFilter ref="A1:D5" xr:uid="{8A959E55-9473-4EF7-ADCD-173BCA70F2F6}"/>
  <tableColumns count="4">
    <tableColumn id="1" xr3:uid="{32135BED-1F04-4B05-8683-75631D6DFA3C}" name="Model" dataDxfId="46"/>
    <tableColumn id="2" xr3:uid="{7E5A33E3-DA7F-4D46-80FD-35B8B7D693E0}" name="5" dataDxfId="45"/>
    <tableColumn id="3" xr3:uid="{FD11EDB1-049A-49E7-8954-7B22EEB5700D}" name="25" dataDxfId="44"/>
    <tableColumn id="4" xr3:uid="{46D3A56B-2A8A-46A3-A893-7FE6F12167A9}" name="50" dataDxfId="43"/>
  </tableColumns>
  <tableStyleInfo name="TableStyleMedium2" showFirstColumn="0" showLastColumn="0" showRowStripes="1" showColumnStripes="0"/>
</table>
</file>

<file path=xl/tables/table5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75F0144A-7EDF-43BF-80AE-A0BB46A0C7DA}" name="Table26" displayName="Table26" ref="A7:D11" totalsRowShown="0">
  <autoFilter ref="A7:D11" xr:uid="{4E65F4D3-9B74-4EAD-91D7-9AE23A939BA1}"/>
  <tableColumns count="4">
    <tableColumn id="1" xr3:uid="{0EEA9FAA-9BB4-46A7-92B2-B3896675349C}" name="Model"/>
    <tableColumn id="2" xr3:uid="{9AA49478-7AD4-438B-A2C7-9E7D41F7180C}" name="5" dataDxfId="42"/>
    <tableColumn id="3" xr3:uid="{9B9F262C-7988-45A2-8D49-040A0D4BDE46}" name="25" dataDxfId="41"/>
    <tableColumn id="4" xr3:uid="{D8D5F2CD-7013-410D-BE3E-1052B5FF0DE3}" name="50" dataDxfId="40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0" xr:uid="{DB8A0016-3660-4155-9FCB-C03BA39157EF}" name="Table2121921294151" displayName="Table2121921294151" ref="I21:K24" totalsRowShown="0">
  <autoFilter ref="I21:K24" xr:uid="{8B9BBEE1-2727-4A53-8476-9748B4A20ADD}"/>
  <tableColumns count="3">
    <tableColumn id="1" xr3:uid="{162E18E1-2541-4D67-9ACA-EBF669BA7FF9}" name="Cycle size"/>
    <tableColumn id="2" xr3:uid="{FED8B9DE-88EF-489E-9AFB-4CE12E4454F2}" name="DCG Mean" dataDxfId="104">
      <calculatedColumnFormula>AVERAGEIF($B$2:$B$321,I22,$G$2:G$31)</calculatedColumnFormula>
    </tableColumn>
    <tableColumn id="3" xr3:uid="{533E66B4-B35A-41A0-B875-047F97E8A039}" name="DCG STD" dataDxfId="103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CEA5702-F637-488C-97E3-53247FA6DCBD}" name="Table123" displayName="Table123" ref="A1:G31" totalsRowShown="0">
  <autoFilter ref="A1:G31" xr:uid="{99A3213E-5EC0-4D38-A99E-078409BBF522}"/>
  <sortState ref="A2:G31">
    <sortCondition ref="B1:B31"/>
  </sortState>
  <tableColumns count="7">
    <tableColumn id="1" xr3:uid="{6CE99A90-EC20-41C0-80D8-2603B48F2FC6}" name="Cycle id"/>
    <tableColumn id="2" xr3:uid="{4F9C3BFF-9B17-4717-B393-505A9F24EEC3}" name=" Cycle size"/>
    <tableColumn id="3" xr3:uid="{FE4EF766-A06B-47F9-A71D-216B2D47F04A}" name="JaccardCoefficient"/>
    <tableColumn id="4" xr3:uid="{2067875D-CFDA-4E66-BB85-FBF27810A08A}" name="MismatchDistanceCoefficient"/>
    <tableColumn id="5" xr3:uid="{E0B8016D-A26B-4217-9064-00EFA28FE81B}" name="KendallTauCorrelation"/>
    <tableColumn id="6" xr3:uid="{F6E769C8-8385-48CE-8452-61ACD8EDD05E}" name="MismatchPositionCoefficient"/>
    <tableColumn id="7" xr3:uid="{392E8633-2AED-49C7-95F2-CDE69C5B1C05}" name="DiscountedCumulativeGain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79EB706-097C-4731-A0BA-3504F98215A7}" name="Table237475" displayName="Table237475" ref="I1:K4" totalsRowShown="0">
  <autoFilter ref="I1:K4" xr:uid="{266F9E7E-2FAA-49E6-AC28-E15876E76AC2}"/>
  <tableColumns count="3">
    <tableColumn id="1" xr3:uid="{26588EC9-D49D-4DC0-9BC5-661E6897CD21}" name="Cycle size"/>
    <tableColumn id="2" xr3:uid="{442C8344-775D-4924-B6C8-7D0361DB2E6E}" name="Jaccard Mean" dataDxfId="39">
      <calculatedColumnFormula>AVERAGEIF($B$2:$B$321,I2,$C$2:C$31)</calculatedColumnFormula>
    </tableColumn>
    <tableColumn id="3" xr3:uid="{7A6251DD-6A9B-4EE7-83A9-B92390F2F410}" name="Jaccard STD" dataDxfId="38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47BE3CB-A7ED-484D-9901-BBA438B49CD7}" name="Table21238487" displayName="Table21238487" ref="I6:K9" totalsRowShown="0">
  <autoFilter ref="I6:K9" xr:uid="{6FFC6E45-E759-45A2-BFFF-3AF08F039643}"/>
  <tableColumns count="3">
    <tableColumn id="1" xr3:uid="{4CF590B3-E809-404D-A1F1-EFB3339F727D}" name="Cycle size"/>
    <tableColumn id="2" xr3:uid="{65657936-77C2-442D-857D-20ACA47E6ADA}" name="Kendall Mean" dataDxfId="37">
      <calculatedColumnFormula>AVERAGEIF($B$2:$B$321,I7,$E$2:E$31)</calculatedColumnFormula>
    </tableColumn>
    <tableColumn id="3" xr3:uid="{D7C79723-B194-49FF-A44F-646EFE4F04F0}" name="Kendall STD" dataDxfId="3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9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0.xml"/><Relationship Id="rId1" Type="http://schemas.openxmlformats.org/officeDocument/2006/relationships/drawing" Target="../drawings/drawing2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1.xml"/><Relationship Id="rId1" Type="http://schemas.openxmlformats.org/officeDocument/2006/relationships/drawing" Target="../drawings/drawing3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2.xml"/><Relationship Id="rId1" Type="http://schemas.openxmlformats.org/officeDocument/2006/relationships/drawing" Target="../drawings/drawing4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4.xml"/><Relationship Id="rId2" Type="http://schemas.openxmlformats.org/officeDocument/2006/relationships/table" Target="../tables/table53.xml"/><Relationship Id="rId1" Type="http://schemas.openxmlformats.org/officeDocument/2006/relationships/drawing" Target="../drawings/drawing5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table" Target="../tables/table7.xml"/><Relationship Id="rId6" Type="http://schemas.openxmlformats.org/officeDocument/2006/relationships/table" Target="../tables/table12.xml"/><Relationship Id="rId5" Type="http://schemas.openxmlformats.org/officeDocument/2006/relationships/table" Target="../tables/table11.xml"/><Relationship Id="rId4" Type="http://schemas.openxmlformats.org/officeDocument/2006/relationships/table" Target="../tables/table10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table" Target="../tables/table13.xml"/><Relationship Id="rId6" Type="http://schemas.openxmlformats.org/officeDocument/2006/relationships/table" Target="../tables/table18.xml"/><Relationship Id="rId5" Type="http://schemas.openxmlformats.org/officeDocument/2006/relationships/table" Target="../tables/table17.xml"/><Relationship Id="rId4" Type="http://schemas.openxmlformats.org/officeDocument/2006/relationships/table" Target="../tables/table16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Relationship Id="rId6" Type="http://schemas.openxmlformats.org/officeDocument/2006/relationships/table" Target="../tables/table24.xml"/><Relationship Id="rId5" Type="http://schemas.openxmlformats.org/officeDocument/2006/relationships/table" Target="../tables/table23.xml"/><Relationship Id="rId4" Type="http://schemas.openxmlformats.org/officeDocument/2006/relationships/table" Target="../tables/table2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7.xml"/><Relationship Id="rId2" Type="http://schemas.openxmlformats.org/officeDocument/2006/relationships/table" Target="../tables/table26.xml"/><Relationship Id="rId1" Type="http://schemas.openxmlformats.org/officeDocument/2006/relationships/table" Target="../tables/table25.xml"/><Relationship Id="rId6" Type="http://schemas.openxmlformats.org/officeDocument/2006/relationships/table" Target="../tables/table30.xml"/><Relationship Id="rId5" Type="http://schemas.openxmlformats.org/officeDocument/2006/relationships/table" Target="../tables/table29.xml"/><Relationship Id="rId4" Type="http://schemas.openxmlformats.org/officeDocument/2006/relationships/table" Target="../tables/table28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3.xml"/><Relationship Id="rId2" Type="http://schemas.openxmlformats.org/officeDocument/2006/relationships/table" Target="../tables/table32.xml"/><Relationship Id="rId1" Type="http://schemas.openxmlformats.org/officeDocument/2006/relationships/table" Target="../tables/table31.xml"/><Relationship Id="rId6" Type="http://schemas.openxmlformats.org/officeDocument/2006/relationships/table" Target="../tables/table36.xml"/><Relationship Id="rId5" Type="http://schemas.openxmlformats.org/officeDocument/2006/relationships/table" Target="../tables/table35.xml"/><Relationship Id="rId4" Type="http://schemas.openxmlformats.org/officeDocument/2006/relationships/table" Target="../tables/table3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9.xml"/><Relationship Id="rId2" Type="http://schemas.openxmlformats.org/officeDocument/2006/relationships/table" Target="../tables/table38.xml"/><Relationship Id="rId1" Type="http://schemas.openxmlformats.org/officeDocument/2006/relationships/table" Target="../tables/table37.xml"/><Relationship Id="rId6" Type="http://schemas.openxmlformats.org/officeDocument/2006/relationships/table" Target="../tables/table42.xml"/><Relationship Id="rId5" Type="http://schemas.openxmlformats.org/officeDocument/2006/relationships/table" Target="../tables/table41.xml"/><Relationship Id="rId4" Type="http://schemas.openxmlformats.org/officeDocument/2006/relationships/table" Target="../tables/table40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5.xml"/><Relationship Id="rId2" Type="http://schemas.openxmlformats.org/officeDocument/2006/relationships/table" Target="../tables/table44.xml"/><Relationship Id="rId1" Type="http://schemas.openxmlformats.org/officeDocument/2006/relationships/table" Target="../tables/table43.xml"/><Relationship Id="rId6" Type="http://schemas.openxmlformats.org/officeDocument/2006/relationships/table" Target="../tables/table48.xml"/><Relationship Id="rId5" Type="http://schemas.openxmlformats.org/officeDocument/2006/relationships/table" Target="../tables/table47.xml"/><Relationship Id="rId4" Type="http://schemas.openxmlformats.org/officeDocument/2006/relationships/table" Target="../tables/table4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76923-B1FE-4DA3-AD22-EA98CCE7BD2C}">
  <dimension ref="B2:B4"/>
  <sheetViews>
    <sheetView workbookViewId="0">
      <selection activeCell="J9" sqref="J9"/>
    </sheetView>
  </sheetViews>
  <sheetFormatPr defaultRowHeight="14.25" x14ac:dyDescent="0.45"/>
  <sheetData>
    <row r="2" spans="2:2" x14ac:dyDescent="0.45">
      <c r="B2" t="s">
        <v>39</v>
      </c>
    </row>
    <row r="3" spans="2:2" x14ac:dyDescent="0.45">
      <c r="B3" t="s">
        <v>40</v>
      </c>
    </row>
    <row r="4" spans="2:2" x14ac:dyDescent="0.45">
      <c r="B4" t="s">
        <v>41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21"/>
  <sheetViews>
    <sheetView workbookViewId="0">
      <selection activeCell="D2" sqref="D2:D5"/>
    </sheetView>
  </sheetViews>
  <sheetFormatPr defaultRowHeight="14.25" x14ac:dyDescent="0.45"/>
  <cols>
    <col min="1" max="1" width="12.73046875" customWidth="1"/>
  </cols>
  <sheetData>
    <row r="1" spans="1:4" x14ac:dyDescent="0.45">
      <c r="A1" s="6" t="s">
        <v>11</v>
      </c>
      <c r="B1" s="6" t="s">
        <v>12</v>
      </c>
      <c r="C1" s="6" t="s">
        <v>13</v>
      </c>
      <c r="D1" s="6" t="s">
        <v>14</v>
      </c>
    </row>
    <row r="2" spans="1:4" x14ac:dyDescent="0.45">
      <c r="A2" s="5" t="s">
        <v>7</v>
      </c>
      <c r="B2" s="3">
        <f ca="1">'Linear-10'!J2</f>
        <v>0.83999999999999986</v>
      </c>
      <c r="C2" s="3">
        <f ca="1">'Linear-10'!J3</f>
        <v>0.33599999999999997</v>
      </c>
      <c r="D2" s="3">
        <f ca="1">'Linear-10'!J4</f>
        <v>0.192</v>
      </c>
    </row>
    <row r="3" spans="1:4" x14ac:dyDescent="0.45">
      <c r="A3" s="5" t="s">
        <v>8</v>
      </c>
      <c r="B3" s="4">
        <f ca="1">'Saturating-10'!J2</f>
        <v>0.91999999999999993</v>
      </c>
      <c r="C3" s="4">
        <f ca="1">'Saturating-10'!J3</f>
        <v>0.79999999999999993</v>
      </c>
      <c r="D3" s="4">
        <f ca="1">'Saturating-10'!J4</f>
        <v>0.55599999999999994</v>
      </c>
    </row>
    <row r="4" spans="1:4" x14ac:dyDescent="0.45">
      <c r="A4" s="5" t="s">
        <v>9</v>
      </c>
      <c r="B4" s="4">
        <f ca="1">'Discontinuous-10'!J2</f>
        <v>0.93999999999999984</v>
      </c>
      <c r="C4" s="4">
        <f ca="1">'Discontinuous-10'!J3</f>
        <v>0.87200000000000011</v>
      </c>
      <c r="D4" s="4">
        <f ca="1">'Discontinuous-10'!J4</f>
        <v>0.75</v>
      </c>
    </row>
    <row r="5" spans="1:4" x14ac:dyDescent="0.45">
      <c r="A5" s="5" t="s">
        <v>10</v>
      </c>
      <c r="B5" s="4">
        <f ca="1">'Combined-10'!J2</f>
        <v>0.76</v>
      </c>
      <c r="C5" s="4">
        <f ca="1">'Combined-10'!J3</f>
        <v>0.84000000000000008</v>
      </c>
      <c r="D5" s="4">
        <f ca="1">'Combined-10'!J4</f>
        <v>0.66799999999999993</v>
      </c>
    </row>
    <row r="18" spans="6:6" x14ac:dyDescent="0.45">
      <c r="F18" t="s">
        <v>15</v>
      </c>
    </row>
    <row r="19" spans="6:6" x14ac:dyDescent="0.45">
      <c r="F19" t="s">
        <v>16</v>
      </c>
    </row>
    <row r="20" spans="6:6" x14ac:dyDescent="0.45">
      <c r="F20" t="s">
        <v>17</v>
      </c>
    </row>
    <row r="21" spans="6:6" x14ac:dyDescent="0.45">
      <c r="F21" t="s">
        <v>18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23"/>
  <sheetViews>
    <sheetView workbookViewId="0">
      <selection activeCell="D2" sqref="D2:D5"/>
    </sheetView>
  </sheetViews>
  <sheetFormatPr defaultRowHeight="14.25" x14ac:dyDescent="0.45"/>
  <cols>
    <col min="1" max="1" width="13.73046875" customWidth="1"/>
  </cols>
  <sheetData>
    <row r="1" spans="1:13" x14ac:dyDescent="0.45">
      <c r="A1" s="6" t="s">
        <v>11</v>
      </c>
      <c r="B1" s="6" t="s">
        <v>12</v>
      </c>
      <c r="C1" s="6" t="s">
        <v>13</v>
      </c>
      <c r="D1" s="6" t="s">
        <v>14</v>
      </c>
      <c r="E1" s="1"/>
      <c r="F1" s="1"/>
      <c r="G1" s="1"/>
      <c r="H1" s="1"/>
      <c r="I1" s="1"/>
      <c r="J1" s="1"/>
      <c r="K1" s="1"/>
      <c r="L1" s="1"/>
      <c r="M1" s="1"/>
    </row>
    <row r="2" spans="1:13" x14ac:dyDescent="0.45">
      <c r="A2" s="5" t="s">
        <v>7</v>
      </c>
      <c r="B2" s="3">
        <f ca="1">'Linear-10'!J7</f>
        <v>0.91999999999999993</v>
      </c>
      <c r="C2" s="3">
        <f ca="1">'Linear-10'!J8</f>
        <v>0.83666666666666634</v>
      </c>
      <c r="D2" s="3">
        <f ca="1">'Linear-10'!J9</f>
        <v>0.83477551020408103</v>
      </c>
      <c r="E2" s="1"/>
      <c r="F2" s="1"/>
      <c r="G2" s="1"/>
      <c r="H2" s="1"/>
      <c r="I2" s="1"/>
      <c r="J2" s="1"/>
      <c r="K2" s="1"/>
      <c r="L2" s="1"/>
      <c r="M2" s="1"/>
    </row>
    <row r="3" spans="1:13" x14ac:dyDescent="0.45">
      <c r="A3" s="5" t="s">
        <v>8</v>
      </c>
      <c r="B3" s="4">
        <f ca="1">'Saturating-10'!J7</f>
        <v>0.92000000000000015</v>
      </c>
      <c r="C3" s="4">
        <f ca="1">'Saturating-10'!J8</f>
        <v>0.97733333333333294</v>
      </c>
      <c r="D3" s="4">
        <f ca="1">'Saturating-10'!J9</f>
        <v>0.97322448979591791</v>
      </c>
      <c r="E3" s="1"/>
      <c r="F3" s="1"/>
      <c r="G3" s="1"/>
      <c r="H3" s="1"/>
      <c r="I3" s="1"/>
      <c r="J3" s="1"/>
      <c r="K3" s="1"/>
      <c r="L3" s="1"/>
      <c r="M3" s="1"/>
    </row>
    <row r="4" spans="1:13" x14ac:dyDescent="0.45">
      <c r="A4" s="5" t="s">
        <v>9</v>
      </c>
      <c r="B4" s="4">
        <f ca="1">'Discontinuous-10'!J7</f>
        <v>0.91999999999999993</v>
      </c>
      <c r="C4" s="10">
        <f ca="1">'Discontinuous-10'!J8</f>
        <v>0.98733333333333317</v>
      </c>
      <c r="D4" s="4">
        <f ca="1">'Discontinuous-10'!J9</f>
        <v>0.98628571428571377</v>
      </c>
      <c r="E4" s="1"/>
      <c r="F4" s="1"/>
      <c r="G4" s="1"/>
      <c r="H4" s="1"/>
      <c r="I4" s="1"/>
      <c r="J4" s="1"/>
      <c r="K4" s="1"/>
      <c r="L4" s="1"/>
      <c r="M4" s="1"/>
    </row>
    <row r="5" spans="1:13" x14ac:dyDescent="0.45">
      <c r="A5" s="5" t="s">
        <v>10</v>
      </c>
      <c r="B5" s="4">
        <f ca="1">'Combined-10'!J7</f>
        <v>0.87999999999999989</v>
      </c>
      <c r="C5" s="4">
        <f ca="1">'Combined-10'!J8</f>
        <v>0.98533333333333295</v>
      </c>
      <c r="D5" s="4">
        <f ca="1">'Combined-10'!J9</f>
        <v>0.98416326530612186</v>
      </c>
      <c r="E5" s="1"/>
      <c r="F5" s="1"/>
      <c r="G5" s="1"/>
      <c r="H5" s="1"/>
      <c r="I5" s="1"/>
      <c r="J5" s="1"/>
      <c r="K5" s="1"/>
      <c r="L5" s="1"/>
      <c r="M5" s="1"/>
    </row>
    <row r="6" spans="1:13" x14ac:dyDescent="0.4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spans="1:13" x14ac:dyDescent="0.4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</row>
    <row r="8" spans="1:13" x14ac:dyDescent="0.4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x14ac:dyDescent="0.4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</row>
    <row r="10" spans="1:13" x14ac:dyDescent="0.4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</row>
    <row r="11" spans="1:13" x14ac:dyDescent="0.4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</row>
    <row r="12" spans="1:13" x14ac:dyDescent="0.4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</row>
    <row r="13" spans="1:13" x14ac:dyDescent="0.4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</row>
    <row r="14" spans="1:13" x14ac:dyDescent="0.4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1:13" x14ac:dyDescent="0.4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</row>
    <row r="16" spans="1:13" x14ac:dyDescent="0.4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</row>
    <row r="17" spans="1:13" x14ac:dyDescent="0.4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x14ac:dyDescent="0.45">
      <c r="A18" s="1"/>
      <c r="B18" s="1"/>
      <c r="C18" s="1"/>
      <c r="D18" s="1"/>
      <c r="E18" s="1"/>
      <c r="F18" s="1" t="s">
        <v>21</v>
      </c>
      <c r="G18" s="1"/>
      <c r="H18" s="1"/>
      <c r="I18" s="1"/>
      <c r="J18" s="1"/>
      <c r="K18" s="1"/>
      <c r="L18" s="1"/>
      <c r="M18" s="1"/>
    </row>
    <row r="19" spans="1:13" x14ac:dyDescent="0.45">
      <c r="A19" s="1"/>
      <c r="B19" s="1"/>
      <c r="C19" s="1"/>
      <c r="D19" s="1"/>
      <c r="E19" s="1"/>
      <c r="F19" s="1" t="s">
        <v>22</v>
      </c>
      <c r="G19" s="1"/>
      <c r="H19" s="1"/>
      <c r="I19" s="1"/>
      <c r="J19" s="1"/>
      <c r="K19" s="1"/>
      <c r="L19" s="1"/>
      <c r="M19" s="1"/>
    </row>
    <row r="20" spans="1:13" x14ac:dyDescent="0.45">
      <c r="A20" s="1"/>
      <c r="B20" s="1"/>
      <c r="C20" s="1"/>
      <c r="D20" s="1"/>
      <c r="E20" s="1"/>
      <c r="F20" s="1" t="s">
        <v>23</v>
      </c>
      <c r="G20" s="1"/>
      <c r="H20" s="1"/>
      <c r="I20" s="1"/>
      <c r="J20" s="1"/>
      <c r="K20" s="1"/>
      <c r="L20" s="1"/>
      <c r="M20" s="1"/>
    </row>
    <row r="21" spans="1:13" x14ac:dyDescent="0.45">
      <c r="A21" s="1"/>
      <c r="B21" s="1"/>
      <c r="C21" s="1"/>
      <c r="D21" s="1"/>
      <c r="E21" s="1"/>
      <c r="F21" s="1" t="s">
        <v>24</v>
      </c>
      <c r="G21" s="1"/>
      <c r="H21" s="1"/>
      <c r="I21" s="1"/>
      <c r="J21" s="1"/>
      <c r="K21" s="1"/>
      <c r="L21" s="1"/>
      <c r="M21" s="1"/>
    </row>
    <row r="22" spans="1:13" x14ac:dyDescent="0.45">
      <c r="A22" s="1"/>
      <c r="B22" s="1"/>
      <c r="C22" s="1"/>
      <c r="D22" s="1"/>
      <c r="E22" s="1"/>
      <c r="F22" s="1" t="s">
        <v>25</v>
      </c>
      <c r="G22" s="1"/>
      <c r="H22" s="1"/>
      <c r="I22" s="1"/>
      <c r="J22" s="1"/>
      <c r="K22" s="1"/>
      <c r="L22" s="1"/>
      <c r="M22" s="1"/>
    </row>
    <row r="23" spans="1:13" x14ac:dyDescent="0.45">
      <c r="F23" t="s">
        <v>26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2D6F6-4C44-4C2E-BA06-B950F2AF1015}">
  <dimension ref="A1:F19"/>
  <sheetViews>
    <sheetView zoomScale="90" zoomScaleNormal="90" workbookViewId="0">
      <selection activeCell="N13" sqref="N13"/>
    </sheetView>
  </sheetViews>
  <sheetFormatPr defaultColWidth="8.73046875" defaultRowHeight="14.25" x14ac:dyDescent="0.45"/>
  <cols>
    <col min="1" max="1" width="13.73046875" style="1" customWidth="1"/>
    <col min="2" max="16384" width="8.73046875" style="1"/>
  </cols>
  <sheetData>
    <row r="1" spans="1:4" x14ac:dyDescent="0.45">
      <c r="A1" s="6" t="s">
        <v>11</v>
      </c>
      <c r="B1" s="6" t="s">
        <v>12</v>
      </c>
      <c r="C1" s="6" t="s">
        <v>13</v>
      </c>
      <c r="D1" s="6" t="s">
        <v>14</v>
      </c>
    </row>
    <row r="2" spans="1:4" x14ac:dyDescent="0.45">
      <c r="A2" s="5" t="s">
        <v>7</v>
      </c>
      <c r="B2" s="3">
        <f ca="1">'Linear-10'!J22</f>
        <v>0.97490934910920246</v>
      </c>
      <c r="C2" s="3">
        <f ca="1">'Linear-10'!J23</f>
        <v>0.67088701991690036</v>
      </c>
      <c r="D2" s="3">
        <f ca="1">'Linear-10'!J24</f>
        <v>0.53741277893320871</v>
      </c>
    </row>
    <row r="3" spans="1:4" x14ac:dyDescent="0.45">
      <c r="A3" s="5" t="s">
        <v>8</v>
      </c>
      <c r="B3" s="4">
        <f ca="1">'Saturating-10'!J22</f>
        <v>0.97129497820428878</v>
      </c>
      <c r="C3" s="4">
        <f ca="1">'Saturating-10'!J23</f>
        <v>0.91360100697189617</v>
      </c>
      <c r="D3" s="4">
        <f ca="1">'Saturating-10'!J24</f>
        <v>0.78008301266957658</v>
      </c>
    </row>
    <row r="4" spans="1:4" x14ac:dyDescent="0.45">
      <c r="A4" s="5" t="s">
        <v>9</v>
      </c>
      <c r="B4" s="4">
        <f ca="1">'Discontinuous-10'!J22</f>
        <v>0.98435145251248513</v>
      </c>
      <c r="C4" s="10">
        <f ca="1">'Discontinuous-10'!J23</f>
        <v>0.9481953411002948</v>
      </c>
      <c r="D4" s="4">
        <f ca="1">'Discontinuous-10'!J24</f>
        <v>0.85708749179451227</v>
      </c>
    </row>
    <row r="5" spans="1:4" x14ac:dyDescent="0.45">
      <c r="A5" s="5" t="s">
        <v>10</v>
      </c>
      <c r="B5" s="4">
        <f ca="1">'Combined-10'!J22</f>
        <v>0.9747130632054557</v>
      </c>
      <c r="C5" s="4">
        <f ca="1">'Combined-10'!J23</f>
        <v>0.9294863124057231</v>
      </c>
      <c r="D5" s="4">
        <f ca="1">'Combined-10'!J24</f>
        <v>0.78355419948382976</v>
      </c>
    </row>
    <row r="18" spans="6:6" x14ac:dyDescent="0.45">
      <c r="F18" s="1" t="s">
        <v>31</v>
      </c>
    </row>
    <row r="19" spans="6:6" x14ac:dyDescent="0.45">
      <c r="F19" s="1" t="s">
        <v>32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CB344-F6CB-4BC3-B5DF-F503366E9B54}">
  <dimension ref="A1:F19"/>
  <sheetViews>
    <sheetView workbookViewId="0">
      <selection activeCell="O6" sqref="O6"/>
    </sheetView>
  </sheetViews>
  <sheetFormatPr defaultColWidth="8.73046875" defaultRowHeight="14.25" x14ac:dyDescent="0.45"/>
  <cols>
    <col min="1" max="1" width="13.73046875" style="1" customWidth="1"/>
    <col min="2" max="16384" width="8.73046875" style="1"/>
  </cols>
  <sheetData>
    <row r="1" spans="1:4" x14ac:dyDescent="0.45">
      <c r="A1" s="6" t="s">
        <v>11</v>
      </c>
      <c r="B1" s="6" t="s">
        <v>12</v>
      </c>
      <c r="C1" s="6" t="s">
        <v>13</v>
      </c>
      <c r="D1" s="6" t="s">
        <v>14</v>
      </c>
    </row>
    <row r="2" spans="1:4" x14ac:dyDescent="0.45">
      <c r="A2" s="5" t="s">
        <v>7</v>
      </c>
      <c r="B2" s="7">
        <f ca="1">'Linear-10'!J17</f>
        <v>0.93333333333333302</v>
      </c>
      <c r="C2" s="7">
        <f ca="1">'Linear-10'!J18</f>
        <v>0.4279999999999996</v>
      </c>
      <c r="D2" s="7">
        <f ca="1">'Linear-10'!J19</f>
        <v>0.23066666666666608</v>
      </c>
    </row>
    <row r="3" spans="1:4" x14ac:dyDescent="0.45">
      <c r="A3" s="5" t="s">
        <v>8</v>
      </c>
      <c r="B3" s="8">
        <f ca="1">'Saturating-10'!J17</f>
        <v>0.92666666666666653</v>
      </c>
      <c r="C3" s="8">
        <f ca="1">'Saturating-10'!J18</f>
        <v>0.80707692307692258</v>
      </c>
      <c r="D3" s="8">
        <f ca="1">'Saturating-10'!J19</f>
        <v>0.52698039215686232</v>
      </c>
    </row>
    <row r="4" spans="1:4" x14ac:dyDescent="0.45">
      <c r="A4" s="5" t="s">
        <v>9</v>
      </c>
      <c r="B4" s="8">
        <f ca="1">'Discontinuous-10'!J17</f>
        <v>0.98666666666666669</v>
      </c>
      <c r="C4" s="9">
        <f ca="1">'Discontinuous-10'!J18</f>
        <v>0.87107692307692264</v>
      </c>
      <c r="D4" s="8">
        <f ca="1">'Discontinuous-10'!J19</f>
        <v>0.76133333333333297</v>
      </c>
    </row>
    <row r="5" spans="1:4" x14ac:dyDescent="0.45">
      <c r="A5" s="5" t="s">
        <v>10</v>
      </c>
      <c r="B5" s="8">
        <f ca="1">'Combined-10'!J17</f>
        <v>0.86666666666666647</v>
      </c>
      <c r="C5" s="8">
        <f ca="1">'Combined-10'!J18</f>
        <v>0.84769230769230719</v>
      </c>
      <c r="D5" s="8">
        <f ca="1">'Combined-10'!J19</f>
        <v>0.72156862745098027</v>
      </c>
    </row>
    <row r="18" spans="6:6" x14ac:dyDescent="0.45">
      <c r="F18" s="1" t="s">
        <v>31</v>
      </c>
    </row>
    <row r="19" spans="6:6" x14ac:dyDescent="0.45">
      <c r="F19" s="1" t="s">
        <v>32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479E7-4060-4C22-B02D-7C9B0A376AAA}">
  <dimension ref="A1:P23"/>
  <sheetViews>
    <sheetView topLeftCell="A6" workbookViewId="0">
      <selection activeCell="Q13" sqref="Q13"/>
    </sheetView>
  </sheetViews>
  <sheetFormatPr defaultColWidth="8.73046875" defaultRowHeight="14.25" x14ac:dyDescent="0.45"/>
  <cols>
    <col min="1" max="1" width="13.73046875" style="1" customWidth="1"/>
    <col min="2" max="16384" width="8.73046875" style="1"/>
  </cols>
  <sheetData>
    <row r="1" spans="1:16" x14ac:dyDescent="0.45">
      <c r="A1" s="6" t="s">
        <v>11</v>
      </c>
      <c r="B1" s="6" t="s">
        <v>12</v>
      </c>
      <c r="C1" s="6" t="s">
        <v>13</v>
      </c>
      <c r="D1" s="6" t="s">
        <v>14</v>
      </c>
      <c r="F1" s="1" t="s">
        <v>33</v>
      </c>
      <c r="G1" s="1" t="s">
        <v>34</v>
      </c>
      <c r="H1" s="1" t="s">
        <v>35</v>
      </c>
      <c r="J1" s="1" t="s">
        <v>33</v>
      </c>
      <c r="K1" s="1" t="s">
        <v>34</v>
      </c>
      <c r="L1" s="1" t="s">
        <v>35</v>
      </c>
      <c r="N1" s="1" t="s">
        <v>33</v>
      </c>
      <c r="O1" s="1" t="s">
        <v>34</v>
      </c>
      <c r="P1" s="1" t="s">
        <v>35</v>
      </c>
    </row>
    <row r="2" spans="1:16" x14ac:dyDescent="0.45">
      <c r="A2" s="5" t="s">
        <v>7</v>
      </c>
      <c r="B2" s="7">
        <f ca="1">'Linear-10'!J12</f>
        <v>0.93333333333333324</v>
      </c>
      <c r="C2" s="7">
        <f ca="1">'Linear-10'!J13</f>
        <v>0.87499999999999944</v>
      </c>
      <c r="D2" s="7">
        <f ca="1">'Linear-10'!J14</f>
        <v>0.87759999999999994</v>
      </c>
      <c r="F2" s="1" t="str">
        <f>Table91120[[#This Row],[Model]]</f>
        <v>Linear</v>
      </c>
      <c r="G2" s="1">
        <f ca="1">Table91120[[#This Row],[5]]</f>
        <v>0.93333333333333324</v>
      </c>
      <c r="H2" s="1">
        <f>B8</f>
        <v>0.98000000000000009</v>
      </c>
      <c r="J2" s="1" t="str">
        <f>Table91120[[#This Row],[Model]]</f>
        <v>Linear</v>
      </c>
      <c r="K2" s="1">
        <f ca="1">Table91120[[#This Row],[25]]</f>
        <v>0.87499999999999944</v>
      </c>
      <c r="L2" s="1">
        <f>C8</f>
        <v>0.97933333333333294</v>
      </c>
      <c r="N2" s="1" t="str">
        <f>Table91120[[#This Row],[Model]]</f>
        <v>Linear</v>
      </c>
      <c r="O2" s="1">
        <f ca="1">Table91120[[#This Row],[50]]</f>
        <v>0.87759999999999994</v>
      </c>
      <c r="P2" s="1">
        <f>D8</f>
        <v>0.97551020408163236</v>
      </c>
    </row>
    <row r="3" spans="1:16" x14ac:dyDescent="0.45">
      <c r="A3" s="5" t="s">
        <v>8</v>
      </c>
      <c r="B3" s="8">
        <f ca="1">'Saturating-10'!J12</f>
        <v>0.95</v>
      </c>
      <c r="C3" s="8">
        <f ca="1">'Saturating-10'!J13</f>
        <v>0.98012820512820498</v>
      </c>
      <c r="D3" s="8">
        <f ca="1">'Saturating-10'!J14</f>
        <v>0.97615999999999992</v>
      </c>
      <c r="F3" s="1" t="str">
        <f>Table91120[[#This Row],[Model]]</f>
        <v>Saturating</v>
      </c>
      <c r="G3" s="1">
        <f ca="1">Table91120[[#This Row],[5]]</f>
        <v>0.95</v>
      </c>
      <c r="H3" s="1">
        <f t="shared" ref="H3:H5" si="0">B9</f>
        <v>0.96</v>
      </c>
      <c r="J3" s="1" t="str">
        <f>Table91120[[#This Row],[Model]]</f>
        <v>Saturating</v>
      </c>
      <c r="K3" s="1">
        <f ca="1">Table91120[[#This Row],[25]]</f>
        <v>0.98012820512820498</v>
      </c>
      <c r="L3" s="1">
        <f t="shared" ref="L3:L5" si="1">C9</f>
        <v>0.98066666666666646</v>
      </c>
      <c r="N3" s="1" t="str">
        <f>Table91120[[#This Row],[Model]]</f>
        <v>Saturating</v>
      </c>
      <c r="O3" s="1">
        <f ca="1">Table91120[[#This Row],[50]]</f>
        <v>0.97615999999999992</v>
      </c>
      <c r="P3" s="1">
        <f t="shared" ref="P3:P5" si="2">D9</f>
        <v>0.9756734693877549</v>
      </c>
    </row>
    <row r="4" spans="1:16" x14ac:dyDescent="0.45">
      <c r="A4" s="5" t="s">
        <v>9</v>
      </c>
      <c r="B4" s="8">
        <f ca="1">'Discontinuous-10'!J12</f>
        <v>0.95</v>
      </c>
      <c r="C4" s="9">
        <f ca="1">'Discontinuous-10'!J13</f>
        <v>0.98846153846153817</v>
      </c>
      <c r="D4" s="8">
        <f ca="1">'Discontinuous-10'!J14</f>
        <v>0.98767999999999989</v>
      </c>
      <c r="F4" s="1" t="str">
        <f>Table91120[[#This Row],[Model]]</f>
        <v>Discontinuous</v>
      </c>
      <c r="G4" s="1">
        <f ca="1">Table91120[[#This Row],[5]]</f>
        <v>0.95</v>
      </c>
      <c r="H4" s="1">
        <f t="shared" si="0"/>
        <v>0.98000000000000009</v>
      </c>
      <c r="J4" s="1" t="str">
        <f>Table91120[[#This Row],[Model]]</f>
        <v>Discontinuous</v>
      </c>
      <c r="K4" s="1">
        <f ca="1">Table91120[[#This Row],[25]]</f>
        <v>0.98846153846153817</v>
      </c>
      <c r="L4" s="1">
        <f t="shared" si="1"/>
        <v>0.97533333333333316</v>
      </c>
      <c r="N4" s="1" t="str">
        <f>Table91120[[#This Row],[Model]]</f>
        <v>Discontinuous</v>
      </c>
      <c r="O4" s="1">
        <f ca="1">Table91120[[#This Row],[50]]</f>
        <v>0.98767999999999989</v>
      </c>
      <c r="P4" s="1">
        <f t="shared" si="2"/>
        <v>0.98302040816326475</v>
      </c>
    </row>
    <row r="5" spans="1:16" x14ac:dyDescent="0.45">
      <c r="A5" s="5" t="s">
        <v>10</v>
      </c>
      <c r="B5" s="8">
        <f ca="1">'Combined-10'!J12</f>
        <v>0.8999999999999998</v>
      </c>
      <c r="C5" s="8">
        <f ca="1">'Combined-10'!J13</f>
        <v>0.98653846153846114</v>
      </c>
      <c r="D5" s="8">
        <f ca="1">'Combined-10'!J14</f>
        <v>0.98496000000000006</v>
      </c>
      <c r="F5" s="1" t="str">
        <f>Table91120[[#This Row],[Model]]</f>
        <v>Combined</v>
      </c>
      <c r="G5" s="1">
        <f ca="1">Table91120[[#This Row],[5]]</f>
        <v>0.8999999999999998</v>
      </c>
      <c r="H5" s="1">
        <f t="shared" si="0"/>
        <v>0.93333333333333335</v>
      </c>
      <c r="J5" s="1" t="str">
        <f>Table91120[[#This Row],[Model]]</f>
        <v>Combined</v>
      </c>
      <c r="K5" s="1">
        <f ca="1">Table91120[[#This Row],[25]]</f>
        <v>0.98653846153846114</v>
      </c>
      <c r="L5" s="1">
        <f t="shared" si="1"/>
        <v>0.96466666666666612</v>
      </c>
      <c r="N5" s="1" t="str">
        <f>Table91120[[#This Row],[Model]]</f>
        <v>Combined</v>
      </c>
      <c r="O5" s="1">
        <f ca="1">Table91120[[#This Row],[50]]</f>
        <v>0.98496000000000006</v>
      </c>
      <c r="P5" s="1">
        <f t="shared" si="2"/>
        <v>0.96767346938775467</v>
      </c>
    </row>
    <row r="7" spans="1:16" x14ac:dyDescent="0.45">
      <c r="A7" s="1" t="s">
        <v>11</v>
      </c>
      <c r="B7" s="1" t="s">
        <v>12</v>
      </c>
      <c r="C7" s="1" t="s">
        <v>13</v>
      </c>
      <c r="D7" s="1" t="s">
        <v>14</v>
      </c>
    </row>
    <row r="8" spans="1:16" x14ac:dyDescent="0.45">
      <c r="A8" s="1" t="s">
        <v>7</v>
      </c>
      <c r="B8" s="2">
        <v>0.98000000000000009</v>
      </c>
      <c r="C8" s="2">
        <v>0.97933333333333294</v>
      </c>
      <c r="D8" s="2">
        <v>0.97551020408163236</v>
      </c>
    </row>
    <row r="9" spans="1:16" x14ac:dyDescent="0.45">
      <c r="A9" s="1" t="s">
        <v>8</v>
      </c>
      <c r="B9" s="2">
        <v>0.96</v>
      </c>
      <c r="C9" s="2">
        <v>0.98066666666666646</v>
      </c>
      <c r="D9" s="2">
        <v>0.9756734693877549</v>
      </c>
    </row>
    <row r="10" spans="1:16" x14ac:dyDescent="0.45">
      <c r="A10" s="1" t="s">
        <v>9</v>
      </c>
      <c r="B10" s="2">
        <v>0.98000000000000009</v>
      </c>
      <c r="C10" s="2">
        <v>0.97533333333333316</v>
      </c>
      <c r="D10" s="2">
        <v>0.98302040816326475</v>
      </c>
    </row>
    <row r="11" spans="1:16" x14ac:dyDescent="0.45">
      <c r="A11" s="1" t="s">
        <v>10</v>
      </c>
      <c r="B11" s="2">
        <v>0.93333333333333335</v>
      </c>
      <c r="C11" s="2">
        <v>0.96466666666666612</v>
      </c>
      <c r="D11" s="2">
        <v>0.96767346938775467</v>
      </c>
    </row>
    <row r="18" spans="6:6" x14ac:dyDescent="0.45">
      <c r="F18" s="1" t="s">
        <v>21</v>
      </c>
    </row>
    <row r="19" spans="6:6" x14ac:dyDescent="0.45">
      <c r="F19" s="1" t="s">
        <v>22</v>
      </c>
    </row>
    <row r="20" spans="6:6" x14ac:dyDescent="0.45">
      <c r="F20" s="1" t="s">
        <v>23</v>
      </c>
    </row>
    <row r="21" spans="6:6" x14ac:dyDescent="0.45">
      <c r="F21" s="1" t="s">
        <v>24</v>
      </c>
    </row>
    <row r="22" spans="6:6" x14ac:dyDescent="0.45">
      <c r="F22" s="1" t="s">
        <v>25</v>
      </c>
    </row>
    <row r="23" spans="6:6" x14ac:dyDescent="0.45">
      <c r="F23" s="1" t="s">
        <v>26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1"/>
  <sheetViews>
    <sheetView workbookViewId="0">
      <selection activeCell="D13" sqref="D13"/>
    </sheetView>
  </sheetViews>
  <sheetFormatPr defaultRowHeight="14.25" x14ac:dyDescent="0.45"/>
  <cols>
    <col min="1" max="1" width="9.06640625" customWidth="1"/>
    <col min="2" max="2" width="11.06640625" customWidth="1"/>
    <col min="3" max="3" width="17.9296875" customWidth="1"/>
    <col min="4" max="4" width="25.53125" customWidth="1"/>
    <col min="5" max="5" width="21.53125" customWidth="1"/>
    <col min="6" max="6" width="16.53125" customWidth="1"/>
    <col min="9" max="9" width="10.59765625" customWidth="1"/>
    <col min="10" max="10" width="14.19921875" customWidth="1"/>
    <col min="11" max="11" width="12.53125" customWidth="1"/>
  </cols>
  <sheetData>
    <row r="1" spans="1:11" x14ac:dyDescent="0.45">
      <c r="A1" s="1" t="s">
        <v>0</v>
      </c>
      <c r="B1" s="1" t="s">
        <v>1</v>
      </c>
      <c r="C1" s="1" t="s">
        <v>2</v>
      </c>
      <c r="D1" s="1" t="s">
        <v>27</v>
      </c>
      <c r="E1" s="1" t="s">
        <v>3</v>
      </c>
      <c r="F1" s="1" t="s">
        <v>30</v>
      </c>
      <c r="G1" s="1" t="s">
        <v>36</v>
      </c>
      <c r="I1" s="1" t="s">
        <v>4</v>
      </c>
      <c r="J1" s="1" t="s">
        <v>5</v>
      </c>
      <c r="K1" s="1" t="s">
        <v>6</v>
      </c>
    </row>
    <row r="2" spans="1:11" x14ac:dyDescent="0.45">
      <c r="A2" s="1">
        <v>5.2</v>
      </c>
      <c r="B2" s="1">
        <v>5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I2" s="1">
        <v>5</v>
      </c>
      <c r="J2" s="2">
        <f ca="1">AVERAGEIF($B$2:$B$321,I2,$C$2:C$31)</f>
        <v>0.76</v>
      </c>
      <c r="K2" s="2">
        <f>_xlfn.STDEV.S(C2:C11)</f>
        <v>0.27968235951204051</v>
      </c>
    </row>
    <row r="3" spans="1:11" x14ac:dyDescent="0.45">
      <c r="A3" s="1">
        <v>56.2</v>
      </c>
      <c r="B3" s="1">
        <v>5</v>
      </c>
      <c r="C3" s="1">
        <v>1</v>
      </c>
      <c r="D3" s="1">
        <v>1</v>
      </c>
      <c r="E3" s="1">
        <v>1</v>
      </c>
      <c r="F3" s="1">
        <v>1</v>
      </c>
      <c r="G3" s="1">
        <v>1</v>
      </c>
      <c r="I3" s="1">
        <v>25</v>
      </c>
      <c r="J3" s="2">
        <f ca="1">AVERAGEIF($B$2:$B$321,I3,$C$2:C$31)</f>
        <v>0.84000000000000008</v>
      </c>
      <c r="K3" s="2">
        <f>_xlfn.STDEV.S(C12:C21)</f>
        <v>6.5319726474218104E-2</v>
      </c>
    </row>
    <row r="4" spans="1:11" x14ac:dyDescent="0.45">
      <c r="A4" s="1">
        <v>107.2</v>
      </c>
      <c r="B4" s="1">
        <v>5</v>
      </c>
      <c r="C4" s="1">
        <v>0.6</v>
      </c>
      <c r="D4" s="1">
        <v>0.83333333333333304</v>
      </c>
      <c r="E4" s="1">
        <v>0.8</v>
      </c>
      <c r="F4" s="1">
        <v>0.8</v>
      </c>
      <c r="G4" s="1">
        <v>0.99012856323145804</v>
      </c>
      <c r="I4" s="1">
        <v>50</v>
      </c>
      <c r="J4" s="2">
        <f ca="1">AVERAGEIF($B$2:$B$321,I4,$C$2:C$31)</f>
        <v>0.66799999999999993</v>
      </c>
      <c r="K4" s="2">
        <f>_xlfn.STDEV.S(C22:C31)</f>
        <v>6.0516297162187829E-2</v>
      </c>
    </row>
    <row r="5" spans="1:11" x14ac:dyDescent="0.45">
      <c r="A5" s="1">
        <v>158.19999999999999</v>
      </c>
      <c r="B5" s="1">
        <v>5</v>
      </c>
      <c r="C5" s="1">
        <v>1</v>
      </c>
      <c r="D5" s="1">
        <v>1</v>
      </c>
      <c r="E5" s="1">
        <v>1</v>
      </c>
      <c r="F5" s="1">
        <v>1</v>
      </c>
      <c r="G5" s="1">
        <v>1</v>
      </c>
      <c r="I5" s="1"/>
      <c r="J5" s="1"/>
      <c r="K5" s="1"/>
    </row>
    <row r="6" spans="1:11" x14ac:dyDescent="0.45">
      <c r="A6" s="1">
        <v>5.0999999999999996</v>
      </c>
      <c r="B6" s="1">
        <v>5</v>
      </c>
      <c r="C6" s="1">
        <v>0.6</v>
      </c>
      <c r="D6" s="1">
        <v>0.83333333333333304</v>
      </c>
      <c r="E6" s="1">
        <v>0.8</v>
      </c>
      <c r="F6" s="1">
        <v>0.93333333333333302</v>
      </c>
      <c r="G6" s="1">
        <v>0.91351452512485098</v>
      </c>
      <c r="I6" s="1" t="s">
        <v>4</v>
      </c>
      <c r="J6" s="1" t="s">
        <v>19</v>
      </c>
      <c r="K6" s="1" t="s">
        <v>20</v>
      </c>
    </row>
    <row r="7" spans="1:11" x14ac:dyDescent="0.45">
      <c r="A7" s="1">
        <v>56.1</v>
      </c>
      <c r="B7" s="1">
        <v>5</v>
      </c>
      <c r="C7" s="1">
        <v>0.6</v>
      </c>
      <c r="D7" s="1">
        <v>0.83333333333333304</v>
      </c>
      <c r="E7" s="1">
        <v>0.8</v>
      </c>
      <c r="F7" s="1">
        <v>0.8</v>
      </c>
      <c r="G7" s="1">
        <v>0.99012856323145804</v>
      </c>
      <c r="I7" s="1">
        <v>5</v>
      </c>
      <c r="J7" s="2">
        <f ca="1">AVERAGEIF($B$2:$B$321,I7,$E$2:E$31)</f>
        <v>0.87999999999999989</v>
      </c>
      <c r="K7" s="2">
        <f>_xlfn.STDEV.S(E2:E11)</f>
        <v>0.13984117975602098</v>
      </c>
    </row>
    <row r="8" spans="1:11" x14ac:dyDescent="0.45">
      <c r="A8" s="1">
        <v>107.1</v>
      </c>
      <c r="B8" s="1">
        <v>5</v>
      </c>
      <c r="C8" s="1">
        <v>0.2</v>
      </c>
      <c r="D8" s="1">
        <v>0.66666666666666596</v>
      </c>
      <c r="E8" s="1">
        <v>0.6</v>
      </c>
      <c r="F8" s="1">
        <v>0.46666666666666601</v>
      </c>
      <c r="G8" s="1">
        <v>0.92142310285592399</v>
      </c>
      <c r="I8" s="1">
        <v>25</v>
      </c>
      <c r="J8" s="2">
        <f ca="1">AVERAGEIF($B$2:$B$321,I8,$E$2:E$31)</f>
        <v>0.98533333333333295</v>
      </c>
      <c r="K8" s="2">
        <f>_xlfn.STDEV.S(E12:E21)</f>
        <v>8.1951506287047896E-3</v>
      </c>
    </row>
    <row r="9" spans="1:11" x14ac:dyDescent="0.45">
      <c r="A9" s="1">
        <v>158.1</v>
      </c>
      <c r="B9" s="1">
        <v>5</v>
      </c>
      <c r="C9" s="1">
        <v>0.6</v>
      </c>
      <c r="D9" s="1">
        <v>0.83333333333333304</v>
      </c>
      <c r="E9" s="1">
        <v>0.8</v>
      </c>
      <c r="F9" s="1">
        <v>0.66666666666666596</v>
      </c>
      <c r="G9" s="1">
        <v>0.93193587761086405</v>
      </c>
      <c r="I9" s="1">
        <v>50</v>
      </c>
      <c r="J9" s="2">
        <f ca="1">AVERAGEIF($B$2:$B$321,I9,$E$2:E$31)</f>
        <v>0.98416326530612186</v>
      </c>
      <c r="K9" s="2">
        <f>_xlfn.STDEV.S(E22:E31)</f>
        <v>3.3591944189411559E-3</v>
      </c>
    </row>
    <row r="10" spans="1:11" x14ac:dyDescent="0.45">
      <c r="A10" s="1">
        <v>209.1</v>
      </c>
      <c r="B10" s="1">
        <v>5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I10" s="1"/>
      <c r="J10" s="1"/>
      <c r="K10" s="1"/>
    </row>
    <row r="11" spans="1:11" x14ac:dyDescent="0.45">
      <c r="A11" s="1">
        <v>260.10000000000002</v>
      </c>
      <c r="B11" s="1">
        <v>5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I11" s="1" t="s">
        <v>4</v>
      </c>
      <c r="J11" s="1" t="s">
        <v>28</v>
      </c>
      <c r="K11" s="1" t="s">
        <v>29</v>
      </c>
    </row>
    <row r="12" spans="1:11" x14ac:dyDescent="0.45">
      <c r="A12" s="1">
        <v>25.2</v>
      </c>
      <c r="B12" s="1">
        <v>25</v>
      </c>
      <c r="C12" s="1">
        <v>0.76</v>
      </c>
      <c r="D12" s="1">
        <v>0.98076923076922995</v>
      </c>
      <c r="E12" s="1">
        <v>0.98</v>
      </c>
      <c r="F12" s="1">
        <v>0.86769230769230699</v>
      </c>
      <c r="G12" s="1">
        <v>0.832272014593325</v>
      </c>
      <c r="I12" s="1">
        <v>5</v>
      </c>
      <c r="J12" s="2">
        <f ca="1">AVERAGEIF($B$2:$B$321,I12,$D$2:D$31)</f>
        <v>0.8999999999999998</v>
      </c>
      <c r="K12" s="2">
        <f>_xlfn.STDEV.S(E2:E11)</f>
        <v>0.13984117975602098</v>
      </c>
    </row>
    <row r="13" spans="1:11" x14ac:dyDescent="0.45">
      <c r="A13" s="1">
        <v>76.2</v>
      </c>
      <c r="B13" s="1">
        <v>25</v>
      </c>
      <c r="C13" s="1">
        <v>0.76</v>
      </c>
      <c r="D13" s="1">
        <v>0.98076923076922995</v>
      </c>
      <c r="E13" s="1">
        <v>0.98</v>
      </c>
      <c r="F13" s="1">
        <v>0.806153846153846</v>
      </c>
      <c r="G13" s="1">
        <v>0.87111217175694999</v>
      </c>
      <c r="I13" s="1">
        <v>25</v>
      </c>
      <c r="J13" s="2">
        <f ca="1">AVERAGEIF($B$2:$B$321,I13,$D$2:D$31)</f>
        <v>0.98653846153846114</v>
      </c>
      <c r="K13" s="2">
        <f>_xlfn.STDEV.S(E12:E21)</f>
        <v>8.1951506287047896E-3</v>
      </c>
    </row>
    <row r="14" spans="1:11" x14ac:dyDescent="0.45">
      <c r="A14" s="1">
        <v>127.2</v>
      </c>
      <c r="B14" s="1">
        <v>25</v>
      </c>
      <c r="C14" s="1">
        <v>0.92</v>
      </c>
      <c r="D14" s="1">
        <v>0.99358974358974295</v>
      </c>
      <c r="E14" s="1">
        <v>0.99333333333333296</v>
      </c>
      <c r="F14" s="1">
        <v>0.92307692307692302</v>
      </c>
      <c r="G14" s="1">
        <v>0.96576029599582602</v>
      </c>
      <c r="I14" s="1">
        <v>50</v>
      </c>
      <c r="J14" s="2">
        <f ca="1">AVERAGEIF($B$2:$B$321,I14,$D$2:D$31)</f>
        <v>0.98496000000000006</v>
      </c>
      <c r="K14" s="2">
        <f>_xlfn.STDEV.S(E22:E31)</f>
        <v>3.3591944189411559E-3</v>
      </c>
    </row>
    <row r="15" spans="1:11" x14ac:dyDescent="0.45">
      <c r="A15" s="1">
        <v>178.2</v>
      </c>
      <c r="B15" s="1">
        <v>25</v>
      </c>
      <c r="C15" s="1">
        <v>0.84</v>
      </c>
      <c r="D15" s="1">
        <v>0.987179487179487</v>
      </c>
      <c r="E15" s="1">
        <v>0.98666666666666603</v>
      </c>
      <c r="F15" s="1">
        <v>0.85230769230769199</v>
      </c>
      <c r="G15" s="1">
        <v>0.92747709107841003</v>
      </c>
      <c r="I15" s="1"/>
      <c r="J15" s="1"/>
      <c r="K15" s="1"/>
    </row>
    <row r="16" spans="1:11" x14ac:dyDescent="0.45">
      <c r="A16" s="1">
        <v>25.1</v>
      </c>
      <c r="B16" s="1">
        <v>25</v>
      </c>
      <c r="C16" s="1">
        <v>0.76</v>
      </c>
      <c r="D16" s="1">
        <v>0.97435897435897401</v>
      </c>
      <c r="E16" s="1">
        <v>0.96666666666666601</v>
      </c>
      <c r="F16" s="1">
        <v>0.72923076923076902</v>
      </c>
      <c r="G16" s="1">
        <v>0.92159625610159202</v>
      </c>
      <c r="I16" s="1" t="s">
        <v>4</v>
      </c>
      <c r="J16" s="1" t="s">
        <v>28</v>
      </c>
      <c r="K16" s="1" t="s">
        <v>29</v>
      </c>
    </row>
    <row r="17" spans="1:11" x14ac:dyDescent="0.45">
      <c r="A17" s="1">
        <v>76.099999999999994</v>
      </c>
      <c r="B17" s="1">
        <v>25</v>
      </c>
      <c r="C17" s="1">
        <v>0.84</v>
      </c>
      <c r="D17" s="1">
        <v>0.987179487179487</v>
      </c>
      <c r="E17" s="1">
        <v>0.98666666666666603</v>
      </c>
      <c r="F17" s="1">
        <v>0.85846153846153805</v>
      </c>
      <c r="G17" s="1">
        <v>0.92276864763361499</v>
      </c>
      <c r="I17" s="1">
        <v>5</v>
      </c>
      <c r="J17" s="2">
        <f ca="1">AVERAGEIF($B$2:$B$321,I17,$F$2:F$31)</f>
        <v>0.86666666666666647</v>
      </c>
      <c r="K17" s="2">
        <f>_xlfn.STDEV.S(E7:E16)</f>
        <v>0.13430019810065985</v>
      </c>
    </row>
    <row r="18" spans="1:11" x14ac:dyDescent="0.45">
      <c r="A18" s="1">
        <v>127.1</v>
      </c>
      <c r="B18" s="1">
        <v>25</v>
      </c>
      <c r="C18" s="1">
        <v>0.92</v>
      </c>
      <c r="D18" s="1">
        <v>0.99358974358974295</v>
      </c>
      <c r="E18" s="1">
        <v>0.99333333333333296</v>
      </c>
      <c r="F18" s="1">
        <v>0.90461538461538404</v>
      </c>
      <c r="G18" s="1">
        <v>0.97747815390847004</v>
      </c>
      <c r="I18" s="1">
        <v>25</v>
      </c>
      <c r="J18" s="2">
        <f ca="1">AVERAGEIF($B$2:$B$321,I18,$F$2:F$31)</f>
        <v>0.84769230769230719</v>
      </c>
      <c r="K18" s="2">
        <f>_xlfn.STDEV.S(E17:E26)</f>
        <v>4.6312715554477349E-3</v>
      </c>
    </row>
    <row r="19" spans="1:11" x14ac:dyDescent="0.45">
      <c r="A19" s="1">
        <v>178.1</v>
      </c>
      <c r="B19" s="1">
        <v>25</v>
      </c>
      <c r="C19" s="1">
        <v>0.84</v>
      </c>
      <c r="D19" s="1">
        <v>0.987179487179487</v>
      </c>
      <c r="E19" s="1">
        <v>0.98666666666666603</v>
      </c>
      <c r="F19" s="1">
        <v>0.78461538461538405</v>
      </c>
      <c r="G19" s="1">
        <v>0.970074933345482</v>
      </c>
      <c r="I19" s="1">
        <v>50</v>
      </c>
      <c r="J19" s="2">
        <f ca="1">AVERAGEIF($B$2:$B$321,I19,$F$2:F$31)</f>
        <v>0.72156862745098027</v>
      </c>
      <c r="K19" s="2">
        <f>_xlfn.STDEV.S(E27:E36)</f>
        <v>3.3459431072520997E-3</v>
      </c>
    </row>
    <row r="20" spans="1:11" x14ac:dyDescent="0.45">
      <c r="A20" s="1">
        <v>229.1</v>
      </c>
      <c r="B20" s="1">
        <v>25</v>
      </c>
      <c r="C20" s="1">
        <v>0.84</v>
      </c>
      <c r="D20" s="1">
        <v>0.987179487179487</v>
      </c>
      <c r="E20" s="1">
        <v>0.98666666666666603</v>
      </c>
      <c r="F20" s="1">
        <v>0.85230769230769199</v>
      </c>
      <c r="G20" s="1">
        <v>0.92502563581320796</v>
      </c>
      <c r="I20" s="1"/>
      <c r="J20" s="1"/>
      <c r="K20" s="1"/>
    </row>
    <row r="21" spans="1:11" x14ac:dyDescent="0.45">
      <c r="A21" s="1">
        <v>280.10000000000002</v>
      </c>
      <c r="B21" s="1">
        <v>25</v>
      </c>
      <c r="C21" s="1">
        <v>0.92</v>
      </c>
      <c r="D21" s="1">
        <v>0.99358974358974295</v>
      </c>
      <c r="E21" s="1">
        <v>0.99333333333333296</v>
      </c>
      <c r="F21" s="1">
        <v>0.89846153846153798</v>
      </c>
      <c r="G21" s="1">
        <v>0.98129792383035397</v>
      </c>
      <c r="I21" s="1" t="s">
        <v>4</v>
      </c>
      <c r="J21" s="1" t="s">
        <v>37</v>
      </c>
      <c r="K21" s="1" t="s">
        <v>38</v>
      </c>
    </row>
    <row r="22" spans="1:11" x14ac:dyDescent="0.45">
      <c r="A22" s="1">
        <v>50.2</v>
      </c>
      <c r="B22" s="1">
        <v>50</v>
      </c>
      <c r="C22" s="1">
        <v>0.6</v>
      </c>
      <c r="D22" s="1">
        <v>0.98240000000000005</v>
      </c>
      <c r="E22" s="1">
        <v>0.98204081632652995</v>
      </c>
      <c r="F22" s="1">
        <v>0.64549019607843094</v>
      </c>
      <c r="G22" s="1">
        <v>0.75314583596537399</v>
      </c>
      <c r="I22" s="1">
        <v>5</v>
      </c>
      <c r="J22" s="2">
        <f ca="1">AVERAGEIF($B$2:$B$321,I22,$G$2:G$31)</f>
        <v>0.9747130632054557</v>
      </c>
      <c r="K22" s="2">
        <f>_xlfn.STDEV.S(G2:G11)</f>
        <v>3.6647555154185746E-2</v>
      </c>
    </row>
    <row r="23" spans="1:11" x14ac:dyDescent="0.45">
      <c r="A23" s="1">
        <v>101.2</v>
      </c>
      <c r="B23" s="1">
        <v>50</v>
      </c>
      <c r="C23" s="1">
        <v>0.7</v>
      </c>
      <c r="D23" s="1">
        <v>0.98560000000000003</v>
      </c>
      <c r="E23" s="1">
        <v>0.98367346938775502</v>
      </c>
      <c r="F23" s="1">
        <v>0.66039215686274499</v>
      </c>
      <c r="G23" s="1">
        <v>0.86627782097168105</v>
      </c>
      <c r="I23" s="1">
        <v>25</v>
      </c>
      <c r="J23" s="2">
        <f ca="1">AVERAGEIF($B$2:$B$321,I23,$G$2:G$31)</f>
        <v>0.9294863124057231</v>
      </c>
      <c r="K23" s="2">
        <f>_xlfn.STDEV.S(G12:G21)</f>
        <v>4.8235962350196893E-2</v>
      </c>
    </row>
    <row r="24" spans="1:11" x14ac:dyDescent="0.45">
      <c r="A24" s="1">
        <v>152.19999999999999</v>
      </c>
      <c r="B24" s="1">
        <v>50</v>
      </c>
      <c r="C24" s="1">
        <v>0.64</v>
      </c>
      <c r="D24" s="1">
        <v>0.98399999999999999</v>
      </c>
      <c r="E24" s="1">
        <v>0.98367346938775502</v>
      </c>
      <c r="F24" s="1">
        <v>0.64784313725490195</v>
      </c>
      <c r="G24" s="1">
        <v>0.80173527101864595</v>
      </c>
      <c r="I24" s="1">
        <v>50</v>
      </c>
      <c r="J24" s="2">
        <f ca="1">AVERAGEIF($B$2:$B$321,I24,$G$2:G$31)</f>
        <v>0.78355419948382976</v>
      </c>
      <c r="K24" s="2">
        <f>_xlfn.STDEV.S(G22:G31)</f>
        <v>4.649488453789255E-2</v>
      </c>
    </row>
    <row r="25" spans="1:11" x14ac:dyDescent="0.45">
      <c r="A25" s="1">
        <v>203.2</v>
      </c>
      <c r="B25" s="1">
        <v>50</v>
      </c>
      <c r="C25" s="1">
        <v>0.6</v>
      </c>
      <c r="D25" s="1">
        <v>0.98080000000000001</v>
      </c>
      <c r="E25" s="1">
        <v>0.97877551020408105</v>
      </c>
      <c r="F25" s="1">
        <v>0.63686274509803897</v>
      </c>
      <c r="G25" s="1">
        <v>0.75928262736479302</v>
      </c>
    </row>
    <row r="26" spans="1:11" x14ac:dyDescent="0.45">
      <c r="A26" s="1">
        <v>50.1</v>
      </c>
      <c r="B26" s="1">
        <v>50</v>
      </c>
      <c r="C26" s="1">
        <v>0.72</v>
      </c>
      <c r="D26" s="1">
        <v>0.98880000000000001</v>
      </c>
      <c r="E26" s="1">
        <v>0.98857142857142799</v>
      </c>
      <c r="F26" s="1">
        <v>0.748235294117647</v>
      </c>
      <c r="G26" s="1">
        <v>0.82888562356265305</v>
      </c>
    </row>
    <row r="27" spans="1:11" x14ac:dyDescent="0.45">
      <c r="A27" s="1">
        <v>101.1</v>
      </c>
      <c r="B27" s="1">
        <v>50</v>
      </c>
      <c r="C27" s="1">
        <v>0.74</v>
      </c>
      <c r="D27" s="1">
        <v>0.98880000000000001</v>
      </c>
      <c r="E27" s="1">
        <v>0.98857142857142799</v>
      </c>
      <c r="F27" s="1">
        <v>0.88392156862745097</v>
      </c>
      <c r="G27" s="1">
        <v>0.76025605643005401</v>
      </c>
    </row>
    <row r="28" spans="1:11" x14ac:dyDescent="0.45">
      <c r="A28" s="1">
        <v>152.1</v>
      </c>
      <c r="B28" s="1">
        <v>50</v>
      </c>
      <c r="C28" s="1">
        <v>0.76</v>
      </c>
      <c r="D28" s="1">
        <v>0.98880000000000001</v>
      </c>
      <c r="E28" s="1">
        <v>0.98857142857142799</v>
      </c>
      <c r="F28" s="1">
        <v>0.80470588235294105</v>
      </c>
      <c r="G28" s="1">
        <v>0.83864995143073195</v>
      </c>
    </row>
    <row r="29" spans="1:11" x14ac:dyDescent="0.45">
      <c r="A29" s="1">
        <v>203.1</v>
      </c>
      <c r="B29" s="1">
        <v>50</v>
      </c>
      <c r="C29" s="1">
        <v>0.6</v>
      </c>
      <c r="D29" s="1">
        <v>0.98240000000000005</v>
      </c>
      <c r="E29" s="1">
        <v>0.98204081632652995</v>
      </c>
      <c r="F29" s="1">
        <v>0.65960784313725496</v>
      </c>
      <c r="G29" s="1">
        <v>0.741851620255358</v>
      </c>
    </row>
    <row r="30" spans="1:11" x14ac:dyDescent="0.45">
      <c r="A30" s="1">
        <v>254.1</v>
      </c>
      <c r="B30" s="1">
        <v>50</v>
      </c>
      <c r="C30" s="1">
        <v>0.68</v>
      </c>
      <c r="D30" s="1">
        <v>0.98560000000000003</v>
      </c>
      <c r="E30" s="1">
        <v>0.98367346938775502</v>
      </c>
      <c r="F30" s="1">
        <v>0.792156862745098</v>
      </c>
      <c r="G30" s="1">
        <v>0.74832293389176197</v>
      </c>
    </row>
    <row r="31" spans="1:11" x14ac:dyDescent="0.45">
      <c r="A31" s="1">
        <v>305.10000000000002</v>
      </c>
      <c r="B31" s="1">
        <v>50</v>
      </c>
      <c r="C31" s="1">
        <v>0.64</v>
      </c>
      <c r="D31" s="1">
        <v>0.98240000000000005</v>
      </c>
      <c r="E31" s="1">
        <v>0.98204081632652995</v>
      </c>
      <c r="F31" s="1">
        <v>0.73647058823529399</v>
      </c>
      <c r="G31" s="1">
        <v>0.73713425394724597</v>
      </c>
    </row>
  </sheetData>
  <pageMargins left="0.7" right="0.7" top="0.75" bottom="0.75" header="0.3" footer="0.3"/>
  <tableParts count="6">
    <tablePart r:id="rId1"/>
    <tablePart r:id="rId2"/>
    <tablePart r:id="rId3"/>
    <tablePart r:id="rId4"/>
    <tablePart r:id="rId5"/>
    <tablePart r:id="rId6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F3A9B-DC97-4AEE-A430-CA589A6DABEA}">
  <dimension ref="A1:K31"/>
  <sheetViews>
    <sheetView workbookViewId="0">
      <selection activeCell="A2" sqref="A2:G31"/>
    </sheetView>
  </sheetViews>
  <sheetFormatPr defaultRowHeight="14.25" x14ac:dyDescent="0.45"/>
  <cols>
    <col min="1" max="1" width="9.06640625" style="1" customWidth="1"/>
    <col min="2" max="2" width="11.06640625" style="1" customWidth="1"/>
    <col min="3" max="3" width="17.9296875" style="1" customWidth="1"/>
    <col min="4" max="4" width="25.53125" style="1" customWidth="1"/>
    <col min="5" max="5" width="21.53125" style="1" customWidth="1"/>
    <col min="6" max="6" width="16.53125" style="1" customWidth="1"/>
    <col min="7" max="8" width="9.06640625" style="1"/>
    <col min="9" max="9" width="10.59765625" style="1" customWidth="1"/>
    <col min="10" max="10" width="14.19921875" style="1" customWidth="1"/>
    <col min="11" max="11" width="12.53125" style="1" customWidth="1"/>
    <col min="12" max="16384" width="9.06640625" style="1"/>
  </cols>
  <sheetData>
    <row r="1" spans="1:11" x14ac:dyDescent="0.45">
      <c r="A1" s="1" t="s">
        <v>0</v>
      </c>
      <c r="B1" s="1" t="s">
        <v>1</v>
      </c>
      <c r="C1" s="1" t="s">
        <v>2</v>
      </c>
      <c r="D1" s="1" t="s">
        <v>27</v>
      </c>
      <c r="E1" s="1" t="s">
        <v>3</v>
      </c>
      <c r="F1" s="1" t="s">
        <v>30</v>
      </c>
      <c r="G1" s="1" t="s">
        <v>36</v>
      </c>
      <c r="I1" s="1" t="s">
        <v>4</v>
      </c>
      <c r="J1" s="1" t="s">
        <v>5</v>
      </c>
      <c r="K1" s="1" t="s">
        <v>6</v>
      </c>
    </row>
    <row r="2" spans="1:11" x14ac:dyDescent="0.45">
      <c r="A2" s="1">
        <v>5.0999999999999996</v>
      </c>
      <c r="B2" s="1">
        <v>5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I2" s="1">
        <v>5</v>
      </c>
      <c r="J2" s="2">
        <f ca="1">AVERAGEIF($B$2:$B$321,I2,$C$2:C$31)</f>
        <v>0.88000000000000012</v>
      </c>
      <c r="K2" s="2">
        <f>_xlfn.STDEV.S(C2:C11)</f>
        <v>0.2699794230842209</v>
      </c>
    </row>
    <row r="3" spans="1:11" x14ac:dyDescent="0.45">
      <c r="A3" s="1">
        <v>56.1</v>
      </c>
      <c r="B3" s="1">
        <v>5</v>
      </c>
      <c r="C3" s="1">
        <v>0.2</v>
      </c>
      <c r="D3" s="1">
        <v>0.66666666666666596</v>
      </c>
      <c r="E3" s="1">
        <v>0.6</v>
      </c>
      <c r="F3" s="1">
        <v>0.33333333333333298</v>
      </c>
      <c r="G3" s="1">
        <v>0.84480906474931705</v>
      </c>
      <c r="I3" s="1">
        <v>25</v>
      </c>
      <c r="J3" s="2">
        <f ca="1">AVERAGEIF($B$2:$B$321,I3,$C$2:C$31)</f>
        <v>0.68</v>
      </c>
      <c r="K3" s="2">
        <f>_xlfn.STDEV.S(C12:C21)</f>
        <v>0.17788885418835076</v>
      </c>
    </row>
    <row r="4" spans="1:11" x14ac:dyDescent="0.45">
      <c r="A4" s="1">
        <v>107.1</v>
      </c>
      <c r="B4" s="1">
        <v>5</v>
      </c>
      <c r="C4" s="1">
        <v>0.6</v>
      </c>
      <c r="D4" s="1">
        <v>0.83333333333333304</v>
      </c>
      <c r="E4" s="1">
        <v>0.8</v>
      </c>
      <c r="F4" s="1">
        <v>0.53333333333333299</v>
      </c>
      <c r="G4" s="1">
        <v>0.83493762798077598</v>
      </c>
      <c r="I4" s="1">
        <v>50</v>
      </c>
      <c r="J4" s="2">
        <f ca="1">AVERAGEIF($B$2:$B$321,I4,$C$2:C$31)</f>
        <v>0.51800000000000002</v>
      </c>
      <c r="K4" s="2">
        <f>_xlfn.STDEV.S(C22:C31)</f>
        <v>8.5088189544730949E-2</v>
      </c>
    </row>
    <row r="5" spans="1:11" x14ac:dyDescent="0.45">
      <c r="A5" s="1">
        <v>158.1</v>
      </c>
      <c r="B5" s="1">
        <v>5</v>
      </c>
      <c r="C5" s="1">
        <v>1</v>
      </c>
      <c r="D5" s="1">
        <v>1</v>
      </c>
      <c r="E5" s="1">
        <v>1</v>
      </c>
      <c r="F5" s="1">
        <v>1</v>
      </c>
      <c r="G5" s="1">
        <v>1</v>
      </c>
    </row>
    <row r="6" spans="1:11" x14ac:dyDescent="0.45">
      <c r="A6" s="1">
        <v>209.1</v>
      </c>
      <c r="B6" s="1">
        <v>5</v>
      </c>
      <c r="C6" s="1">
        <v>1</v>
      </c>
      <c r="D6" s="1">
        <v>1</v>
      </c>
      <c r="E6" s="1">
        <v>1</v>
      </c>
      <c r="F6" s="1">
        <v>1</v>
      </c>
      <c r="G6" s="1">
        <v>1</v>
      </c>
      <c r="I6" s="1" t="s">
        <v>4</v>
      </c>
      <c r="J6" s="1" t="s">
        <v>19</v>
      </c>
      <c r="K6" s="1" t="s">
        <v>20</v>
      </c>
    </row>
    <row r="7" spans="1:11" x14ac:dyDescent="0.45">
      <c r="A7" s="1">
        <v>260.10000000000002</v>
      </c>
      <c r="B7" s="1">
        <v>5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I7" s="1">
        <v>5</v>
      </c>
      <c r="J7" s="2">
        <f ca="1">AVERAGEIF($B$2:$B$321,I7,$E$2:E$31)</f>
        <v>0.94000000000000006</v>
      </c>
      <c r="K7" s="2">
        <f>_xlfn.STDEV.S(E2:E11)</f>
        <v>0.13498971154210973</v>
      </c>
    </row>
    <row r="8" spans="1:11" x14ac:dyDescent="0.45">
      <c r="A8" s="1">
        <v>5.2</v>
      </c>
      <c r="B8" s="1">
        <v>5</v>
      </c>
      <c r="C8" s="1">
        <v>1</v>
      </c>
      <c r="D8" s="1">
        <v>1</v>
      </c>
      <c r="E8" s="1">
        <v>1</v>
      </c>
      <c r="F8" s="1">
        <v>1</v>
      </c>
      <c r="G8" s="1">
        <v>1</v>
      </c>
      <c r="I8" s="1">
        <v>25</v>
      </c>
      <c r="J8" s="2">
        <f ca="1">AVERAGEIF($B$2:$B$321,I8,$E$2:E$31)</f>
        <v>0.96466666666666612</v>
      </c>
      <c r="K8" s="2">
        <f>_xlfn.STDEV.S(E12:E21)</f>
        <v>2.4755595451792976E-2</v>
      </c>
    </row>
    <row r="9" spans="1:11" x14ac:dyDescent="0.45">
      <c r="A9" s="1">
        <v>56.2</v>
      </c>
      <c r="B9" s="1">
        <v>5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I9" s="1">
        <v>50</v>
      </c>
      <c r="J9" s="2">
        <f ca="1">AVERAGEIF($B$2:$B$321,I9,$E$2:E$31)</f>
        <v>0.96767346938775467</v>
      </c>
      <c r="K9" s="2">
        <f>_xlfn.STDEV.S(E22:E31)</f>
        <v>9.1648585295329744E-3</v>
      </c>
    </row>
    <row r="10" spans="1:11" x14ac:dyDescent="0.45">
      <c r="A10" s="1">
        <v>107.2</v>
      </c>
      <c r="B10" s="1">
        <v>5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</row>
    <row r="11" spans="1:11" x14ac:dyDescent="0.45">
      <c r="A11" s="1">
        <v>158.19999999999999</v>
      </c>
      <c r="B11" s="1">
        <v>5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I11" s="1" t="s">
        <v>4</v>
      </c>
      <c r="J11" s="1" t="s">
        <v>28</v>
      </c>
      <c r="K11" s="1" t="s">
        <v>29</v>
      </c>
    </row>
    <row r="12" spans="1:11" x14ac:dyDescent="0.45">
      <c r="A12" s="1">
        <v>25.1</v>
      </c>
      <c r="B12" s="1">
        <v>25</v>
      </c>
      <c r="C12" s="1">
        <v>0.68</v>
      </c>
      <c r="D12" s="1">
        <v>0.97435897435897401</v>
      </c>
      <c r="E12" s="1">
        <v>0.97333333333333305</v>
      </c>
      <c r="F12" s="1">
        <v>0.80307692307692302</v>
      </c>
      <c r="G12" s="1">
        <v>0.78941587222235698</v>
      </c>
      <c r="I12" s="1">
        <v>5</v>
      </c>
      <c r="J12" s="2">
        <f ca="1">AVERAGEIF($B$2:$B$321,I12,$D$2:D$31)</f>
        <v>0.95</v>
      </c>
      <c r="K12" s="2">
        <f>_xlfn.STDEV.S(E2:E11)</f>
        <v>0.13498971154210973</v>
      </c>
    </row>
    <row r="13" spans="1:11" x14ac:dyDescent="0.45">
      <c r="A13" s="1">
        <v>76.099999999999994</v>
      </c>
      <c r="B13" s="1">
        <v>25</v>
      </c>
      <c r="C13" s="1">
        <v>0.84</v>
      </c>
      <c r="D13" s="1">
        <v>0.987179487179487</v>
      </c>
      <c r="E13" s="1">
        <v>0.98666666666666603</v>
      </c>
      <c r="F13" s="1">
        <v>0.87692307692307603</v>
      </c>
      <c r="G13" s="1">
        <v>0.91066542917745397</v>
      </c>
      <c r="I13" s="1">
        <v>25</v>
      </c>
      <c r="J13" s="2">
        <f ca="1">AVERAGEIF($B$2:$B$321,I13,$D$2:D$31)</f>
        <v>0.96858974358974326</v>
      </c>
      <c r="K13" s="2">
        <f>_xlfn.STDEV.S(E12:E21)</f>
        <v>2.4755595451792976E-2</v>
      </c>
    </row>
    <row r="14" spans="1:11" x14ac:dyDescent="0.45">
      <c r="A14" s="1">
        <v>127.1</v>
      </c>
      <c r="B14" s="1">
        <v>25</v>
      </c>
      <c r="C14" s="1">
        <v>0.84</v>
      </c>
      <c r="D14" s="1">
        <v>0.987179487179487</v>
      </c>
      <c r="E14" s="1">
        <v>0.98666666666666603</v>
      </c>
      <c r="F14" s="1">
        <v>0.84</v>
      </c>
      <c r="G14" s="1">
        <v>0.93525027031677499</v>
      </c>
      <c r="I14" s="1">
        <v>50</v>
      </c>
      <c r="J14" s="2">
        <f ca="1">AVERAGEIF($B$2:$B$321,I14,$D$2:D$31)</f>
        <v>0.97183999999999993</v>
      </c>
      <c r="K14" s="2">
        <f>_xlfn.STDEV.S(E22:E31)</f>
        <v>9.1648585295329744E-3</v>
      </c>
    </row>
    <row r="15" spans="1:11" x14ac:dyDescent="0.45">
      <c r="A15" s="1">
        <v>178.1</v>
      </c>
      <c r="B15" s="1">
        <v>25</v>
      </c>
      <c r="C15" s="1">
        <v>0.84</v>
      </c>
      <c r="D15" s="1">
        <v>0.987179487179487</v>
      </c>
      <c r="E15" s="1">
        <v>0.98666666666666603</v>
      </c>
      <c r="F15" s="1">
        <v>0.85846153846153805</v>
      </c>
      <c r="G15" s="1">
        <v>0.92305977205428802</v>
      </c>
    </row>
    <row r="16" spans="1:11" x14ac:dyDescent="0.45">
      <c r="A16" s="1">
        <v>229.1</v>
      </c>
      <c r="B16" s="1">
        <v>25</v>
      </c>
      <c r="C16" s="1">
        <v>0.84</v>
      </c>
      <c r="D16" s="1">
        <v>0.987179487179487</v>
      </c>
      <c r="E16" s="1">
        <v>0.98666666666666603</v>
      </c>
      <c r="F16" s="1">
        <v>0.895384615384615</v>
      </c>
      <c r="G16" s="1">
        <v>0.898442173967544</v>
      </c>
      <c r="I16" s="1" t="s">
        <v>4</v>
      </c>
      <c r="J16" s="1" t="s">
        <v>28</v>
      </c>
      <c r="K16" s="1" t="s">
        <v>29</v>
      </c>
    </row>
    <row r="17" spans="1:11" x14ac:dyDescent="0.45">
      <c r="A17" s="1">
        <v>280.10000000000002</v>
      </c>
      <c r="B17" s="1">
        <v>25</v>
      </c>
      <c r="C17" s="1">
        <v>0.76</v>
      </c>
      <c r="D17" s="1">
        <v>0.98076923076922995</v>
      </c>
      <c r="E17" s="1">
        <v>0.98</v>
      </c>
      <c r="F17" s="1">
        <v>0.83076923076923004</v>
      </c>
      <c r="G17" s="1">
        <v>0.856713797135781</v>
      </c>
      <c r="I17" s="1">
        <v>5</v>
      </c>
      <c r="J17" s="2">
        <f ca="1">AVERAGEIF($B$2:$B$321,I17,$F$2:F$31)</f>
        <v>0.88666666666666671</v>
      </c>
      <c r="K17" s="2">
        <f>_xlfn.STDEV.S(E7:E16)</f>
        <v>9.3227453170682401E-3</v>
      </c>
    </row>
    <row r="18" spans="1:11" x14ac:dyDescent="0.45">
      <c r="A18" s="1">
        <v>25.2</v>
      </c>
      <c r="B18" s="1">
        <v>25</v>
      </c>
      <c r="C18" s="1">
        <v>0.64</v>
      </c>
      <c r="D18" s="1">
        <v>0.95512820512820495</v>
      </c>
      <c r="E18" s="1">
        <v>0.94</v>
      </c>
      <c r="F18" s="1">
        <v>0.66769230769230703</v>
      </c>
      <c r="G18" s="1">
        <v>0.834434541865684</v>
      </c>
      <c r="I18" s="1">
        <v>25</v>
      </c>
      <c r="J18" s="2">
        <f ca="1">AVERAGEIF($B$2:$B$321,I18,$F$2:F$31)</f>
        <v>0.70861538461538409</v>
      </c>
      <c r="K18" s="2">
        <f>_xlfn.STDEV.S(E17:E26)</f>
        <v>1.704516308658767E-2</v>
      </c>
    </row>
    <row r="19" spans="1:11" x14ac:dyDescent="0.45">
      <c r="A19" s="1">
        <v>76.2</v>
      </c>
      <c r="B19" s="1">
        <v>25</v>
      </c>
      <c r="C19" s="1">
        <v>0.56000000000000005</v>
      </c>
      <c r="D19" s="1">
        <v>0.94871794871794801</v>
      </c>
      <c r="E19" s="1">
        <v>0.94</v>
      </c>
      <c r="F19" s="1">
        <v>0.507692307692307</v>
      </c>
      <c r="G19" s="1">
        <v>0.85342358783969097</v>
      </c>
      <c r="I19" s="1">
        <v>50</v>
      </c>
      <c r="J19" s="2">
        <f ca="1">AVERAGEIF($B$2:$B$321,I19,$F$2:F$31)</f>
        <v>0.56682352941176439</v>
      </c>
      <c r="K19" s="2">
        <f>_xlfn.STDEV.S(E27:E36)</f>
        <v>5.2142757298518985E-3</v>
      </c>
    </row>
    <row r="20" spans="1:11" x14ac:dyDescent="0.45">
      <c r="A20" s="1">
        <v>127.2</v>
      </c>
      <c r="B20" s="1">
        <v>25</v>
      </c>
      <c r="C20" s="1">
        <v>0.36</v>
      </c>
      <c r="D20" s="1">
        <v>0.94230769230769196</v>
      </c>
      <c r="E20" s="1">
        <v>0.94</v>
      </c>
      <c r="F20" s="1">
        <v>0.366153846153846</v>
      </c>
      <c r="G20" s="1">
        <v>0.73169565629780398</v>
      </c>
    </row>
    <row r="21" spans="1:11" x14ac:dyDescent="0.45">
      <c r="A21" s="1">
        <v>178.2</v>
      </c>
      <c r="B21" s="1">
        <v>25</v>
      </c>
      <c r="C21" s="1">
        <v>0.44</v>
      </c>
      <c r="D21" s="1">
        <v>0.93589743589743501</v>
      </c>
      <c r="E21" s="1">
        <v>0.92666666666666597</v>
      </c>
      <c r="F21" s="1">
        <v>0.439999999999999</v>
      </c>
      <c r="G21" s="1">
        <v>0.77020421530133898</v>
      </c>
      <c r="I21" s="1" t="s">
        <v>4</v>
      </c>
      <c r="J21" s="1" t="s">
        <v>37</v>
      </c>
      <c r="K21" s="1" t="s">
        <v>38</v>
      </c>
    </row>
    <row r="22" spans="1:11" x14ac:dyDescent="0.45">
      <c r="A22" s="1">
        <v>50.1</v>
      </c>
      <c r="B22" s="1">
        <v>50</v>
      </c>
      <c r="C22" s="1">
        <v>0.62</v>
      </c>
      <c r="D22" s="1">
        <v>0.97440000000000004</v>
      </c>
      <c r="E22" s="1">
        <v>0.96897959183673399</v>
      </c>
      <c r="F22" s="1">
        <v>0.60941176470588199</v>
      </c>
      <c r="G22" s="1">
        <v>0.80173814843674596</v>
      </c>
      <c r="I22" s="1">
        <v>5</v>
      </c>
      <c r="J22" s="2">
        <f ca="1">AVERAGEIF($B$2:$B$321,I22,$G$2:G$31)</f>
        <v>0.96797466927300935</v>
      </c>
      <c r="K22" s="2">
        <f>_xlfn.STDEV.S(G2:G11)</f>
        <v>6.7555405210886002E-2</v>
      </c>
    </row>
    <row r="23" spans="1:11" x14ac:dyDescent="0.45">
      <c r="A23" s="1">
        <v>101.1</v>
      </c>
      <c r="B23" s="1">
        <v>50</v>
      </c>
      <c r="C23" s="1">
        <v>0.42</v>
      </c>
      <c r="D23" s="1">
        <v>0.95840000000000003</v>
      </c>
      <c r="E23" s="1">
        <v>0.94775510204081603</v>
      </c>
      <c r="F23" s="1">
        <v>0.42509803921568601</v>
      </c>
      <c r="G23" s="1">
        <v>0.68328273109959703</v>
      </c>
      <c r="I23" s="1">
        <v>25</v>
      </c>
      <c r="J23" s="2">
        <f ca="1">AVERAGEIF($B$2:$B$321,I23,$G$2:G$31)</f>
        <v>0.85033053161787164</v>
      </c>
      <c r="K23" s="2">
        <f>_xlfn.STDEV.S(G12:G21)</f>
        <v>6.909251923798175E-2</v>
      </c>
    </row>
    <row r="24" spans="1:11" x14ac:dyDescent="0.45">
      <c r="A24" s="1">
        <v>152.1</v>
      </c>
      <c r="B24" s="1">
        <v>50</v>
      </c>
      <c r="C24" s="1">
        <v>0.46</v>
      </c>
      <c r="D24" s="1">
        <v>0.96960000000000002</v>
      </c>
      <c r="E24" s="1">
        <v>0.96571428571428497</v>
      </c>
      <c r="F24" s="1">
        <v>0.474509803921568</v>
      </c>
      <c r="G24" s="1">
        <v>0.69858844096722605</v>
      </c>
      <c r="I24" s="1">
        <v>50</v>
      </c>
      <c r="J24" s="2">
        <f ca="1">AVERAGEIF($B$2:$B$321,I24,$G$2:G$31)</f>
        <v>0.70703077193816</v>
      </c>
      <c r="K24" s="2">
        <f>_xlfn.STDEV.S(G22:G31)</f>
        <v>5.3780787039427395E-2</v>
      </c>
    </row>
    <row r="25" spans="1:11" x14ac:dyDescent="0.45">
      <c r="A25" s="1">
        <v>203.1</v>
      </c>
      <c r="B25" s="1">
        <v>50</v>
      </c>
      <c r="C25" s="1">
        <v>0.46</v>
      </c>
      <c r="D25" s="1">
        <v>0.96960000000000002</v>
      </c>
      <c r="E25" s="1">
        <v>0.96734693877551003</v>
      </c>
      <c r="F25" s="1">
        <v>0.48156862745098</v>
      </c>
      <c r="G25" s="1">
        <v>0.69486517627697497</v>
      </c>
    </row>
    <row r="26" spans="1:11" x14ac:dyDescent="0.45">
      <c r="A26" s="1">
        <v>254.1</v>
      </c>
      <c r="B26" s="1">
        <v>50</v>
      </c>
      <c r="C26" s="1">
        <v>0.4</v>
      </c>
      <c r="D26" s="1">
        <v>0.96479999999999999</v>
      </c>
      <c r="E26" s="1">
        <v>0.95918367346938704</v>
      </c>
      <c r="F26" s="1">
        <v>0.48078431372549002</v>
      </c>
      <c r="G26" s="1">
        <v>0.62100259963746696</v>
      </c>
    </row>
    <row r="27" spans="1:11" x14ac:dyDescent="0.45">
      <c r="A27" s="1">
        <v>305.10000000000002</v>
      </c>
      <c r="B27" s="1">
        <v>50</v>
      </c>
      <c r="C27" s="1">
        <v>0.5</v>
      </c>
      <c r="D27" s="1">
        <v>0.97119999999999995</v>
      </c>
      <c r="E27" s="1">
        <v>0.96734693877551003</v>
      </c>
      <c r="F27" s="1">
        <v>0.60784313725490202</v>
      </c>
      <c r="G27" s="1">
        <v>0.65765445128570499</v>
      </c>
    </row>
    <row r="28" spans="1:11" x14ac:dyDescent="0.45">
      <c r="A28" s="1">
        <v>50.2</v>
      </c>
      <c r="B28" s="1">
        <v>50</v>
      </c>
      <c r="C28" s="1">
        <v>0.66</v>
      </c>
      <c r="D28" s="1">
        <v>0.98240000000000005</v>
      </c>
      <c r="E28" s="1">
        <v>0.980408163265306</v>
      </c>
      <c r="F28" s="1">
        <v>0.711372549019607</v>
      </c>
      <c r="G28" s="1">
        <v>0.78213774779463996</v>
      </c>
    </row>
    <row r="29" spans="1:11" x14ac:dyDescent="0.45">
      <c r="A29" s="1">
        <v>101.2</v>
      </c>
      <c r="B29" s="1">
        <v>50</v>
      </c>
      <c r="C29" s="1">
        <v>0.56000000000000005</v>
      </c>
      <c r="D29" s="1">
        <v>0.97440000000000004</v>
      </c>
      <c r="E29" s="1">
        <v>0.97061224489795905</v>
      </c>
      <c r="F29" s="1">
        <v>0.60470588235294098</v>
      </c>
      <c r="G29" s="1">
        <v>0.73291798169115896</v>
      </c>
    </row>
    <row r="30" spans="1:11" x14ac:dyDescent="0.45">
      <c r="A30" s="1">
        <v>152.19999999999999</v>
      </c>
      <c r="B30" s="1">
        <v>50</v>
      </c>
      <c r="C30" s="1">
        <v>0.54</v>
      </c>
      <c r="D30" s="1">
        <v>0.97760000000000002</v>
      </c>
      <c r="E30" s="1">
        <v>0.97714285714285698</v>
      </c>
      <c r="F30" s="1">
        <v>0.62039215686274496</v>
      </c>
      <c r="G30" s="1">
        <v>0.69819594938934404</v>
      </c>
    </row>
    <row r="31" spans="1:11" x14ac:dyDescent="0.45">
      <c r="A31" s="1">
        <v>203.2</v>
      </c>
      <c r="B31" s="1">
        <v>50</v>
      </c>
      <c r="C31" s="1">
        <v>0.56000000000000005</v>
      </c>
      <c r="D31" s="1">
        <v>0.97599999999999998</v>
      </c>
      <c r="E31" s="1">
        <v>0.97224489795918301</v>
      </c>
      <c r="F31" s="1">
        <v>0.65254901960784295</v>
      </c>
      <c r="G31" s="1">
        <v>0.69992449280274105</v>
      </c>
    </row>
  </sheetData>
  <pageMargins left="0.7" right="0.7" top="0.75" bottom="0.75" header="0.3" footer="0.3"/>
  <tableParts count="6">
    <tablePart r:id="rId1"/>
    <tablePart r:id="rId2"/>
    <tablePart r:id="rId3"/>
    <tablePart r:id="rId4"/>
    <tablePart r:id="rId5"/>
    <tablePart r:id="rId6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1"/>
  <sheetViews>
    <sheetView workbookViewId="0">
      <selection activeCell="A2" sqref="A2:G31"/>
    </sheetView>
  </sheetViews>
  <sheetFormatPr defaultRowHeight="14.25" x14ac:dyDescent="0.45"/>
  <cols>
    <col min="1" max="1" width="9.06640625" customWidth="1"/>
    <col min="2" max="2" width="11.06640625" customWidth="1"/>
    <col min="3" max="3" width="17.9296875" customWidth="1"/>
    <col min="4" max="4" width="25.53125" customWidth="1"/>
    <col min="5" max="5" width="21.53125" customWidth="1"/>
    <col min="9" max="9" width="10.53125" customWidth="1"/>
    <col min="10" max="10" width="11.59765625" customWidth="1"/>
    <col min="11" max="11" width="11.33203125" customWidth="1"/>
  </cols>
  <sheetData>
    <row r="1" spans="1:11" x14ac:dyDescent="0.45">
      <c r="A1" s="1" t="s">
        <v>0</v>
      </c>
      <c r="B1" s="1" t="s">
        <v>1</v>
      </c>
      <c r="C1" s="1" t="s">
        <v>2</v>
      </c>
      <c r="D1" s="1" t="s">
        <v>27</v>
      </c>
      <c r="E1" s="1" t="s">
        <v>3</v>
      </c>
      <c r="F1" s="1" t="s">
        <v>30</v>
      </c>
      <c r="G1" s="1" t="s">
        <v>36</v>
      </c>
      <c r="I1" s="1" t="s">
        <v>4</v>
      </c>
      <c r="J1" s="1" t="s">
        <v>5</v>
      </c>
      <c r="K1" s="1" t="s">
        <v>6</v>
      </c>
    </row>
    <row r="2" spans="1:11" x14ac:dyDescent="0.45">
      <c r="A2" s="1">
        <v>5.2</v>
      </c>
      <c r="B2" s="1">
        <v>5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I2" s="1">
        <v>5</v>
      </c>
      <c r="J2" s="2">
        <f ca="1">AVERAGEIF($B$2:$B$321,I2,$C$2:C$31)</f>
        <v>0.93999999999999984</v>
      </c>
      <c r="K2" s="2">
        <f>_xlfn.STDEV.S(C2:C11)</f>
        <v>0.13498971154211192</v>
      </c>
    </row>
    <row r="3" spans="1:11" x14ac:dyDescent="0.45">
      <c r="A3" s="1">
        <v>56.2</v>
      </c>
      <c r="B3" s="1">
        <v>5</v>
      </c>
      <c r="C3" s="1">
        <v>0.8</v>
      </c>
      <c r="D3" s="1">
        <v>0.66666666666666596</v>
      </c>
      <c r="E3" s="1">
        <v>0.4</v>
      </c>
      <c r="F3" s="1">
        <v>0.93333333333333302</v>
      </c>
      <c r="G3" s="1">
        <v>0.93</v>
      </c>
      <c r="I3" s="1">
        <v>25</v>
      </c>
      <c r="J3" s="2">
        <f ca="1">AVERAGEIF($B$2:$B$321,I3,$C$2:C$31)</f>
        <v>0.87200000000000011</v>
      </c>
      <c r="K3" s="2">
        <f>_xlfn.STDEV.S(C12:C21)</f>
        <v>8.3904707853612134E-2</v>
      </c>
    </row>
    <row r="4" spans="1:11" x14ac:dyDescent="0.45">
      <c r="A4" s="1">
        <v>107.2</v>
      </c>
      <c r="B4" s="1">
        <v>5</v>
      </c>
      <c r="C4" s="1">
        <v>1</v>
      </c>
      <c r="D4" s="1">
        <v>1</v>
      </c>
      <c r="E4" s="1">
        <v>1</v>
      </c>
      <c r="F4" s="1">
        <v>1</v>
      </c>
      <c r="G4" s="1">
        <v>1</v>
      </c>
      <c r="I4" s="1">
        <v>50</v>
      </c>
      <c r="J4" s="2">
        <f ca="1">AVERAGEIF($B$2:$B$321,I4,$C$2:C$31)</f>
        <v>0.75</v>
      </c>
      <c r="K4" s="2">
        <f>_xlfn.STDEV.S(C22:C31)</f>
        <v>5.2704627669472995E-2</v>
      </c>
    </row>
    <row r="5" spans="1:11" x14ac:dyDescent="0.45">
      <c r="A5" s="1">
        <v>158.19999999999999</v>
      </c>
      <c r="B5" s="1">
        <v>5</v>
      </c>
      <c r="C5" s="1">
        <v>1</v>
      </c>
      <c r="D5" s="1">
        <v>1</v>
      </c>
      <c r="E5" s="1">
        <v>1</v>
      </c>
      <c r="F5" s="1">
        <v>1</v>
      </c>
      <c r="G5" s="1">
        <v>1</v>
      </c>
      <c r="I5" s="1"/>
      <c r="J5" s="1"/>
      <c r="K5" s="1"/>
    </row>
    <row r="6" spans="1:11" x14ac:dyDescent="0.45">
      <c r="A6" s="1">
        <v>5.0999999999999996</v>
      </c>
      <c r="B6" s="1">
        <v>5</v>
      </c>
      <c r="C6" s="1">
        <v>1</v>
      </c>
      <c r="D6" s="1">
        <v>1</v>
      </c>
      <c r="E6" s="1">
        <v>1</v>
      </c>
      <c r="F6" s="1">
        <v>1</v>
      </c>
      <c r="G6" s="1">
        <v>1</v>
      </c>
      <c r="I6" s="1" t="s">
        <v>4</v>
      </c>
      <c r="J6" s="1" t="s">
        <v>19</v>
      </c>
      <c r="K6" s="1" t="s">
        <v>20</v>
      </c>
    </row>
    <row r="7" spans="1:11" x14ac:dyDescent="0.45">
      <c r="A7" s="1">
        <v>56.1</v>
      </c>
      <c r="B7" s="1">
        <v>5</v>
      </c>
      <c r="C7" s="1">
        <v>0.6</v>
      </c>
      <c r="D7" s="1">
        <v>0.83333333333333304</v>
      </c>
      <c r="E7" s="1">
        <v>0.8</v>
      </c>
      <c r="F7" s="1">
        <v>0.93333333333333302</v>
      </c>
      <c r="G7" s="1">
        <v>0.91351452512485098</v>
      </c>
      <c r="I7" s="1">
        <v>5</v>
      </c>
      <c r="J7" s="2">
        <f ca="1">AVERAGEIF($B$2:$B$321,I7,$E$2:E$31)</f>
        <v>0.91999999999999993</v>
      </c>
      <c r="K7" s="2">
        <f>_xlfn.STDEV.S(E2:E11)</f>
        <v>0.19321835661585979</v>
      </c>
    </row>
    <row r="8" spans="1:11" x14ac:dyDescent="0.45">
      <c r="A8" s="1">
        <v>107.1</v>
      </c>
      <c r="B8" s="1">
        <v>5</v>
      </c>
      <c r="C8" s="1">
        <v>1</v>
      </c>
      <c r="D8" s="1">
        <v>1</v>
      </c>
      <c r="E8" s="1">
        <v>1</v>
      </c>
      <c r="F8" s="1">
        <v>1</v>
      </c>
      <c r="G8" s="1">
        <v>1</v>
      </c>
      <c r="I8" s="1">
        <v>25</v>
      </c>
      <c r="J8" s="2">
        <f ca="1">AVERAGEIF($B$2:$B$321,I8,$E$2:E$31)</f>
        <v>0.98733333333333317</v>
      </c>
      <c r="K8" s="2">
        <f>_xlfn.STDEV.S(E12:E21)</f>
        <v>7.9814599982524145E-3</v>
      </c>
    </row>
    <row r="9" spans="1:11" x14ac:dyDescent="0.45">
      <c r="A9" s="1">
        <v>158.1</v>
      </c>
      <c r="B9" s="1">
        <v>5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I9" s="1">
        <v>50</v>
      </c>
      <c r="J9" s="2">
        <f ca="1">AVERAGEIF($B$2:$B$321,I9,$E$2:E$31)</f>
        <v>0.98628571428571377</v>
      </c>
      <c r="K9" s="2">
        <f>_xlfn.STDEV.S(E22:E31)</f>
        <v>2.9002258709059062E-3</v>
      </c>
    </row>
    <row r="10" spans="1:11" x14ac:dyDescent="0.45">
      <c r="A10" s="1">
        <v>209.1</v>
      </c>
      <c r="B10" s="1">
        <v>5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I10" s="1"/>
      <c r="J10" s="1"/>
      <c r="K10" s="1"/>
    </row>
    <row r="11" spans="1:11" x14ac:dyDescent="0.45">
      <c r="A11" s="1">
        <v>260.10000000000002</v>
      </c>
      <c r="B11" s="1">
        <v>5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I11" s="1" t="s">
        <v>4</v>
      </c>
      <c r="J11" s="1" t="s">
        <v>28</v>
      </c>
      <c r="K11" s="1" t="s">
        <v>29</v>
      </c>
    </row>
    <row r="12" spans="1:11" x14ac:dyDescent="0.45">
      <c r="A12" s="1">
        <v>25.2</v>
      </c>
      <c r="B12" s="1">
        <v>25</v>
      </c>
      <c r="C12" s="1">
        <v>0.84</v>
      </c>
      <c r="D12" s="1">
        <v>0.987179487179487</v>
      </c>
      <c r="E12" s="1">
        <v>0.98666666666666603</v>
      </c>
      <c r="F12" s="1">
        <v>0.87076923076922996</v>
      </c>
      <c r="G12" s="1">
        <v>0.91508299499852797</v>
      </c>
      <c r="I12" s="1">
        <v>5</v>
      </c>
      <c r="J12" s="2">
        <f ca="1">AVERAGEIF($B$2:$B$321,I12,$D$2:D$31)</f>
        <v>0.95</v>
      </c>
      <c r="K12" s="2">
        <f>_xlfn.STDEV.S(E2:E11)</f>
        <v>0.19321835661585979</v>
      </c>
    </row>
    <row r="13" spans="1:11" x14ac:dyDescent="0.45">
      <c r="A13" s="1">
        <v>76.2</v>
      </c>
      <c r="B13" s="1">
        <v>25</v>
      </c>
      <c r="C13" s="1">
        <v>0.92</v>
      </c>
      <c r="D13" s="1">
        <v>0.99358974358974295</v>
      </c>
      <c r="E13" s="1">
        <v>0.99333333333333296</v>
      </c>
      <c r="F13" s="1">
        <v>0.90461538461538404</v>
      </c>
      <c r="G13" s="1">
        <v>0.97747815390847004</v>
      </c>
      <c r="I13" s="1">
        <v>25</v>
      </c>
      <c r="J13" s="2">
        <f ca="1">AVERAGEIF($B$2:$B$321,I13,$D$2:D$31)</f>
        <v>0.98846153846153817</v>
      </c>
      <c r="K13" s="2">
        <f>_xlfn.STDEV.S(E12:E21)</f>
        <v>7.9814599982524145E-3</v>
      </c>
    </row>
    <row r="14" spans="1:11" x14ac:dyDescent="0.45">
      <c r="A14" s="1">
        <v>127.2</v>
      </c>
      <c r="B14" s="1">
        <v>25</v>
      </c>
      <c r="C14" s="1">
        <v>0.84</v>
      </c>
      <c r="D14" s="1">
        <v>0.987179487179487</v>
      </c>
      <c r="E14" s="1">
        <v>0.98666666666666603</v>
      </c>
      <c r="F14" s="1">
        <v>0.87076923076922996</v>
      </c>
      <c r="G14" s="1">
        <v>0.91360691228740398</v>
      </c>
      <c r="I14" s="1">
        <v>50</v>
      </c>
      <c r="J14" s="2">
        <f ca="1">AVERAGEIF($B$2:$B$321,I14,$D$2:D$31)</f>
        <v>0.98767999999999989</v>
      </c>
      <c r="K14" s="2">
        <f>_xlfn.STDEV.S(E22:E31)</f>
        <v>2.9002258709059062E-3</v>
      </c>
    </row>
    <row r="15" spans="1:11" x14ac:dyDescent="0.45">
      <c r="A15" s="1">
        <v>178.2</v>
      </c>
      <c r="B15" s="1">
        <v>25</v>
      </c>
      <c r="C15" s="1">
        <v>1</v>
      </c>
      <c r="D15" s="1">
        <v>1</v>
      </c>
      <c r="E15" s="1">
        <v>1</v>
      </c>
      <c r="F15" s="1">
        <v>1</v>
      </c>
      <c r="G15" s="1">
        <v>1</v>
      </c>
      <c r="I15" s="1"/>
      <c r="J15" s="1"/>
      <c r="K15" s="1"/>
    </row>
    <row r="16" spans="1:11" x14ac:dyDescent="0.45">
      <c r="A16" s="1">
        <v>25.1</v>
      </c>
      <c r="B16" s="1">
        <v>25</v>
      </c>
      <c r="C16" s="1">
        <v>0.92</v>
      </c>
      <c r="D16" s="1">
        <v>0.99358974358974295</v>
      </c>
      <c r="E16" s="1">
        <v>0.99333333333333296</v>
      </c>
      <c r="F16" s="1">
        <v>0.93538461538461504</v>
      </c>
      <c r="G16" s="1">
        <v>0.95777211640830395</v>
      </c>
      <c r="I16" s="1" t="s">
        <v>4</v>
      </c>
      <c r="J16" s="1" t="s">
        <v>28</v>
      </c>
      <c r="K16" s="1" t="s">
        <v>29</v>
      </c>
    </row>
    <row r="17" spans="1:11" x14ac:dyDescent="0.45">
      <c r="A17" s="1">
        <v>76.099999999999994</v>
      </c>
      <c r="B17" s="1">
        <v>25</v>
      </c>
      <c r="C17" s="1">
        <v>0.92</v>
      </c>
      <c r="D17" s="1">
        <v>0.99358974358974295</v>
      </c>
      <c r="E17" s="1">
        <v>0.99333333333333296</v>
      </c>
      <c r="F17" s="1">
        <v>0.94153846153846099</v>
      </c>
      <c r="G17" s="1">
        <v>0.95373414359165698</v>
      </c>
      <c r="I17" s="1">
        <v>5</v>
      </c>
      <c r="J17" s="2">
        <f ca="1">AVERAGEIF($B$2:$B$321,I17,$F$2:F$31)</f>
        <v>0.98666666666666669</v>
      </c>
      <c r="K17" s="2">
        <f>_xlfn.STDEV.S(E7:E16)</f>
        <v>6.2079200707594651E-2</v>
      </c>
    </row>
    <row r="18" spans="1:11" x14ac:dyDescent="0.45">
      <c r="A18" s="1">
        <v>127.1</v>
      </c>
      <c r="B18" s="1">
        <v>25</v>
      </c>
      <c r="C18" s="1">
        <v>0.72</v>
      </c>
      <c r="D18" s="1">
        <v>0.97435897435897401</v>
      </c>
      <c r="E18" s="1">
        <v>0.97333333333333305</v>
      </c>
      <c r="F18" s="1">
        <v>0.66153846153846096</v>
      </c>
      <c r="G18" s="1">
        <v>0.922679019723045</v>
      </c>
      <c r="I18" s="1">
        <v>25</v>
      </c>
      <c r="J18" s="2">
        <f ca="1">AVERAGEIF($B$2:$B$321,I18,$F$2:F$31)</f>
        <v>0.87107692307692264</v>
      </c>
      <c r="K18" s="2">
        <f>_xlfn.STDEV.S(E17:E26)</f>
        <v>5.7531164544939572E-3</v>
      </c>
    </row>
    <row r="19" spans="1:11" x14ac:dyDescent="0.45">
      <c r="A19" s="1">
        <v>178.1</v>
      </c>
      <c r="B19" s="1">
        <v>25</v>
      </c>
      <c r="C19" s="1">
        <v>0.76</v>
      </c>
      <c r="D19" s="1">
        <v>0.98076923076922995</v>
      </c>
      <c r="E19" s="1">
        <v>0.98</v>
      </c>
      <c r="F19" s="1">
        <v>0.68307692307692303</v>
      </c>
      <c r="G19" s="1">
        <v>0.95010309256903902</v>
      </c>
      <c r="I19" s="1">
        <v>50</v>
      </c>
      <c r="J19" s="2">
        <f ca="1">AVERAGEIF($B$2:$B$321,I19,$F$2:F$31)</f>
        <v>0.76133333333333297</v>
      </c>
      <c r="K19" s="2">
        <f>_xlfn.STDEV.S(E27:E36)</f>
        <v>2.5814511511578916E-3</v>
      </c>
    </row>
    <row r="20" spans="1:11" x14ac:dyDescent="0.45">
      <c r="A20" s="1">
        <v>229.1</v>
      </c>
      <c r="B20" s="1">
        <v>25</v>
      </c>
      <c r="C20" s="1">
        <v>0.92</v>
      </c>
      <c r="D20" s="1">
        <v>0.987179487179487</v>
      </c>
      <c r="E20" s="1">
        <v>0.98</v>
      </c>
      <c r="F20" s="1">
        <v>0.92615384615384599</v>
      </c>
      <c r="G20" s="1">
        <v>0.96389978919652997</v>
      </c>
      <c r="I20" s="1"/>
      <c r="J20" s="1"/>
      <c r="K20" s="1"/>
    </row>
    <row r="21" spans="1:11" x14ac:dyDescent="0.45">
      <c r="A21" s="1">
        <v>280.10000000000002</v>
      </c>
      <c r="B21" s="1">
        <v>25</v>
      </c>
      <c r="C21" s="1">
        <v>0.88</v>
      </c>
      <c r="D21" s="1">
        <v>0.987179487179487</v>
      </c>
      <c r="E21" s="1">
        <v>0.98666666666666603</v>
      </c>
      <c r="F21" s="1">
        <v>0.91692307692307695</v>
      </c>
      <c r="G21" s="1">
        <v>0.92759718831997195</v>
      </c>
      <c r="I21" s="1" t="s">
        <v>4</v>
      </c>
      <c r="J21" s="1" t="s">
        <v>37</v>
      </c>
      <c r="K21" s="1" t="s">
        <v>38</v>
      </c>
    </row>
    <row r="22" spans="1:11" x14ac:dyDescent="0.45">
      <c r="A22" s="1">
        <v>50.2</v>
      </c>
      <c r="B22" s="1">
        <v>50</v>
      </c>
      <c r="C22" s="1">
        <v>0.64</v>
      </c>
      <c r="D22" s="1">
        <v>0.98240000000000005</v>
      </c>
      <c r="E22" s="1">
        <v>0.980408163265306</v>
      </c>
      <c r="F22" s="1">
        <v>0.60470588235294098</v>
      </c>
      <c r="G22" s="1">
        <v>0.828116347738033</v>
      </c>
      <c r="I22" s="1">
        <v>5</v>
      </c>
      <c r="J22" s="2">
        <f ca="1">AVERAGEIF($B$2:$B$321,I22,$G$2:G$31)</f>
        <v>0.98435145251248513</v>
      </c>
      <c r="K22" s="2">
        <f>_xlfn.STDEV.S(G2:G11)</f>
        <v>3.3218079046222773E-2</v>
      </c>
    </row>
    <row r="23" spans="1:11" x14ac:dyDescent="0.45">
      <c r="A23" s="1">
        <v>101.2</v>
      </c>
      <c r="B23" s="1">
        <v>50</v>
      </c>
      <c r="C23" s="1">
        <v>0.82</v>
      </c>
      <c r="D23" s="1">
        <v>0.99039999999999995</v>
      </c>
      <c r="E23" s="1">
        <v>0.98857142857142799</v>
      </c>
      <c r="F23" s="1">
        <v>0.85490196078431302</v>
      </c>
      <c r="G23" s="1">
        <v>0.87912592499444797</v>
      </c>
      <c r="I23" s="1">
        <v>25</v>
      </c>
      <c r="J23" s="2">
        <f ca="1">AVERAGEIF($B$2:$B$321,I23,$G$2:G$31)</f>
        <v>0.9481953411002948</v>
      </c>
      <c r="K23" s="2">
        <f>_xlfn.STDEV.S(G12:G21)</f>
        <v>2.8444920265863358E-2</v>
      </c>
    </row>
    <row r="24" spans="1:11" x14ac:dyDescent="0.45">
      <c r="A24" s="1">
        <v>152.19999999999999</v>
      </c>
      <c r="B24" s="1">
        <v>50</v>
      </c>
      <c r="C24" s="1">
        <v>0.74</v>
      </c>
      <c r="D24" s="1">
        <v>0.98719999999999997</v>
      </c>
      <c r="E24" s="1">
        <v>0.98530612244897897</v>
      </c>
      <c r="F24" s="1">
        <v>0.75450980392156797</v>
      </c>
      <c r="G24" s="1">
        <v>0.85020114313418005</v>
      </c>
      <c r="I24" s="1">
        <v>50</v>
      </c>
      <c r="J24" s="2">
        <f ca="1">AVERAGEIF($B$2:$B$321,I24,$G$2:G$31)</f>
        <v>0.85708749179451227</v>
      </c>
      <c r="K24" s="2">
        <f>_xlfn.STDEV.S(G22:G31)</f>
        <v>1.9520206645761283E-2</v>
      </c>
    </row>
    <row r="25" spans="1:11" x14ac:dyDescent="0.45">
      <c r="A25" s="1">
        <v>203.2</v>
      </c>
      <c r="B25" s="1">
        <v>50</v>
      </c>
      <c r="C25" s="1">
        <v>0.74</v>
      </c>
      <c r="D25" s="1">
        <v>0.98719999999999997</v>
      </c>
      <c r="E25" s="1">
        <v>0.98530612244897897</v>
      </c>
      <c r="F25" s="1">
        <v>0.792156862745098</v>
      </c>
      <c r="G25" s="1">
        <v>0.82422154766377997</v>
      </c>
    </row>
    <row r="26" spans="1:11" x14ac:dyDescent="0.45">
      <c r="A26" s="1">
        <v>50.1</v>
      </c>
      <c r="B26" s="1">
        <v>50</v>
      </c>
      <c r="C26" s="1">
        <v>0.74</v>
      </c>
      <c r="D26" s="1">
        <v>0.98880000000000001</v>
      </c>
      <c r="E26" s="1">
        <v>0.98857142857142799</v>
      </c>
      <c r="F26" s="1">
        <v>0.70039215686274503</v>
      </c>
      <c r="G26" s="1">
        <v>0.88506286052945105</v>
      </c>
    </row>
    <row r="27" spans="1:11" x14ac:dyDescent="0.45">
      <c r="A27" s="1">
        <v>101.1</v>
      </c>
      <c r="B27" s="1">
        <v>50</v>
      </c>
      <c r="C27" s="1">
        <v>0.8</v>
      </c>
      <c r="D27" s="1">
        <v>0.99039999999999995</v>
      </c>
      <c r="E27" s="1">
        <v>0.99020408163265305</v>
      </c>
      <c r="F27" s="1">
        <v>0.83294117647058796</v>
      </c>
      <c r="G27" s="1">
        <v>0.86987035409647695</v>
      </c>
    </row>
    <row r="28" spans="1:11" x14ac:dyDescent="0.45">
      <c r="A28" s="1">
        <v>152.1</v>
      </c>
      <c r="B28" s="1">
        <v>50</v>
      </c>
      <c r="C28" s="1">
        <v>0.72</v>
      </c>
      <c r="D28" s="1">
        <v>0.98560000000000003</v>
      </c>
      <c r="E28" s="1">
        <v>0.98367346938775502</v>
      </c>
      <c r="F28" s="1">
        <v>0.70823529411764696</v>
      </c>
      <c r="G28" s="1">
        <v>0.85645518565928103</v>
      </c>
    </row>
    <row r="29" spans="1:11" x14ac:dyDescent="0.45">
      <c r="A29" s="1">
        <v>203.1</v>
      </c>
      <c r="B29" s="1">
        <v>50</v>
      </c>
      <c r="C29" s="1">
        <v>0.8</v>
      </c>
      <c r="D29" s="1">
        <v>0.98880000000000001</v>
      </c>
      <c r="E29" s="1">
        <v>0.98693877551020404</v>
      </c>
      <c r="F29" s="1">
        <v>0.84627450980392105</v>
      </c>
      <c r="G29" s="1">
        <v>0.86046969862591804</v>
      </c>
    </row>
    <row r="30" spans="1:11" x14ac:dyDescent="0.45">
      <c r="A30" s="1">
        <v>254.1</v>
      </c>
      <c r="B30" s="1">
        <v>50</v>
      </c>
      <c r="C30" s="1">
        <v>0.78</v>
      </c>
      <c r="D30" s="1">
        <v>0.98719999999999997</v>
      </c>
      <c r="E30" s="1">
        <v>0.98530612244897897</v>
      </c>
      <c r="F30" s="1">
        <v>0.81019607843137198</v>
      </c>
      <c r="G30" s="1">
        <v>0.86130520369270902</v>
      </c>
    </row>
    <row r="31" spans="1:11" x14ac:dyDescent="0.45">
      <c r="A31" s="1">
        <v>305.10000000000002</v>
      </c>
      <c r="B31" s="1">
        <v>50</v>
      </c>
      <c r="C31" s="1">
        <v>0.72</v>
      </c>
      <c r="D31" s="1">
        <v>0.98880000000000001</v>
      </c>
      <c r="E31" s="1">
        <v>0.98857142857142799</v>
      </c>
      <c r="F31" s="1">
        <v>0.709019607843137</v>
      </c>
      <c r="G31" s="1">
        <v>0.85604665181084505</v>
      </c>
    </row>
  </sheetData>
  <pageMargins left="0.7" right="0.7" top="0.75" bottom="0.75" header="0.3" footer="0.3"/>
  <tableParts count="6">
    <tablePart r:id="rId1"/>
    <tablePart r:id="rId2"/>
    <tablePart r:id="rId3"/>
    <tablePart r:id="rId4"/>
    <tablePart r:id="rId5"/>
    <tablePart r:id="rId6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5CDBDB-4B30-45B0-9559-F7300BC2E567}">
  <dimension ref="A1:K31"/>
  <sheetViews>
    <sheetView workbookViewId="0">
      <selection activeCell="C4" sqref="C4"/>
    </sheetView>
  </sheetViews>
  <sheetFormatPr defaultRowHeight="14.25" x14ac:dyDescent="0.45"/>
  <cols>
    <col min="1" max="1" width="9.06640625" style="1" customWidth="1"/>
    <col min="2" max="2" width="11.06640625" style="1" customWidth="1"/>
    <col min="3" max="3" width="17.9296875" style="1" customWidth="1"/>
    <col min="4" max="4" width="25.53125" style="1" customWidth="1"/>
    <col min="5" max="5" width="21.53125" style="1" customWidth="1"/>
    <col min="6" max="8" width="9.06640625" style="1"/>
    <col min="9" max="9" width="10.53125" style="1" customWidth="1"/>
    <col min="10" max="10" width="11.59765625" style="1" customWidth="1"/>
    <col min="11" max="11" width="11.33203125" style="1" customWidth="1"/>
    <col min="12" max="16384" width="9.06640625" style="1"/>
  </cols>
  <sheetData>
    <row r="1" spans="1:11" x14ac:dyDescent="0.45">
      <c r="A1" s="1" t="s">
        <v>0</v>
      </c>
      <c r="B1" s="1" t="s">
        <v>1</v>
      </c>
      <c r="C1" s="1" t="s">
        <v>2</v>
      </c>
      <c r="D1" s="1" t="s">
        <v>27</v>
      </c>
      <c r="E1" s="1" t="s">
        <v>3</v>
      </c>
      <c r="F1" s="1" t="s">
        <v>30</v>
      </c>
      <c r="G1" s="1" t="s">
        <v>36</v>
      </c>
      <c r="I1" s="1" t="s">
        <v>4</v>
      </c>
      <c r="J1" s="1" t="s">
        <v>5</v>
      </c>
      <c r="K1" s="1" t="s">
        <v>6</v>
      </c>
    </row>
    <row r="2" spans="1:11" x14ac:dyDescent="0.45">
      <c r="A2" s="1">
        <v>5.2</v>
      </c>
      <c r="B2" s="1">
        <v>5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I2" s="1">
        <v>5</v>
      </c>
      <c r="J2" s="2">
        <f ca="1">AVERAGEIF($B$2:$B$321,I2,$C$2:C$31)</f>
        <v>0.96</v>
      </c>
      <c r="K2" s="2">
        <f>_xlfn.STDEV.S(C2:C11)</f>
        <v>0.12649110640673522</v>
      </c>
    </row>
    <row r="3" spans="1:11" x14ac:dyDescent="0.45">
      <c r="A3" s="1">
        <v>56.2</v>
      </c>
      <c r="B3" s="1">
        <v>5</v>
      </c>
      <c r="C3" s="1">
        <v>1</v>
      </c>
      <c r="D3" s="1">
        <v>1</v>
      </c>
      <c r="E3" s="1">
        <v>1</v>
      </c>
      <c r="F3" s="1">
        <v>1</v>
      </c>
      <c r="G3" s="1">
        <v>1</v>
      </c>
      <c r="I3" s="1">
        <v>25</v>
      </c>
      <c r="J3" s="2">
        <f ca="1">AVERAGEIF($B$2:$B$321,I3,$C$2:C$31)</f>
        <v>0.78399999999999992</v>
      </c>
      <c r="K3" s="2">
        <f>_xlfn.STDEV.S(C12:C21)</f>
        <v>0.10013324456276709</v>
      </c>
    </row>
    <row r="4" spans="1:11" x14ac:dyDescent="0.45">
      <c r="A4" s="1">
        <v>107.2</v>
      </c>
      <c r="B4" s="1">
        <v>5</v>
      </c>
      <c r="C4" s="1">
        <v>1</v>
      </c>
      <c r="D4" s="1">
        <v>1</v>
      </c>
      <c r="E4" s="1">
        <v>1</v>
      </c>
      <c r="F4" s="1">
        <v>1</v>
      </c>
      <c r="G4" s="1">
        <v>1</v>
      </c>
      <c r="I4" s="1">
        <v>50</v>
      </c>
      <c r="J4" s="2">
        <f ca="1">AVERAGEIF($B$2:$B$321,I4,$C$2:C$31)</f>
        <v>0.72799999999999998</v>
      </c>
      <c r="K4" s="2">
        <f>_xlfn.STDEV.S(C22:C31)</f>
        <v>7.3151289196507749E-2</v>
      </c>
    </row>
    <row r="5" spans="1:11" x14ac:dyDescent="0.45">
      <c r="A5" s="1">
        <v>158.19999999999999</v>
      </c>
      <c r="B5" s="1">
        <v>5</v>
      </c>
      <c r="C5" s="1">
        <v>1</v>
      </c>
      <c r="D5" s="1">
        <v>1</v>
      </c>
      <c r="E5" s="1">
        <v>1</v>
      </c>
      <c r="F5" s="1">
        <v>1</v>
      </c>
      <c r="G5" s="1">
        <v>1</v>
      </c>
    </row>
    <row r="6" spans="1:11" x14ac:dyDescent="0.45">
      <c r="A6" s="1">
        <v>209.2</v>
      </c>
      <c r="B6" s="1">
        <v>5</v>
      </c>
      <c r="C6" s="1">
        <v>1</v>
      </c>
      <c r="D6" s="1">
        <v>1</v>
      </c>
      <c r="E6" s="1">
        <v>1</v>
      </c>
      <c r="F6" s="1">
        <v>1</v>
      </c>
      <c r="G6" s="1">
        <v>1</v>
      </c>
      <c r="I6" s="1" t="s">
        <v>4</v>
      </c>
      <c r="J6" s="1" t="s">
        <v>19</v>
      </c>
      <c r="K6" s="1" t="s">
        <v>20</v>
      </c>
    </row>
    <row r="7" spans="1:11" x14ac:dyDescent="0.45">
      <c r="A7" s="1">
        <v>260.2</v>
      </c>
      <c r="B7" s="1">
        <v>5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I7" s="1">
        <v>5</v>
      </c>
      <c r="J7" s="2">
        <f ca="1">AVERAGEIF($B$2:$B$321,I7,$E$2:E$31)</f>
        <v>0.98000000000000009</v>
      </c>
      <c r="K7" s="2">
        <f>_xlfn.STDEV.S(E2:E11)</f>
        <v>6.3245553203367583E-2</v>
      </c>
    </row>
    <row r="8" spans="1:11" x14ac:dyDescent="0.45">
      <c r="A8" s="1">
        <v>5.0999999999999996</v>
      </c>
      <c r="B8" s="1">
        <v>5</v>
      </c>
      <c r="C8" s="1">
        <v>1</v>
      </c>
      <c r="D8" s="1">
        <v>1</v>
      </c>
      <c r="E8" s="1">
        <v>1</v>
      </c>
      <c r="F8" s="1">
        <v>1</v>
      </c>
      <c r="G8" s="1">
        <v>1</v>
      </c>
      <c r="I8" s="1">
        <v>25</v>
      </c>
      <c r="J8" s="2">
        <f ca="1">AVERAGEIF($B$2:$B$321,I8,$E$2:E$31)</f>
        <v>0.97533333333333316</v>
      </c>
      <c r="K8" s="2">
        <f>_xlfn.STDEV.S(E12:E21)</f>
        <v>9.9628941206489578E-3</v>
      </c>
    </row>
    <row r="9" spans="1:11" x14ac:dyDescent="0.45">
      <c r="A9" s="1">
        <v>56.1</v>
      </c>
      <c r="B9" s="1">
        <v>5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I9" s="1">
        <v>50</v>
      </c>
      <c r="J9" s="2">
        <f ca="1">AVERAGEIF($B$2:$B$321,I9,$E$2:E$31)</f>
        <v>0.98302040816326475</v>
      </c>
      <c r="K9" s="2">
        <f>_xlfn.STDEV.S(E22:E31)</f>
        <v>6.8059856112601992E-3</v>
      </c>
    </row>
    <row r="10" spans="1:11" x14ac:dyDescent="0.45">
      <c r="A10" s="1">
        <v>107.1</v>
      </c>
      <c r="B10" s="1">
        <v>5</v>
      </c>
      <c r="C10" s="1">
        <v>0.6</v>
      </c>
      <c r="D10" s="1">
        <v>0.83333333333333304</v>
      </c>
      <c r="E10" s="1">
        <v>0.8</v>
      </c>
      <c r="F10" s="1">
        <v>0.8</v>
      </c>
      <c r="G10" s="1">
        <v>0.99012856323145804</v>
      </c>
    </row>
    <row r="11" spans="1:11" x14ac:dyDescent="0.45">
      <c r="A11" s="1">
        <v>158.1</v>
      </c>
      <c r="B11" s="1">
        <v>5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I11" s="1" t="s">
        <v>4</v>
      </c>
      <c r="J11" s="1" t="s">
        <v>28</v>
      </c>
      <c r="K11" s="1" t="s">
        <v>29</v>
      </c>
    </row>
    <row r="12" spans="1:11" x14ac:dyDescent="0.45">
      <c r="A12" s="1">
        <v>25.2</v>
      </c>
      <c r="B12" s="1">
        <v>25</v>
      </c>
      <c r="C12" s="1">
        <v>0.56000000000000005</v>
      </c>
      <c r="D12" s="1">
        <v>0.96153846153846101</v>
      </c>
      <c r="E12" s="1">
        <v>0.96</v>
      </c>
      <c r="F12" s="1">
        <v>0.612307692307692</v>
      </c>
      <c r="G12" s="1">
        <v>0.78635354125271595</v>
      </c>
      <c r="I12" s="1">
        <v>5</v>
      </c>
      <c r="J12" s="2">
        <f ca="1">AVERAGEIF($B$2:$B$321,I12,$D$2:D$31)</f>
        <v>0.98333333333333317</v>
      </c>
      <c r="K12" s="2">
        <f>_xlfn.STDEV.S(E2:E11)</f>
        <v>6.3245553203367583E-2</v>
      </c>
    </row>
    <row r="13" spans="1:11" x14ac:dyDescent="0.45">
      <c r="A13" s="1">
        <v>76.2</v>
      </c>
      <c r="B13" s="1">
        <v>25</v>
      </c>
      <c r="C13" s="1">
        <v>0.76</v>
      </c>
      <c r="D13" s="1">
        <v>0.98076923076922995</v>
      </c>
      <c r="E13" s="1">
        <v>0.98</v>
      </c>
      <c r="F13" s="1">
        <v>0.81230769230769195</v>
      </c>
      <c r="G13" s="1">
        <v>0.86717526660817501</v>
      </c>
      <c r="I13" s="1">
        <v>25</v>
      </c>
      <c r="J13" s="2">
        <f ca="1">AVERAGEIF($B$2:$B$321,I13,$D$2:D$31)</f>
        <v>0.97884615384615326</v>
      </c>
      <c r="K13" s="2">
        <f>_xlfn.STDEV.S(E12:E21)</f>
        <v>9.9628941206489578E-3</v>
      </c>
    </row>
    <row r="14" spans="1:11" x14ac:dyDescent="0.45">
      <c r="A14" s="1">
        <v>127.2</v>
      </c>
      <c r="B14" s="1">
        <v>25</v>
      </c>
      <c r="C14" s="1">
        <v>0.76</v>
      </c>
      <c r="D14" s="1">
        <v>0.98076923076922995</v>
      </c>
      <c r="E14" s="1">
        <v>0.98</v>
      </c>
      <c r="F14" s="1">
        <v>0.78769230769230703</v>
      </c>
      <c r="G14" s="1">
        <v>0.88388795297636102</v>
      </c>
      <c r="I14" s="1">
        <v>50</v>
      </c>
      <c r="J14" s="2">
        <f ca="1">AVERAGEIF($B$2:$B$321,I14,$D$2:D$31)</f>
        <v>0.98528000000000004</v>
      </c>
      <c r="K14" s="2">
        <f>_xlfn.STDEV.S(E22:E31)</f>
        <v>6.8059856112601992E-3</v>
      </c>
    </row>
    <row r="15" spans="1:11" x14ac:dyDescent="0.45">
      <c r="A15" s="1">
        <v>178.2</v>
      </c>
      <c r="B15" s="1">
        <v>25</v>
      </c>
      <c r="C15" s="1">
        <v>0.8</v>
      </c>
      <c r="D15" s="1">
        <v>0.98076923076922995</v>
      </c>
      <c r="E15" s="1">
        <v>0.98</v>
      </c>
      <c r="F15" s="1">
        <v>0.89230769230769202</v>
      </c>
      <c r="G15" s="1">
        <v>0.85881756529793196</v>
      </c>
    </row>
    <row r="16" spans="1:11" x14ac:dyDescent="0.45">
      <c r="A16" s="1">
        <v>229.2</v>
      </c>
      <c r="B16" s="1">
        <v>25</v>
      </c>
      <c r="C16" s="1">
        <v>0.76</v>
      </c>
      <c r="D16" s="1">
        <v>0.98076923076922995</v>
      </c>
      <c r="E16" s="1">
        <v>0.98</v>
      </c>
      <c r="F16" s="1">
        <v>0.81230769230769195</v>
      </c>
      <c r="G16" s="1">
        <v>0.86660389114810499</v>
      </c>
      <c r="I16" s="1" t="s">
        <v>4</v>
      </c>
      <c r="J16" s="1" t="s">
        <v>28</v>
      </c>
      <c r="K16" s="1" t="s">
        <v>29</v>
      </c>
    </row>
    <row r="17" spans="1:11" x14ac:dyDescent="0.45">
      <c r="A17" s="1">
        <v>280.2</v>
      </c>
      <c r="B17" s="1">
        <v>25</v>
      </c>
      <c r="C17" s="1">
        <v>0.92</v>
      </c>
      <c r="D17" s="1">
        <v>0.99358974358974295</v>
      </c>
      <c r="E17" s="1">
        <v>0.99333333333333296</v>
      </c>
      <c r="F17" s="1">
        <v>0.93538461538461504</v>
      </c>
      <c r="G17" s="1">
        <v>0.95777211640830395</v>
      </c>
      <c r="I17" s="1">
        <v>5</v>
      </c>
      <c r="J17" s="2">
        <f ca="1">AVERAGEIF($B$2:$B$321,I17,$F$2:F$31)</f>
        <v>0.98000000000000009</v>
      </c>
      <c r="K17" s="2">
        <f>_xlfn.STDEV.S(E7:E16)</f>
        <v>6.0516297162187822E-2</v>
      </c>
    </row>
    <row r="18" spans="1:11" x14ac:dyDescent="0.45">
      <c r="A18" s="1">
        <v>25.1</v>
      </c>
      <c r="B18" s="1">
        <v>25</v>
      </c>
      <c r="C18" s="1">
        <v>0.92</v>
      </c>
      <c r="D18" s="1">
        <v>0.987179487179487</v>
      </c>
      <c r="E18" s="1">
        <v>0.98</v>
      </c>
      <c r="F18" s="1">
        <v>0.92</v>
      </c>
      <c r="G18" s="1">
        <v>0.96787987100077899</v>
      </c>
      <c r="I18" s="1">
        <v>25</v>
      </c>
      <c r="J18" s="2">
        <f ca="1">AVERAGEIF($B$2:$B$321,I18,$F$2:F$31)</f>
        <v>0.80492307692307641</v>
      </c>
      <c r="K18" s="2">
        <f>_xlfn.STDEV.S(E17:E26)</f>
        <v>1.0364067067970847E-2</v>
      </c>
    </row>
    <row r="19" spans="1:11" x14ac:dyDescent="0.45">
      <c r="A19" s="1">
        <v>76.099999999999994</v>
      </c>
      <c r="B19" s="1">
        <v>25</v>
      </c>
      <c r="C19" s="1">
        <v>0.76</v>
      </c>
      <c r="D19" s="1">
        <v>0.97435897435897401</v>
      </c>
      <c r="E19" s="1">
        <v>0.96666666666666601</v>
      </c>
      <c r="F19" s="1">
        <v>0.77846153846153798</v>
      </c>
      <c r="G19" s="1">
        <v>0.88965452448137505</v>
      </c>
      <c r="I19" s="1">
        <v>50</v>
      </c>
      <c r="J19" s="2">
        <f ca="1">AVERAGEIF($B$2:$B$321,I19,$F$2:F$31)</f>
        <v>0.78172549019607795</v>
      </c>
      <c r="K19" s="2">
        <f>_xlfn.STDEV.S(E27:E36)</f>
        <v>7.7786966527814147E-3</v>
      </c>
    </row>
    <row r="20" spans="1:11" x14ac:dyDescent="0.45">
      <c r="A20" s="1">
        <v>127.1</v>
      </c>
      <c r="B20" s="1">
        <v>25</v>
      </c>
      <c r="C20" s="1">
        <v>0.8</v>
      </c>
      <c r="D20" s="1">
        <v>0.97435897435897401</v>
      </c>
      <c r="E20" s="1">
        <v>0.96666666666666601</v>
      </c>
      <c r="F20" s="1">
        <v>0.75692307692307603</v>
      </c>
      <c r="G20" s="1">
        <v>0.94606314787522605</v>
      </c>
    </row>
    <row r="21" spans="1:11" x14ac:dyDescent="0.45">
      <c r="A21" s="1">
        <v>178.1</v>
      </c>
      <c r="B21" s="1">
        <v>25</v>
      </c>
      <c r="C21" s="1">
        <v>0.8</v>
      </c>
      <c r="D21" s="1">
        <v>0.97435897435897401</v>
      </c>
      <c r="E21" s="1">
        <v>0.96666666666666601</v>
      </c>
      <c r="F21" s="1">
        <v>0.74153846153846104</v>
      </c>
      <c r="G21" s="1">
        <v>0.95561088967647601</v>
      </c>
      <c r="I21" s="1" t="s">
        <v>4</v>
      </c>
      <c r="J21" s="1" t="s">
        <v>37</v>
      </c>
      <c r="K21" s="1" t="s">
        <v>38</v>
      </c>
    </row>
    <row r="22" spans="1:11" x14ac:dyDescent="0.45">
      <c r="A22" s="1">
        <v>50.2</v>
      </c>
      <c r="B22" s="1">
        <v>50</v>
      </c>
      <c r="C22" s="1">
        <v>0.8</v>
      </c>
      <c r="D22" s="1">
        <v>0.99039999999999995</v>
      </c>
      <c r="E22" s="1">
        <v>0.98857142857142799</v>
      </c>
      <c r="F22" s="1">
        <v>0.81647058823529395</v>
      </c>
      <c r="G22" s="1">
        <v>0.88084392788483301</v>
      </c>
      <c r="I22" s="1">
        <v>5</v>
      </c>
      <c r="J22" s="2">
        <f ca="1">AVERAGEIF($B$2:$B$321,I22,$G$2:G$31)</f>
        <v>0.99901285632314585</v>
      </c>
      <c r="K22" s="2">
        <f>_xlfn.STDEV.S(G2:G11)</f>
        <v>3.1216223966924988E-3</v>
      </c>
    </row>
    <row r="23" spans="1:11" x14ac:dyDescent="0.45">
      <c r="A23" s="1">
        <v>101.2</v>
      </c>
      <c r="B23" s="1">
        <v>50</v>
      </c>
      <c r="C23" s="1">
        <v>0.66</v>
      </c>
      <c r="D23" s="1">
        <v>0.98399999999999999</v>
      </c>
      <c r="E23" s="1">
        <v>0.98367346938775502</v>
      </c>
      <c r="F23" s="1">
        <v>0.74352941176470499</v>
      </c>
      <c r="G23" s="1">
        <v>0.759211010926227</v>
      </c>
      <c r="I23" s="1">
        <v>25</v>
      </c>
      <c r="J23" s="2">
        <f ca="1">AVERAGEIF($B$2:$B$321,I23,$G$2:G$31)</f>
        <v>0.89798187667254492</v>
      </c>
      <c r="K23" s="2">
        <f>_xlfn.STDEV.S(G12:G21)</f>
        <v>5.8013266099700207E-2</v>
      </c>
    </row>
    <row r="24" spans="1:11" x14ac:dyDescent="0.45">
      <c r="A24" s="1">
        <v>152.19999999999999</v>
      </c>
      <c r="B24" s="1">
        <v>50</v>
      </c>
      <c r="C24" s="1">
        <v>0.74</v>
      </c>
      <c r="D24" s="1">
        <v>0.98719999999999997</v>
      </c>
      <c r="E24" s="1">
        <v>0.98530612244897897</v>
      </c>
      <c r="F24" s="1">
        <v>0.77176470588235202</v>
      </c>
      <c r="G24" s="1">
        <v>0.83726765024638605</v>
      </c>
      <c r="I24" s="1">
        <v>50</v>
      </c>
      <c r="J24" s="2">
        <f ca="1">AVERAGEIF($B$2:$B$321,I24,$G$2:G$31)</f>
        <v>0.81614838258627065</v>
      </c>
      <c r="K24" s="2">
        <f>_xlfn.STDEV.S(G22:G31)</f>
        <v>5.7050776474440693E-2</v>
      </c>
    </row>
    <row r="25" spans="1:11" x14ac:dyDescent="0.45">
      <c r="A25" s="1">
        <v>203.2</v>
      </c>
      <c r="B25" s="1">
        <v>50</v>
      </c>
      <c r="C25" s="1">
        <v>0.74</v>
      </c>
      <c r="D25" s="1">
        <v>0.98880000000000001</v>
      </c>
      <c r="E25" s="1">
        <v>0.98857142857142799</v>
      </c>
      <c r="F25" s="1">
        <v>0.80862745098039202</v>
      </c>
      <c r="G25" s="1">
        <v>0.81181427811805695</v>
      </c>
    </row>
    <row r="26" spans="1:11" x14ac:dyDescent="0.45">
      <c r="A26" s="1">
        <v>254.2</v>
      </c>
      <c r="B26" s="1">
        <v>50</v>
      </c>
      <c r="C26" s="1">
        <v>0.76</v>
      </c>
      <c r="D26" s="1">
        <v>0.98880000000000001</v>
      </c>
      <c r="E26" s="1">
        <v>0.98857142857142799</v>
      </c>
      <c r="F26" s="1">
        <v>0.80156862745098001</v>
      </c>
      <c r="G26" s="1">
        <v>0.841640814750648</v>
      </c>
    </row>
    <row r="27" spans="1:11" x14ac:dyDescent="0.45">
      <c r="A27" s="1">
        <v>305.2</v>
      </c>
      <c r="B27" s="1">
        <v>50</v>
      </c>
      <c r="C27" s="1">
        <v>0.84</v>
      </c>
      <c r="D27" s="1">
        <v>0.99199999999999999</v>
      </c>
      <c r="E27" s="1">
        <v>0.99183673469387701</v>
      </c>
      <c r="F27" s="1">
        <v>0.84156862745098004</v>
      </c>
      <c r="G27" s="1">
        <v>0.912415464200102</v>
      </c>
    </row>
    <row r="28" spans="1:11" x14ac:dyDescent="0.45">
      <c r="A28" s="1">
        <v>50.1</v>
      </c>
      <c r="B28" s="1">
        <v>50</v>
      </c>
      <c r="C28" s="1">
        <v>0.74</v>
      </c>
      <c r="D28" s="1">
        <v>0.98080000000000001</v>
      </c>
      <c r="E28" s="1">
        <v>0.97387755102040796</v>
      </c>
      <c r="F28" s="1">
        <v>0.80705882352941105</v>
      </c>
      <c r="G28" s="1">
        <v>0.81366245935835302</v>
      </c>
    </row>
    <row r="29" spans="1:11" x14ac:dyDescent="0.45">
      <c r="A29" s="1">
        <v>101.1</v>
      </c>
      <c r="B29" s="1">
        <v>50</v>
      </c>
      <c r="C29" s="1">
        <v>0.74</v>
      </c>
      <c r="D29" s="1">
        <v>0.98399999999999999</v>
      </c>
      <c r="E29" s="1">
        <v>0.980408163265306</v>
      </c>
      <c r="F29" s="1">
        <v>0.80078431372548997</v>
      </c>
      <c r="G29" s="1">
        <v>0.81756800270302898</v>
      </c>
    </row>
    <row r="30" spans="1:11" x14ac:dyDescent="0.45">
      <c r="A30" s="1">
        <v>152.1</v>
      </c>
      <c r="B30" s="1">
        <v>50</v>
      </c>
      <c r="C30" s="1">
        <v>0.57999999999999996</v>
      </c>
      <c r="D30" s="1">
        <v>0.97599999999999998</v>
      </c>
      <c r="E30" s="1">
        <v>0.97224489795918301</v>
      </c>
      <c r="F30" s="1">
        <v>0.65568627450980399</v>
      </c>
      <c r="G30" s="1">
        <v>0.72198136797184598</v>
      </c>
    </row>
    <row r="31" spans="1:11" x14ac:dyDescent="0.45">
      <c r="A31" s="1">
        <v>203.1</v>
      </c>
      <c r="B31" s="1">
        <v>50</v>
      </c>
      <c r="C31" s="1">
        <v>0.68</v>
      </c>
      <c r="D31" s="1">
        <v>0.98080000000000001</v>
      </c>
      <c r="E31" s="1">
        <v>0.97714285714285698</v>
      </c>
      <c r="F31" s="1">
        <v>0.77019607843137206</v>
      </c>
      <c r="G31" s="1">
        <v>0.76507884970322604</v>
      </c>
    </row>
  </sheetData>
  <pageMargins left="0.7" right="0.7" top="0.75" bottom="0.75" header="0.3" footer="0.3"/>
  <tableParts count="6">
    <tablePart r:id="rId1"/>
    <tablePart r:id="rId2"/>
    <tablePart r:id="rId3"/>
    <tablePart r:id="rId4"/>
    <tablePart r:id="rId5"/>
    <tablePart r:id="rId6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31"/>
  <sheetViews>
    <sheetView workbookViewId="0">
      <selection activeCell="A2" sqref="A2:G31"/>
    </sheetView>
  </sheetViews>
  <sheetFormatPr defaultRowHeight="14.25" x14ac:dyDescent="0.45"/>
  <cols>
    <col min="1" max="1" width="9.06640625" customWidth="1"/>
    <col min="2" max="2" width="11.06640625" customWidth="1"/>
    <col min="3" max="3" width="17.9296875" customWidth="1"/>
    <col min="4" max="4" width="25.53125" customWidth="1"/>
    <col min="5" max="5" width="21.53125" customWidth="1"/>
  </cols>
  <sheetData>
    <row r="1" spans="1:11" x14ac:dyDescent="0.45">
      <c r="A1" s="1" t="s">
        <v>0</v>
      </c>
      <c r="B1" s="1" t="s">
        <v>1</v>
      </c>
      <c r="C1" s="1" t="s">
        <v>2</v>
      </c>
      <c r="D1" s="1" t="s">
        <v>27</v>
      </c>
      <c r="E1" s="1" t="s">
        <v>3</v>
      </c>
      <c r="F1" s="1" t="s">
        <v>30</v>
      </c>
      <c r="G1" s="1" t="s">
        <v>36</v>
      </c>
      <c r="I1" s="1" t="s">
        <v>4</v>
      </c>
      <c r="J1" s="1" t="s">
        <v>5</v>
      </c>
      <c r="K1" s="1" t="s">
        <v>6</v>
      </c>
    </row>
    <row r="2" spans="1:11" x14ac:dyDescent="0.45">
      <c r="A2" s="1">
        <v>5.2</v>
      </c>
      <c r="B2" s="1">
        <v>5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I2" s="1">
        <v>5</v>
      </c>
      <c r="J2" s="2">
        <f ca="1">AVERAGEIF($B$2:$B$321,I2,$C$2:C$31)</f>
        <v>0.91999999999999993</v>
      </c>
      <c r="K2" s="2">
        <f>_xlfn.STDEV.S(C2:C11)</f>
        <v>0.16865480854231363</v>
      </c>
    </row>
    <row r="3" spans="1:11" x14ac:dyDescent="0.45">
      <c r="A3" s="1">
        <v>56.2</v>
      </c>
      <c r="B3" s="1">
        <v>5</v>
      </c>
      <c r="C3" s="1">
        <v>1</v>
      </c>
      <c r="D3" s="1">
        <v>1</v>
      </c>
      <c r="E3" s="1">
        <v>1</v>
      </c>
      <c r="F3" s="1">
        <v>1</v>
      </c>
      <c r="G3" s="1">
        <v>1</v>
      </c>
      <c r="I3" s="1">
        <v>25</v>
      </c>
      <c r="J3" s="2">
        <f ca="1">AVERAGEIF($B$2:$B$321,I3,$C$2:C$31)</f>
        <v>0.79999999999999993</v>
      </c>
      <c r="K3" s="2">
        <f>_xlfn.STDEV.S(C12:C21)</f>
        <v>9.9777530313972213E-2</v>
      </c>
    </row>
    <row r="4" spans="1:11" x14ac:dyDescent="0.45">
      <c r="A4" s="1">
        <v>107.2</v>
      </c>
      <c r="B4" s="1">
        <v>5</v>
      </c>
      <c r="C4" s="1">
        <v>1</v>
      </c>
      <c r="D4" s="1">
        <v>1</v>
      </c>
      <c r="E4" s="1">
        <v>1</v>
      </c>
      <c r="F4" s="1">
        <v>1</v>
      </c>
      <c r="G4" s="1">
        <v>1</v>
      </c>
      <c r="I4" s="1">
        <v>50</v>
      </c>
      <c r="J4" s="2">
        <f ca="1">AVERAGEIF($B$2:$B$321,I4,$C$2:C$31)</f>
        <v>0.55599999999999994</v>
      </c>
      <c r="K4" s="2">
        <f>_xlfn.STDEV.S(C22:C31)</f>
        <v>0.11305849027040063</v>
      </c>
    </row>
    <row r="5" spans="1:11" x14ac:dyDescent="0.45">
      <c r="A5" s="1">
        <v>158.19999999999999</v>
      </c>
      <c r="B5" s="1">
        <v>5</v>
      </c>
      <c r="C5" s="1">
        <v>1</v>
      </c>
      <c r="D5" s="1">
        <v>1</v>
      </c>
      <c r="E5" s="1">
        <v>1</v>
      </c>
      <c r="F5" s="1">
        <v>1</v>
      </c>
      <c r="G5" s="1">
        <v>1</v>
      </c>
      <c r="I5" s="1"/>
      <c r="J5" s="1"/>
      <c r="K5" s="1"/>
    </row>
    <row r="6" spans="1:11" x14ac:dyDescent="0.45">
      <c r="A6" s="1">
        <v>5.0999999999999996</v>
      </c>
      <c r="B6" s="1">
        <v>5</v>
      </c>
      <c r="C6" s="1">
        <v>1</v>
      </c>
      <c r="D6" s="1">
        <v>1</v>
      </c>
      <c r="E6" s="1">
        <v>1</v>
      </c>
      <c r="F6" s="1">
        <v>1</v>
      </c>
      <c r="G6" s="1">
        <v>1</v>
      </c>
      <c r="I6" s="1" t="s">
        <v>4</v>
      </c>
      <c r="J6" s="1" t="s">
        <v>19</v>
      </c>
      <c r="K6" s="1" t="s">
        <v>20</v>
      </c>
    </row>
    <row r="7" spans="1:11" x14ac:dyDescent="0.45">
      <c r="A7" s="1">
        <v>56.1</v>
      </c>
      <c r="B7" s="1">
        <v>5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I7" s="1">
        <v>5</v>
      </c>
      <c r="J7" s="2">
        <f ca="1">AVERAGEIF($B$2:$B$321,I7,$E$2:E$31)</f>
        <v>0.92000000000000015</v>
      </c>
      <c r="K7" s="2">
        <f>_xlfn.STDEV.S(E2:E11)</f>
        <v>0.19321835661585876</v>
      </c>
    </row>
    <row r="8" spans="1:11" x14ac:dyDescent="0.45">
      <c r="A8" s="1">
        <v>107.1</v>
      </c>
      <c r="B8" s="1">
        <v>5</v>
      </c>
      <c r="C8" s="1">
        <v>1</v>
      </c>
      <c r="D8" s="1">
        <v>1</v>
      </c>
      <c r="E8" s="1">
        <v>1</v>
      </c>
      <c r="F8" s="1">
        <v>1</v>
      </c>
      <c r="G8" s="1">
        <v>1</v>
      </c>
      <c r="I8" s="1">
        <v>25</v>
      </c>
      <c r="J8" s="2">
        <f ca="1">AVERAGEIF($B$2:$B$321,I8,$E$2:E$31)</f>
        <v>0.97733333333333294</v>
      </c>
      <c r="K8" s="2">
        <f>_xlfn.STDEV.S(E12:E21)</f>
        <v>1.4470062752088425E-2</v>
      </c>
    </row>
    <row r="9" spans="1:11" x14ac:dyDescent="0.45">
      <c r="A9" s="1">
        <v>158.1</v>
      </c>
      <c r="B9" s="1">
        <v>5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I9" s="1">
        <v>50</v>
      </c>
      <c r="J9" s="2">
        <f ca="1">AVERAGEIF($B$2:$B$321,I9,$E$2:E$31)</f>
        <v>0.97322448979591791</v>
      </c>
      <c r="K9" s="2">
        <f>_xlfn.STDEV.S(E22:E31)</f>
        <v>7.7040928954281362E-3</v>
      </c>
    </row>
    <row r="10" spans="1:11" x14ac:dyDescent="0.45">
      <c r="A10" s="1">
        <v>209.1</v>
      </c>
      <c r="B10" s="1">
        <v>5</v>
      </c>
      <c r="C10" s="1">
        <v>0.6</v>
      </c>
      <c r="D10" s="1">
        <v>0.66666666666666596</v>
      </c>
      <c r="E10" s="1">
        <v>0.4</v>
      </c>
      <c r="F10" s="1">
        <v>0.6</v>
      </c>
      <c r="G10" s="1">
        <v>0.78101390443202401</v>
      </c>
      <c r="I10" s="1"/>
      <c r="J10" s="1"/>
      <c r="K10" s="1"/>
    </row>
    <row r="11" spans="1:11" x14ac:dyDescent="0.45">
      <c r="A11" s="1">
        <v>260.10000000000002</v>
      </c>
      <c r="B11" s="1">
        <v>5</v>
      </c>
      <c r="C11" s="1">
        <v>0.6</v>
      </c>
      <c r="D11" s="1">
        <v>0.83333333333333304</v>
      </c>
      <c r="E11" s="1">
        <v>0.8</v>
      </c>
      <c r="F11" s="1">
        <v>0.66666666666666596</v>
      </c>
      <c r="G11" s="1">
        <v>0.93193587761086405</v>
      </c>
      <c r="I11" s="1" t="s">
        <v>4</v>
      </c>
      <c r="J11" s="1" t="s">
        <v>28</v>
      </c>
      <c r="K11" s="1" t="s">
        <v>29</v>
      </c>
    </row>
    <row r="12" spans="1:11" x14ac:dyDescent="0.45">
      <c r="A12" s="1">
        <v>25.2</v>
      </c>
      <c r="B12" s="1">
        <v>25</v>
      </c>
      <c r="C12" s="1">
        <v>0.68</v>
      </c>
      <c r="D12" s="1">
        <v>0.97435897435897401</v>
      </c>
      <c r="E12" s="1">
        <v>0.97333333333333305</v>
      </c>
      <c r="F12" s="1">
        <v>0.58769230769230696</v>
      </c>
      <c r="G12" s="1">
        <v>0.92825767265096004</v>
      </c>
      <c r="I12" s="1">
        <v>5</v>
      </c>
      <c r="J12" s="2">
        <f ca="1">AVERAGEIF($B$2:$B$321,I12,$D$2:D$31)</f>
        <v>0.95</v>
      </c>
      <c r="K12" s="2">
        <f>_xlfn.STDEV.S(E2:E11)</f>
        <v>0.19321835661585876</v>
      </c>
    </row>
    <row r="13" spans="1:11" x14ac:dyDescent="0.45">
      <c r="A13" s="1">
        <v>76.2</v>
      </c>
      <c r="B13" s="1">
        <v>25</v>
      </c>
      <c r="C13" s="1">
        <v>0.84</v>
      </c>
      <c r="D13" s="1">
        <v>0.987179487179487</v>
      </c>
      <c r="E13" s="1">
        <v>0.98666666666666603</v>
      </c>
      <c r="F13" s="1">
        <v>0.76</v>
      </c>
      <c r="G13" s="1">
        <v>0.98509641723243502</v>
      </c>
      <c r="I13" s="1">
        <v>25</v>
      </c>
      <c r="J13" s="2">
        <f ca="1">AVERAGEIF($B$2:$B$321,I13,$D$2:D$31)</f>
        <v>0.98012820512820498</v>
      </c>
      <c r="K13" s="2">
        <f>_xlfn.STDEV.S(E12:E21)</f>
        <v>1.4470062752088425E-2</v>
      </c>
    </row>
    <row r="14" spans="1:11" x14ac:dyDescent="0.45">
      <c r="A14" s="1">
        <v>127.2</v>
      </c>
      <c r="B14" s="1">
        <v>25</v>
      </c>
      <c r="C14" s="1">
        <v>0.84</v>
      </c>
      <c r="D14" s="1">
        <v>0.987179487179487</v>
      </c>
      <c r="E14" s="1">
        <v>0.98666666666666603</v>
      </c>
      <c r="F14" s="1">
        <v>0.88923076923076905</v>
      </c>
      <c r="G14" s="1">
        <v>0.90325241163110503</v>
      </c>
      <c r="I14" s="1">
        <v>50</v>
      </c>
      <c r="J14" s="2">
        <f ca="1">AVERAGEIF($B$2:$B$321,I14,$D$2:D$31)</f>
        <v>0.97615999999999992</v>
      </c>
      <c r="K14" s="2">
        <f>_xlfn.STDEV.S(E22:E31)</f>
        <v>7.7040928954281362E-3</v>
      </c>
    </row>
    <row r="15" spans="1:11" x14ac:dyDescent="0.45">
      <c r="A15" s="1">
        <v>178.2</v>
      </c>
      <c r="B15" s="1">
        <v>25</v>
      </c>
      <c r="C15" s="1">
        <v>0.84</v>
      </c>
      <c r="D15" s="1">
        <v>0.987179487179487</v>
      </c>
      <c r="E15" s="1">
        <v>0.98666666666666603</v>
      </c>
      <c r="F15" s="1">
        <v>0.895384615384615</v>
      </c>
      <c r="G15" s="1">
        <v>0.89912051488077405</v>
      </c>
      <c r="I15" s="1"/>
      <c r="J15" s="1"/>
      <c r="K15" s="1"/>
    </row>
    <row r="16" spans="1:11" x14ac:dyDescent="0.45">
      <c r="A16" s="1">
        <v>25.1</v>
      </c>
      <c r="B16" s="1">
        <v>25</v>
      </c>
      <c r="C16" s="1">
        <v>0.92</v>
      </c>
      <c r="D16" s="1">
        <v>0.99358974358974295</v>
      </c>
      <c r="E16" s="1">
        <v>0.99333333333333296</v>
      </c>
      <c r="F16" s="1">
        <v>0.96615384615384603</v>
      </c>
      <c r="G16" s="1">
        <v>0.93733882705293003</v>
      </c>
      <c r="I16" s="1" t="s">
        <v>4</v>
      </c>
      <c r="J16" s="1" t="s">
        <v>28</v>
      </c>
      <c r="K16" s="1" t="s">
        <v>29</v>
      </c>
    </row>
    <row r="17" spans="1:11" x14ac:dyDescent="0.45">
      <c r="A17" s="1">
        <v>76.099999999999994</v>
      </c>
      <c r="B17" s="1">
        <v>25</v>
      </c>
      <c r="C17" s="1">
        <v>0.84</v>
      </c>
      <c r="D17" s="1">
        <v>0.987179487179487</v>
      </c>
      <c r="E17" s="1">
        <v>0.98666666666666603</v>
      </c>
      <c r="F17" s="1">
        <v>0.86461538461538401</v>
      </c>
      <c r="G17" s="1">
        <v>0.918636750883284</v>
      </c>
      <c r="I17" s="1">
        <v>5</v>
      </c>
      <c r="J17" s="2">
        <f ca="1">AVERAGEIF($B$2:$B$321,I17,$F$2:F$31)</f>
        <v>0.92666666666666653</v>
      </c>
      <c r="K17" s="2">
        <f>_xlfn.STDEV.S(E7:E16)</f>
        <v>0.19003443482630517</v>
      </c>
    </row>
    <row r="18" spans="1:11" x14ac:dyDescent="0.45">
      <c r="A18" s="1">
        <v>127.1</v>
      </c>
      <c r="B18" s="1">
        <v>25</v>
      </c>
      <c r="C18" s="1">
        <v>0.84</v>
      </c>
      <c r="D18" s="1">
        <v>0.987179487179487</v>
      </c>
      <c r="E18" s="1">
        <v>0.98666666666666603</v>
      </c>
      <c r="F18" s="1">
        <v>0.87076923076922996</v>
      </c>
      <c r="G18" s="1">
        <v>0.91448519909933801</v>
      </c>
      <c r="I18" s="1">
        <v>25</v>
      </c>
      <c r="J18" s="2">
        <f ca="1">AVERAGEIF($B$2:$B$321,I18,$F$2:F$31)</f>
        <v>0.80707692307692258</v>
      </c>
      <c r="K18" s="2">
        <f>_xlfn.STDEV.S(E17:E26)</f>
        <v>1.3068536942696021E-2</v>
      </c>
    </row>
    <row r="19" spans="1:11" x14ac:dyDescent="0.45">
      <c r="A19" s="1">
        <v>178.1</v>
      </c>
      <c r="B19" s="1">
        <v>25</v>
      </c>
      <c r="C19" s="1">
        <v>0.72</v>
      </c>
      <c r="D19" s="1">
        <v>0.96794871794871795</v>
      </c>
      <c r="E19" s="1">
        <v>0.96</v>
      </c>
      <c r="F19" s="1">
        <v>0.76923076923076905</v>
      </c>
      <c r="G19" s="1">
        <v>0.85311285246284796</v>
      </c>
      <c r="I19" s="1">
        <v>50</v>
      </c>
      <c r="J19" s="2">
        <f ca="1">AVERAGEIF($B$2:$B$321,I19,$F$2:F$31)</f>
        <v>0.52698039215686232</v>
      </c>
      <c r="K19" s="2">
        <f>_xlfn.STDEV.S(E27:E36)</f>
        <v>4.4111856607696532E-3</v>
      </c>
    </row>
    <row r="20" spans="1:11" x14ac:dyDescent="0.45">
      <c r="A20" s="1">
        <v>229.1</v>
      </c>
      <c r="B20" s="1">
        <v>25</v>
      </c>
      <c r="C20" s="1">
        <v>0.6</v>
      </c>
      <c r="D20" s="1">
        <v>0.95512820512820495</v>
      </c>
      <c r="E20" s="1">
        <v>0.95333333333333303</v>
      </c>
      <c r="F20" s="1">
        <v>0.62769230769230699</v>
      </c>
      <c r="G20" s="1">
        <v>0.819055300404538</v>
      </c>
      <c r="I20" s="1"/>
      <c r="J20" s="1"/>
      <c r="K20" s="1"/>
    </row>
    <row r="21" spans="1:11" x14ac:dyDescent="0.45">
      <c r="A21" s="1">
        <v>280.10000000000002</v>
      </c>
      <c r="B21" s="1">
        <v>25</v>
      </c>
      <c r="C21" s="1">
        <v>0.88</v>
      </c>
      <c r="D21" s="1">
        <v>0.97435897435897401</v>
      </c>
      <c r="E21" s="1">
        <v>0.96</v>
      </c>
      <c r="F21" s="1">
        <v>0.84</v>
      </c>
      <c r="G21" s="1">
        <v>0.97765412342075098</v>
      </c>
      <c r="I21" s="1" t="s">
        <v>4</v>
      </c>
      <c r="J21" s="1" t="s">
        <v>37</v>
      </c>
      <c r="K21" s="1" t="s">
        <v>38</v>
      </c>
    </row>
    <row r="22" spans="1:11" x14ac:dyDescent="0.45">
      <c r="A22" s="1">
        <v>50.2</v>
      </c>
      <c r="B22" s="1">
        <v>50</v>
      </c>
      <c r="C22" s="1">
        <v>0.28000000000000003</v>
      </c>
      <c r="D22" s="1">
        <v>0.96160000000000001</v>
      </c>
      <c r="E22" s="1">
        <v>0.95755102040816298</v>
      </c>
      <c r="F22" s="1">
        <v>0.315294117647058</v>
      </c>
      <c r="G22" s="1">
        <v>0.58628827133040295</v>
      </c>
      <c r="I22" s="1">
        <v>5</v>
      </c>
      <c r="J22" s="2">
        <f ca="1">AVERAGEIF($B$2:$B$321,I22,$G$2:G$31)</f>
        <v>0.97129497820428878</v>
      </c>
      <c r="K22" s="2">
        <f>_xlfn.STDEV.S(G2:G11)</f>
        <v>7.0196432360901395E-2</v>
      </c>
    </row>
    <row r="23" spans="1:11" x14ac:dyDescent="0.45">
      <c r="A23" s="1">
        <v>101.2</v>
      </c>
      <c r="B23" s="1">
        <v>50</v>
      </c>
      <c r="C23" s="1">
        <v>0.64</v>
      </c>
      <c r="D23" s="1">
        <v>0.98240000000000005</v>
      </c>
      <c r="E23" s="1">
        <v>0.98204081632652995</v>
      </c>
      <c r="F23" s="1">
        <v>0.52862745098039199</v>
      </c>
      <c r="G23" s="1">
        <v>0.88065860854692202</v>
      </c>
      <c r="I23" s="1">
        <v>25</v>
      </c>
      <c r="J23" s="2">
        <f ca="1">AVERAGEIF($B$2:$B$321,I23,$G$2:G$31)</f>
        <v>0.91360100697189617</v>
      </c>
      <c r="K23" s="2">
        <f>_xlfn.STDEV.S(G12:G21)</f>
        <v>5.0479174387485976E-2</v>
      </c>
    </row>
    <row r="24" spans="1:11" x14ac:dyDescent="0.45">
      <c r="A24" s="1">
        <v>152.19999999999999</v>
      </c>
      <c r="B24" s="1">
        <v>50</v>
      </c>
      <c r="C24" s="1">
        <v>0.64</v>
      </c>
      <c r="D24" s="1">
        <v>0.98399999999999999</v>
      </c>
      <c r="E24" s="1">
        <v>0.98367346938775502</v>
      </c>
      <c r="F24" s="1">
        <v>0.55764705882352905</v>
      </c>
      <c r="G24" s="1">
        <v>0.86094868799107704</v>
      </c>
      <c r="I24" s="1">
        <v>50</v>
      </c>
      <c r="J24" s="2">
        <f ca="1">AVERAGEIF($B$2:$B$321,I24,$G$2:G$31)</f>
        <v>0.78008301266957658</v>
      </c>
      <c r="K24" s="2">
        <f>_xlfn.STDEV.S(G22:G31)</f>
        <v>7.9961894484964172E-2</v>
      </c>
    </row>
    <row r="25" spans="1:11" x14ac:dyDescent="0.45">
      <c r="A25" s="1">
        <v>203.2</v>
      </c>
      <c r="B25" s="1">
        <v>50</v>
      </c>
      <c r="C25" s="1">
        <v>0.48</v>
      </c>
      <c r="D25" s="1">
        <v>0.97599999999999998</v>
      </c>
      <c r="E25" s="1">
        <v>0.97551020408163203</v>
      </c>
      <c r="F25" s="1">
        <v>0.40784313725490101</v>
      </c>
      <c r="G25" s="1">
        <v>0.76842333125875495</v>
      </c>
    </row>
    <row r="26" spans="1:11" x14ac:dyDescent="0.45">
      <c r="A26" s="1">
        <v>50.1</v>
      </c>
      <c r="B26" s="1">
        <v>50</v>
      </c>
      <c r="C26" s="1">
        <v>0.56000000000000005</v>
      </c>
      <c r="D26" s="1">
        <v>0.97760000000000002</v>
      </c>
      <c r="E26" s="1">
        <v>0.97551020408163203</v>
      </c>
      <c r="F26" s="1">
        <v>0.52</v>
      </c>
      <c r="G26" s="1">
        <v>0.79007708396426801</v>
      </c>
    </row>
    <row r="27" spans="1:11" x14ac:dyDescent="0.45">
      <c r="A27" s="1">
        <v>101.1</v>
      </c>
      <c r="B27" s="1">
        <v>50</v>
      </c>
      <c r="C27" s="1">
        <v>0.66</v>
      </c>
      <c r="D27" s="1">
        <v>0.98080000000000001</v>
      </c>
      <c r="E27" s="1">
        <v>0.97714285714285698</v>
      </c>
      <c r="F27" s="1">
        <v>0.69960784313725399</v>
      </c>
      <c r="G27" s="1">
        <v>0.78895006247486099</v>
      </c>
    </row>
    <row r="28" spans="1:11" x14ac:dyDescent="0.45">
      <c r="A28" s="1">
        <v>152.1</v>
      </c>
      <c r="B28" s="1">
        <v>50</v>
      </c>
      <c r="C28" s="1">
        <v>0.54</v>
      </c>
      <c r="D28" s="1">
        <v>0.97599999999999998</v>
      </c>
      <c r="E28" s="1">
        <v>0.97387755102040796</v>
      </c>
      <c r="F28" s="1">
        <v>0.540392156862745</v>
      </c>
      <c r="G28" s="1">
        <v>0.75148723168905995</v>
      </c>
    </row>
    <row r="29" spans="1:11" x14ac:dyDescent="0.45">
      <c r="A29" s="1">
        <v>203.1</v>
      </c>
      <c r="B29" s="1">
        <v>50</v>
      </c>
      <c r="C29" s="1">
        <v>0.54</v>
      </c>
      <c r="D29" s="1">
        <v>0.97440000000000004</v>
      </c>
      <c r="E29" s="1">
        <v>0.96897959183673399</v>
      </c>
      <c r="F29" s="1">
        <v>0.51529411764705801</v>
      </c>
      <c r="G29" s="1">
        <v>0.76889027235098695</v>
      </c>
    </row>
    <row r="30" spans="1:11" x14ac:dyDescent="0.45">
      <c r="A30" s="1">
        <v>254.1</v>
      </c>
      <c r="B30" s="1">
        <v>50</v>
      </c>
      <c r="C30" s="1">
        <v>0.57999999999999996</v>
      </c>
      <c r="D30" s="1">
        <v>0.97599999999999998</v>
      </c>
      <c r="E30" s="1">
        <v>0.97224489795918301</v>
      </c>
      <c r="F30" s="1">
        <v>0.57254901960784299</v>
      </c>
      <c r="G30" s="1">
        <v>0.77945832698176098</v>
      </c>
    </row>
    <row r="31" spans="1:11" x14ac:dyDescent="0.45">
      <c r="A31" s="1">
        <v>305.10000000000002</v>
      </c>
      <c r="B31" s="1">
        <v>50</v>
      </c>
      <c r="C31" s="1">
        <v>0.64</v>
      </c>
      <c r="D31" s="1">
        <v>0.9728</v>
      </c>
      <c r="E31" s="1">
        <v>0.96571428571428497</v>
      </c>
      <c r="F31" s="1">
        <v>0.61254901960784303</v>
      </c>
      <c r="G31" s="1">
        <v>0.82564825010767195</v>
      </c>
    </row>
  </sheetData>
  <pageMargins left="0.7" right="0.7" top="0.75" bottom="0.75" header="0.3" footer="0.3"/>
  <tableParts count="6">
    <tablePart r:id="rId1"/>
    <tablePart r:id="rId2"/>
    <tablePart r:id="rId3"/>
    <tablePart r:id="rId4"/>
    <tablePart r:id="rId5"/>
    <tablePart r:id="rId6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A26B4-C996-4E5B-A888-F098112B377C}">
  <dimension ref="A1:K31"/>
  <sheetViews>
    <sheetView tabSelected="1" workbookViewId="0">
      <selection activeCell="J8" sqref="J8"/>
    </sheetView>
  </sheetViews>
  <sheetFormatPr defaultRowHeight="14.25" x14ac:dyDescent="0.45"/>
  <cols>
    <col min="1" max="1" width="9.06640625" style="1" customWidth="1"/>
    <col min="2" max="2" width="11.06640625" style="1" customWidth="1"/>
    <col min="3" max="3" width="17.9296875" style="1" customWidth="1"/>
    <col min="4" max="4" width="25.53125" style="1" customWidth="1"/>
    <col min="5" max="5" width="21.53125" style="1" customWidth="1"/>
    <col min="6" max="16384" width="9.06640625" style="1"/>
  </cols>
  <sheetData>
    <row r="1" spans="1:11" x14ac:dyDescent="0.45">
      <c r="A1" s="1" t="s">
        <v>0</v>
      </c>
      <c r="B1" s="1" t="s">
        <v>1</v>
      </c>
      <c r="C1" s="1" t="s">
        <v>2</v>
      </c>
      <c r="D1" s="1" t="s">
        <v>27</v>
      </c>
      <c r="E1" s="1" t="s">
        <v>3</v>
      </c>
      <c r="F1" s="1" t="s">
        <v>30</v>
      </c>
      <c r="G1" s="1" t="s">
        <v>36</v>
      </c>
      <c r="I1" s="1" t="s">
        <v>4</v>
      </c>
      <c r="J1" s="1" t="s">
        <v>5</v>
      </c>
      <c r="K1" s="1" t="s">
        <v>6</v>
      </c>
    </row>
    <row r="2" spans="1:11" x14ac:dyDescent="0.45">
      <c r="A2" s="1">
        <v>5.0999999999999996</v>
      </c>
      <c r="B2" s="1">
        <v>5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I2" s="1">
        <v>5</v>
      </c>
      <c r="J2" s="2">
        <f ca="1">AVERAGEIF($B$2:$B$321,I2,$C$2:C$31)</f>
        <v>0.91999999999999993</v>
      </c>
      <c r="K2" s="2">
        <f>_xlfn.STDEV.S(C2:C11)</f>
        <v>0.16865480854231363</v>
      </c>
    </row>
    <row r="3" spans="1:11" x14ac:dyDescent="0.45">
      <c r="A3" s="1">
        <v>56.1</v>
      </c>
      <c r="B3" s="1">
        <v>5</v>
      </c>
      <c r="C3" s="1">
        <v>1</v>
      </c>
      <c r="D3" s="1">
        <v>1</v>
      </c>
      <c r="E3" s="1">
        <v>1</v>
      </c>
      <c r="F3" s="1">
        <v>1</v>
      </c>
      <c r="G3" s="1">
        <v>1</v>
      </c>
      <c r="I3" s="1">
        <v>25</v>
      </c>
      <c r="J3" s="2">
        <f ca="1">AVERAGEIF($B$2:$B$321,I3,$C$2:C$31)</f>
        <v>0.83599999999999997</v>
      </c>
      <c r="K3" s="2">
        <f>_xlfn.STDEV.S(C12:C21)</f>
        <v>7.1678293630483281E-2</v>
      </c>
    </row>
    <row r="4" spans="1:11" x14ac:dyDescent="0.45">
      <c r="A4" s="1">
        <v>107.1</v>
      </c>
      <c r="B4" s="1">
        <v>5</v>
      </c>
      <c r="C4" s="1">
        <v>0.6</v>
      </c>
      <c r="D4" s="1">
        <v>0.83333333333333304</v>
      </c>
      <c r="E4" s="1">
        <v>0.8</v>
      </c>
      <c r="F4" s="1">
        <v>0.8</v>
      </c>
      <c r="G4" s="1">
        <v>0.99012856323145804</v>
      </c>
      <c r="I4" s="1">
        <v>50</v>
      </c>
      <c r="J4" s="2">
        <f ca="1">AVERAGEIF($B$2:$B$321,I4,$C$2:C$31)</f>
        <v>0.64400000000000002</v>
      </c>
      <c r="K4" s="2">
        <f>_xlfn.STDEV.S(C22:C31)</f>
        <v>5.2323778320929541E-2</v>
      </c>
    </row>
    <row r="5" spans="1:11" x14ac:dyDescent="0.45">
      <c r="A5" s="1">
        <v>158.1</v>
      </c>
      <c r="B5" s="1">
        <v>5</v>
      </c>
      <c r="C5" s="1">
        <v>1</v>
      </c>
      <c r="D5" s="1">
        <v>1</v>
      </c>
      <c r="E5" s="1">
        <v>1</v>
      </c>
      <c r="F5" s="1">
        <v>1</v>
      </c>
      <c r="G5" s="1">
        <v>1</v>
      </c>
    </row>
    <row r="6" spans="1:11" x14ac:dyDescent="0.45">
      <c r="A6" s="1">
        <v>209.1</v>
      </c>
      <c r="B6" s="1">
        <v>5</v>
      </c>
      <c r="C6" s="1">
        <v>1</v>
      </c>
      <c r="D6" s="1">
        <v>1</v>
      </c>
      <c r="E6" s="1">
        <v>1</v>
      </c>
      <c r="F6" s="1">
        <v>1</v>
      </c>
      <c r="G6" s="1">
        <v>1</v>
      </c>
      <c r="I6" s="1" t="s">
        <v>4</v>
      </c>
      <c r="J6" s="1" t="s">
        <v>19</v>
      </c>
      <c r="K6" s="1" t="s">
        <v>20</v>
      </c>
    </row>
    <row r="7" spans="1:11" x14ac:dyDescent="0.45">
      <c r="A7" s="1">
        <v>260.10000000000002</v>
      </c>
      <c r="B7" s="1">
        <v>5</v>
      </c>
      <c r="C7" s="1">
        <v>0.6</v>
      </c>
      <c r="D7" s="1">
        <v>0.83333333333333304</v>
      </c>
      <c r="E7" s="1">
        <v>0.8</v>
      </c>
      <c r="F7" s="1">
        <v>0.53333333333333299</v>
      </c>
      <c r="G7" s="1">
        <v>0.83493762798077598</v>
      </c>
      <c r="I7" s="1">
        <v>5</v>
      </c>
      <c r="J7" s="2">
        <f ca="1">AVERAGEIF($B$2:$B$321,I7,$E$2:E$31)</f>
        <v>0.96</v>
      </c>
      <c r="K7" s="2">
        <f>_xlfn.STDEV.S(E2:E11)</f>
        <v>8.4327404271156758E-2</v>
      </c>
    </row>
    <row r="8" spans="1:11" x14ac:dyDescent="0.45">
      <c r="A8" s="1">
        <v>5.2</v>
      </c>
      <c r="B8" s="1">
        <v>5</v>
      </c>
      <c r="C8" s="1">
        <v>1</v>
      </c>
      <c r="D8" s="1">
        <v>1</v>
      </c>
      <c r="E8" s="1">
        <v>1</v>
      </c>
      <c r="F8" s="1">
        <v>1</v>
      </c>
      <c r="G8" s="1">
        <v>1</v>
      </c>
      <c r="I8" s="1">
        <v>25</v>
      </c>
      <c r="J8" s="2">
        <f ca="1">AVERAGEIF($B$2:$B$321,I8,$E$2:E$31)</f>
        <v>0.98066666666666646</v>
      </c>
      <c r="K8" s="2">
        <f>_xlfn.STDEV.S(E12:E21)</f>
        <v>9.6609178307929967E-3</v>
      </c>
    </row>
    <row r="9" spans="1:11" x14ac:dyDescent="0.45">
      <c r="A9" s="1">
        <v>56.2</v>
      </c>
      <c r="B9" s="1">
        <v>5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I9" s="1">
        <v>50</v>
      </c>
      <c r="J9" s="2">
        <f ca="1">AVERAGEIF($B$2:$B$321,I9,$E$2:E$31)</f>
        <v>0.9756734693877549</v>
      </c>
      <c r="K9" s="2">
        <f>_xlfn.STDEV.S(E22:E31)</f>
        <v>5.1886525982270133E-3</v>
      </c>
    </row>
    <row r="10" spans="1:11" x14ac:dyDescent="0.45">
      <c r="A10" s="1">
        <v>107.2</v>
      </c>
      <c r="B10" s="1">
        <v>5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</row>
    <row r="11" spans="1:11" x14ac:dyDescent="0.45">
      <c r="A11" s="1">
        <v>158.19999999999999</v>
      </c>
      <c r="B11" s="1">
        <v>5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I11" s="1" t="s">
        <v>4</v>
      </c>
      <c r="J11" s="1" t="s">
        <v>28</v>
      </c>
      <c r="K11" s="1" t="s">
        <v>29</v>
      </c>
    </row>
    <row r="12" spans="1:11" x14ac:dyDescent="0.45">
      <c r="A12" s="1">
        <v>25.1</v>
      </c>
      <c r="B12" s="1">
        <v>25</v>
      </c>
      <c r="C12" s="1">
        <v>0.92</v>
      </c>
      <c r="D12" s="1">
        <v>0.987179487179487</v>
      </c>
      <c r="E12" s="1">
        <v>0.98</v>
      </c>
      <c r="F12" s="1">
        <v>0.95076923076923003</v>
      </c>
      <c r="G12" s="1">
        <v>0.94770864570478897</v>
      </c>
      <c r="I12" s="1">
        <v>5</v>
      </c>
      <c r="J12" s="2">
        <f ca="1">AVERAGEIF($B$2:$B$321,I12,$D$2:D$31)</f>
        <v>0.96666666666666656</v>
      </c>
      <c r="K12" s="2">
        <f>_xlfn.STDEV.S(E2:E11)</f>
        <v>8.4327404271156758E-2</v>
      </c>
    </row>
    <row r="13" spans="1:11" x14ac:dyDescent="0.45">
      <c r="A13" s="1">
        <v>76.099999999999994</v>
      </c>
      <c r="B13" s="1">
        <v>25</v>
      </c>
      <c r="C13" s="1">
        <v>0.76</v>
      </c>
      <c r="D13" s="1">
        <v>0.97435897435897401</v>
      </c>
      <c r="E13" s="1">
        <v>0.96666666666666601</v>
      </c>
      <c r="F13" s="1">
        <v>0.69846153846153802</v>
      </c>
      <c r="G13" s="1">
        <v>0.94039309040306496</v>
      </c>
      <c r="I13" s="1">
        <v>25</v>
      </c>
      <c r="J13" s="2">
        <f ca="1">AVERAGEIF($B$2:$B$321,I13,$D$2:D$31)</f>
        <v>0.98333333333333284</v>
      </c>
      <c r="K13" s="2">
        <f>_xlfn.STDEV.S(E12:E21)</f>
        <v>9.6609178307929967E-3</v>
      </c>
    </row>
    <row r="14" spans="1:11" x14ac:dyDescent="0.45">
      <c r="A14" s="1">
        <v>127.1</v>
      </c>
      <c r="B14" s="1">
        <v>25</v>
      </c>
      <c r="C14" s="1">
        <v>0.72</v>
      </c>
      <c r="D14" s="1">
        <v>0.97435897435897401</v>
      </c>
      <c r="E14" s="1">
        <v>0.97333333333333305</v>
      </c>
      <c r="F14" s="1">
        <v>0.65846153846153799</v>
      </c>
      <c r="G14" s="1">
        <v>0.92399573616005704</v>
      </c>
      <c r="I14" s="1">
        <v>50</v>
      </c>
      <c r="J14" s="2">
        <f ca="1">AVERAGEIF($B$2:$B$321,I14,$D$2:D$31)</f>
        <v>0.97872000000000026</v>
      </c>
      <c r="K14" s="2">
        <f>_xlfn.STDEV.S(E22:E31)</f>
        <v>5.1886525982270133E-3</v>
      </c>
    </row>
    <row r="15" spans="1:11" x14ac:dyDescent="0.45">
      <c r="A15" s="1">
        <v>178.1</v>
      </c>
      <c r="B15" s="1">
        <v>25</v>
      </c>
      <c r="C15" s="1">
        <v>0.8</v>
      </c>
      <c r="D15" s="1">
        <v>0.98076923076922995</v>
      </c>
      <c r="E15" s="1">
        <v>0.98</v>
      </c>
      <c r="F15" s="1">
        <v>0.77846153846153798</v>
      </c>
      <c r="G15" s="1">
        <v>0.93214955114497799</v>
      </c>
    </row>
    <row r="16" spans="1:11" x14ac:dyDescent="0.45">
      <c r="A16" s="1">
        <v>229.1</v>
      </c>
      <c r="B16" s="1">
        <v>25</v>
      </c>
      <c r="C16" s="1">
        <v>0.8</v>
      </c>
      <c r="D16" s="1">
        <v>0.98076923076922995</v>
      </c>
      <c r="E16" s="1">
        <v>0.98</v>
      </c>
      <c r="F16" s="1">
        <v>0.85846153846153805</v>
      </c>
      <c r="G16" s="1">
        <v>0.87918905250286505</v>
      </c>
      <c r="I16" s="1" t="s">
        <v>4</v>
      </c>
      <c r="J16" s="1" t="s">
        <v>28</v>
      </c>
      <c r="K16" s="1" t="s">
        <v>29</v>
      </c>
    </row>
    <row r="17" spans="1:11" x14ac:dyDescent="0.45">
      <c r="A17" s="1">
        <v>280.10000000000002</v>
      </c>
      <c r="B17" s="1">
        <v>25</v>
      </c>
      <c r="C17" s="1">
        <v>0.84</v>
      </c>
      <c r="D17" s="1">
        <v>0.987179487179487</v>
      </c>
      <c r="E17" s="1">
        <v>0.98666666666666603</v>
      </c>
      <c r="F17" s="1">
        <v>0.85846153846153805</v>
      </c>
      <c r="G17" s="1">
        <v>0.92196428478411097</v>
      </c>
      <c r="I17" s="1">
        <v>5</v>
      </c>
      <c r="J17" s="2">
        <f ca="1">AVERAGEIF($B$2:$B$321,I17,$F$2:F$31)</f>
        <v>0.93333333333333324</v>
      </c>
      <c r="K17" s="2">
        <f>_xlfn.STDEV.S(E7:E16)</f>
        <v>6.0352871810730492E-2</v>
      </c>
    </row>
    <row r="18" spans="1:11" x14ac:dyDescent="0.45">
      <c r="A18" s="1">
        <v>25.2</v>
      </c>
      <c r="B18" s="1">
        <v>25</v>
      </c>
      <c r="C18" s="1">
        <v>0.92</v>
      </c>
      <c r="D18" s="1">
        <v>0.99358974358974295</v>
      </c>
      <c r="E18" s="1">
        <v>0.99333333333333296</v>
      </c>
      <c r="F18" s="1">
        <v>0.96615384615384603</v>
      </c>
      <c r="G18" s="1">
        <v>0.93733882705293003</v>
      </c>
      <c r="I18" s="1">
        <v>25</v>
      </c>
      <c r="J18" s="2">
        <f ca="1">AVERAGEIF($B$2:$B$321,I18,$F$2:F$31)</f>
        <v>0.85446153846153794</v>
      </c>
      <c r="K18" s="2">
        <f>_xlfn.STDEV.S(E17:E26)</f>
        <v>1.0242417280539973E-2</v>
      </c>
    </row>
    <row r="19" spans="1:11" x14ac:dyDescent="0.45">
      <c r="A19" s="1">
        <v>76.2</v>
      </c>
      <c r="B19" s="1">
        <v>25</v>
      </c>
      <c r="C19" s="1">
        <v>0.92</v>
      </c>
      <c r="D19" s="1">
        <v>0.99358974358974295</v>
      </c>
      <c r="E19" s="1">
        <v>0.99333333333333296</v>
      </c>
      <c r="F19" s="1">
        <v>0.97230769230769198</v>
      </c>
      <c r="G19" s="1">
        <v>0.93318727526898404</v>
      </c>
      <c r="I19" s="1">
        <v>50</v>
      </c>
      <c r="J19" s="2">
        <f ca="1">AVERAGEIF($B$2:$B$321,I19,$F$2:F$31)</f>
        <v>0.62988235294117589</v>
      </c>
      <c r="K19" s="2">
        <f>_xlfn.STDEV.S(E27:E36)</f>
        <v>3.385541445441103E-3</v>
      </c>
    </row>
    <row r="20" spans="1:11" x14ac:dyDescent="0.45">
      <c r="A20" s="1">
        <v>127.2</v>
      </c>
      <c r="B20" s="1">
        <v>25</v>
      </c>
      <c r="C20" s="1">
        <v>0.88</v>
      </c>
      <c r="D20" s="1">
        <v>0.987179487179487</v>
      </c>
      <c r="E20" s="1">
        <v>0.98666666666666603</v>
      </c>
      <c r="F20" s="1">
        <v>0.90769230769230702</v>
      </c>
      <c r="G20" s="1">
        <v>0.93368246667459498</v>
      </c>
    </row>
    <row r="21" spans="1:11" x14ac:dyDescent="0.45">
      <c r="A21" s="1">
        <v>178.2</v>
      </c>
      <c r="B21" s="1">
        <v>25</v>
      </c>
      <c r="C21" s="1">
        <v>0.8</v>
      </c>
      <c r="D21" s="1">
        <v>0.97435897435897401</v>
      </c>
      <c r="E21" s="1">
        <v>0.96666666666666601</v>
      </c>
      <c r="F21" s="1">
        <v>0.895384615384615</v>
      </c>
      <c r="G21" s="1">
        <v>0.85646148087003005</v>
      </c>
      <c r="I21" s="1" t="s">
        <v>4</v>
      </c>
      <c r="J21" s="1" t="s">
        <v>37</v>
      </c>
      <c r="K21" s="1" t="s">
        <v>38</v>
      </c>
    </row>
    <row r="22" spans="1:11" x14ac:dyDescent="0.45">
      <c r="A22" s="1">
        <v>50.1</v>
      </c>
      <c r="B22" s="1">
        <v>50</v>
      </c>
      <c r="C22" s="1">
        <v>0.7</v>
      </c>
      <c r="D22" s="1">
        <v>0.98560000000000003</v>
      </c>
      <c r="E22" s="1">
        <v>0.98530612244897897</v>
      </c>
      <c r="F22" s="1">
        <v>0.669803921568627</v>
      </c>
      <c r="G22" s="1">
        <v>0.85791967535563396</v>
      </c>
      <c r="I22" s="1">
        <v>5</v>
      </c>
      <c r="J22" s="2">
        <f ca="1">AVERAGEIF($B$2:$B$321,I22,$G$2:G$31)</f>
        <v>0.98250661912122328</v>
      </c>
      <c r="K22" s="2">
        <f>_xlfn.STDEV.S(G2:G11)</f>
        <v>5.1943182821648247E-2</v>
      </c>
    </row>
    <row r="23" spans="1:11" x14ac:dyDescent="0.45">
      <c r="A23" s="1">
        <v>101.1</v>
      </c>
      <c r="B23" s="1">
        <v>50</v>
      </c>
      <c r="C23" s="1">
        <v>0.64</v>
      </c>
      <c r="D23" s="1">
        <v>0.97760000000000002</v>
      </c>
      <c r="E23" s="1">
        <v>0.97714285714285698</v>
      </c>
      <c r="F23" s="1">
        <v>0.59137254901960701</v>
      </c>
      <c r="G23" s="1">
        <v>0.83854618898859201</v>
      </c>
      <c r="I23" s="1">
        <v>25</v>
      </c>
      <c r="J23" s="2">
        <f ca="1">AVERAGEIF($B$2:$B$321,I23,$G$2:G$31)</f>
        <v>0.92060704105664026</v>
      </c>
      <c r="K23" s="2">
        <f>_xlfn.STDEV.S(G12:G21)</f>
        <v>2.9272330517764428E-2</v>
      </c>
    </row>
    <row r="24" spans="1:11" x14ac:dyDescent="0.45">
      <c r="A24" s="1">
        <v>152.1</v>
      </c>
      <c r="B24" s="1">
        <v>50</v>
      </c>
      <c r="C24" s="1">
        <v>0.68</v>
      </c>
      <c r="D24" s="1">
        <v>0.97760000000000002</v>
      </c>
      <c r="E24" s="1">
        <v>0.97387755102040796</v>
      </c>
      <c r="F24" s="1">
        <v>0.62980392156862697</v>
      </c>
      <c r="G24" s="1">
        <v>0.86107084880371298</v>
      </c>
      <c r="I24" s="1">
        <v>50</v>
      </c>
      <c r="J24" s="2">
        <f ca="1">AVERAGEIF($B$2:$B$321,I24,$G$2:G$31)</f>
        <v>0.81678020099053816</v>
      </c>
      <c r="K24" s="2">
        <f>_xlfn.STDEV.S(G22:G31)</f>
        <v>4.0654744437464509E-2</v>
      </c>
    </row>
    <row r="25" spans="1:11" x14ac:dyDescent="0.45">
      <c r="A25" s="1">
        <v>203.1</v>
      </c>
      <c r="B25" s="1">
        <v>50</v>
      </c>
      <c r="C25" s="1">
        <v>0.66</v>
      </c>
      <c r="D25" s="1">
        <v>0.97440000000000004</v>
      </c>
      <c r="E25" s="1">
        <v>0.97061224489795905</v>
      </c>
      <c r="F25" s="1">
        <v>0.618823529411764</v>
      </c>
      <c r="G25" s="1">
        <v>0.84463913882503205</v>
      </c>
    </row>
    <row r="26" spans="1:11" x14ac:dyDescent="0.45">
      <c r="A26" s="1">
        <v>254.1</v>
      </c>
      <c r="B26" s="1">
        <v>50</v>
      </c>
      <c r="C26" s="1">
        <v>0.54</v>
      </c>
      <c r="D26" s="1">
        <v>0.9728</v>
      </c>
      <c r="E26" s="1">
        <v>0.96734693877551003</v>
      </c>
      <c r="F26" s="1">
        <v>0.55372549019607797</v>
      </c>
      <c r="G26" s="1">
        <v>0.74099005131682105</v>
      </c>
    </row>
    <row r="27" spans="1:11" x14ac:dyDescent="0.45">
      <c r="A27" s="1">
        <v>305.10000000000002</v>
      </c>
      <c r="B27" s="1">
        <v>50</v>
      </c>
      <c r="C27" s="1">
        <v>0.62</v>
      </c>
      <c r="D27" s="1">
        <v>0.97599999999999998</v>
      </c>
      <c r="E27" s="1">
        <v>0.97061224489795905</v>
      </c>
      <c r="F27" s="1">
        <v>0.62039215686274496</v>
      </c>
      <c r="G27" s="1">
        <v>0.79472960905725498</v>
      </c>
    </row>
    <row r="28" spans="1:11" x14ac:dyDescent="0.45">
      <c r="A28" s="1">
        <v>50.2</v>
      </c>
      <c r="B28" s="1">
        <v>50</v>
      </c>
      <c r="C28" s="1">
        <v>0.6</v>
      </c>
      <c r="D28" s="1">
        <v>0.98080000000000001</v>
      </c>
      <c r="E28" s="1">
        <v>0.97877551020408105</v>
      </c>
      <c r="F28" s="1">
        <v>0.60549019607843102</v>
      </c>
      <c r="G28" s="1">
        <v>0.77926352525005305</v>
      </c>
    </row>
    <row r="29" spans="1:11" x14ac:dyDescent="0.45">
      <c r="A29" s="1">
        <v>101.2</v>
      </c>
      <c r="B29" s="1">
        <v>50</v>
      </c>
      <c r="C29" s="1">
        <v>0.62</v>
      </c>
      <c r="D29" s="1">
        <v>0.98080000000000001</v>
      </c>
      <c r="E29" s="1">
        <v>0.97877551020408105</v>
      </c>
      <c r="F29" s="1">
        <v>0.625882352941176</v>
      </c>
      <c r="G29" s="1">
        <v>0.78956411792506598</v>
      </c>
    </row>
    <row r="30" spans="1:11" x14ac:dyDescent="0.45">
      <c r="A30" s="1">
        <v>152.19999999999999</v>
      </c>
      <c r="B30" s="1">
        <v>50</v>
      </c>
      <c r="C30" s="1">
        <v>0.66</v>
      </c>
      <c r="D30" s="1">
        <v>0.98080000000000001</v>
      </c>
      <c r="E30" s="1">
        <v>0.97714285714285698</v>
      </c>
      <c r="F30" s="1">
        <v>0.67372549019607797</v>
      </c>
      <c r="G30" s="1">
        <v>0.80590151349731498</v>
      </c>
    </row>
    <row r="31" spans="1:11" x14ac:dyDescent="0.45">
      <c r="A31" s="1">
        <v>203.2</v>
      </c>
      <c r="B31" s="1">
        <v>50</v>
      </c>
      <c r="C31" s="1">
        <v>0.72</v>
      </c>
      <c r="D31" s="1">
        <v>0.98080000000000001</v>
      </c>
      <c r="E31" s="1">
        <v>0.97714285714285698</v>
      </c>
      <c r="F31" s="1">
        <v>0.70980392156862704</v>
      </c>
      <c r="G31" s="1">
        <v>0.85517734088590103</v>
      </c>
    </row>
  </sheetData>
  <pageMargins left="0.7" right="0.7" top="0.75" bottom="0.75" header="0.3" footer="0.3"/>
  <tableParts count="6">
    <tablePart r:id="rId1"/>
    <tablePart r:id="rId2"/>
    <tablePart r:id="rId3"/>
    <tablePart r:id="rId4"/>
    <tablePart r:id="rId5"/>
    <tablePart r:id="rId6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31"/>
  <sheetViews>
    <sheetView workbookViewId="0">
      <selection activeCell="A2" sqref="A2:G31"/>
    </sheetView>
  </sheetViews>
  <sheetFormatPr defaultRowHeight="14.25" x14ac:dyDescent="0.45"/>
  <cols>
    <col min="1" max="1" width="9.06640625" customWidth="1"/>
    <col min="2" max="2" width="11.06640625" customWidth="1"/>
    <col min="3" max="3" width="17.9296875" customWidth="1"/>
    <col min="4" max="4" width="25.53125" customWidth="1"/>
    <col min="5" max="5" width="21.53125" customWidth="1"/>
  </cols>
  <sheetData>
    <row r="1" spans="1:11" x14ac:dyDescent="0.45">
      <c r="A1" s="1" t="s">
        <v>0</v>
      </c>
      <c r="B1" s="1" t="s">
        <v>1</v>
      </c>
      <c r="C1" s="1" t="s">
        <v>2</v>
      </c>
      <c r="D1" s="1" t="s">
        <v>27</v>
      </c>
      <c r="E1" s="1" t="s">
        <v>3</v>
      </c>
      <c r="F1" s="1" t="s">
        <v>30</v>
      </c>
      <c r="G1" s="1" t="s">
        <v>36</v>
      </c>
      <c r="H1" s="1"/>
      <c r="I1" s="1" t="s">
        <v>4</v>
      </c>
      <c r="J1" s="1" t="s">
        <v>5</v>
      </c>
      <c r="K1" s="1" t="s">
        <v>6</v>
      </c>
    </row>
    <row r="2" spans="1:11" x14ac:dyDescent="0.45">
      <c r="A2" s="1">
        <v>5.2</v>
      </c>
      <c r="B2" s="1">
        <v>5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/>
      <c r="I2" s="1">
        <v>5</v>
      </c>
      <c r="J2" s="2">
        <f ca="1">AVERAGEIF($B$2:$B$321,I2,$C$2:C$31)</f>
        <v>0.83999999999999986</v>
      </c>
      <c r="K2" s="2">
        <f>_xlfn.STDEV.S(C2:C11)</f>
        <v>0.20655911179772996</v>
      </c>
    </row>
    <row r="3" spans="1:11" x14ac:dyDescent="0.45">
      <c r="A3" s="1">
        <v>56.2</v>
      </c>
      <c r="B3" s="1">
        <v>5</v>
      </c>
      <c r="C3" s="1">
        <v>1</v>
      </c>
      <c r="D3" s="1">
        <v>1</v>
      </c>
      <c r="E3" s="1">
        <v>1</v>
      </c>
      <c r="F3" s="1">
        <v>1</v>
      </c>
      <c r="G3" s="1">
        <v>1</v>
      </c>
      <c r="H3" s="1"/>
      <c r="I3" s="1">
        <v>25</v>
      </c>
      <c r="J3" s="2">
        <f ca="1">AVERAGEIF($B$2:$B$321,I3,$C$2:C$31)</f>
        <v>0.33599999999999997</v>
      </c>
      <c r="K3" s="2">
        <f>_xlfn.STDEV.S(C12:C21)</f>
        <v>0.14871299726505269</v>
      </c>
    </row>
    <row r="4" spans="1:11" x14ac:dyDescent="0.45">
      <c r="A4" s="1">
        <v>107.2</v>
      </c>
      <c r="B4" s="1">
        <v>5</v>
      </c>
      <c r="C4" s="1">
        <v>1</v>
      </c>
      <c r="D4" s="1">
        <v>1</v>
      </c>
      <c r="E4" s="1">
        <v>1</v>
      </c>
      <c r="F4" s="1">
        <v>1</v>
      </c>
      <c r="G4" s="1">
        <v>1</v>
      </c>
      <c r="H4" s="1"/>
      <c r="I4" s="1">
        <v>50</v>
      </c>
      <c r="J4" s="2">
        <f ca="1">AVERAGEIF($B$2:$B$321,I4,$C$2:C$31)</f>
        <v>0.192</v>
      </c>
      <c r="K4" s="2">
        <f>_xlfn.STDEV.S(C22:C31)</f>
        <v>5.3499740393970409E-2</v>
      </c>
    </row>
    <row r="5" spans="1:11" x14ac:dyDescent="0.45">
      <c r="A5" s="1">
        <v>158.19999999999999</v>
      </c>
      <c r="B5" s="1">
        <v>5</v>
      </c>
      <c r="C5" s="1">
        <v>1</v>
      </c>
      <c r="D5" s="1">
        <v>1</v>
      </c>
      <c r="E5" s="1">
        <v>1</v>
      </c>
      <c r="F5" s="1">
        <v>1</v>
      </c>
      <c r="G5" s="1">
        <v>1</v>
      </c>
      <c r="H5" s="1"/>
      <c r="I5" s="1"/>
      <c r="J5" s="1"/>
      <c r="K5" s="1"/>
    </row>
    <row r="6" spans="1:11" x14ac:dyDescent="0.45">
      <c r="A6" s="1">
        <v>5.0999999999999996</v>
      </c>
      <c r="B6" s="1">
        <v>5</v>
      </c>
      <c r="C6" s="1">
        <v>0.6</v>
      </c>
      <c r="D6" s="1">
        <v>0.83333333333333304</v>
      </c>
      <c r="E6" s="1">
        <v>0.8</v>
      </c>
      <c r="F6" s="1">
        <v>0.8</v>
      </c>
      <c r="G6" s="1">
        <v>0.99012856323145804</v>
      </c>
      <c r="H6" s="1"/>
      <c r="I6" s="1" t="s">
        <v>4</v>
      </c>
      <c r="J6" s="1" t="s">
        <v>19</v>
      </c>
      <c r="K6" s="1" t="s">
        <v>20</v>
      </c>
    </row>
    <row r="7" spans="1:11" x14ac:dyDescent="0.45">
      <c r="A7" s="1">
        <v>56.1</v>
      </c>
      <c r="B7" s="1">
        <v>5</v>
      </c>
      <c r="C7" s="1">
        <v>0.6</v>
      </c>
      <c r="D7" s="1">
        <v>0.83333333333333304</v>
      </c>
      <c r="E7" s="1">
        <v>0.8</v>
      </c>
      <c r="F7" s="1">
        <v>0.93333333333333302</v>
      </c>
      <c r="G7" s="1">
        <v>0.91351452512485098</v>
      </c>
      <c r="H7" s="1"/>
      <c r="I7" s="1">
        <v>5</v>
      </c>
      <c r="J7" s="2">
        <f ca="1">AVERAGEIF($B$2:$B$321,I7,$E$2:E$31)</f>
        <v>0.91999999999999993</v>
      </c>
      <c r="K7" s="2">
        <f>_xlfn.STDEV.S(E2:E11)</f>
        <v>0.10327955589886641</v>
      </c>
    </row>
    <row r="8" spans="1:11" x14ac:dyDescent="0.45">
      <c r="A8" s="1">
        <v>107.1</v>
      </c>
      <c r="B8" s="1">
        <v>5</v>
      </c>
      <c r="C8" s="1">
        <v>1</v>
      </c>
      <c r="D8" s="1">
        <v>1</v>
      </c>
      <c r="E8" s="1">
        <v>1</v>
      </c>
      <c r="F8" s="1">
        <v>1</v>
      </c>
      <c r="G8" s="1">
        <v>1</v>
      </c>
      <c r="H8" s="1"/>
      <c r="I8" s="1">
        <v>25</v>
      </c>
      <c r="J8" s="2">
        <f ca="1">AVERAGEIF($B$2:$B$321,I8,$E$2:E$31)</f>
        <v>0.83666666666666634</v>
      </c>
      <c r="K8" s="2">
        <f>_xlfn.STDEV.S(E12:E21)</f>
        <v>6.6388307761287527E-2</v>
      </c>
    </row>
    <row r="9" spans="1:11" x14ac:dyDescent="0.45">
      <c r="A9" s="1">
        <v>158.1</v>
      </c>
      <c r="B9" s="1">
        <v>5</v>
      </c>
      <c r="C9" s="1">
        <v>0.6</v>
      </c>
      <c r="D9" s="1">
        <v>0.83333333333333304</v>
      </c>
      <c r="E9" s="1">
        <v>0.8</v>
      </c>
      <c r="F9" s="1">
        <v>0.93333333333333302</v>
      </c>
      <c r="G9" s="1">
        <v>0.91351452512485098</v>
      </c>
      <c r="H9" s="1"/>
      <c r="I9" s="1">
        <v>50</v>
      </c>
      <c r="J9" s="2">
        <f ca="1">AVERAGEIF($B$2:$B$321,I9,$E$2:E$31)</f>
        <v>0.83477551020408103</v>
      </c>
      <c r="K9" s="2">
        <f>_xlfn.STDEV.S(E22:E31)</f>
        <v>3.990863738889968E-2</v>
      </c>
    </row>
    <row r="10" spans="1:11" x14ac:dyDescent="0.45">
      <c r="A10" s="1">
        <v>209.1</v>
      </c>
      <c r="B10" s="1">
        <v>5</v>
      </c>
      <c r="C10" s="1">
        <v>0.6</v>
      </c>
      <c r="D10" s="1">
        <v>0.83333333333333304</v>
      </c>
      <c r="E10" s="1">
        <v>0.8</v>
      </c>
      <c r="F10" s="1">
        <v>0.66666666666666596</v>
      </c>
      <c r="G10" s="1">
        <v>0.93193587761086405</v>
      </c>
      <c r="H10" s="1"/>
      <c r="I10" s="1"/>
      <c r="J10" s="1"/>
      <c r="K10" s="1"/>
    </row>
    <row r="11" spans="1:11" x14ac:dyDescent="0.45">
      <c r="A11" s="1">
        <v>260.10000000000002</v>
      </c>
      <c r="B11" s="1">
        <v>5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/>
      <c r="I11" s="1" t="s">
        <v>4</v>
      </c>
      <c r="J11" s="1" t="s">
        <v>28</v>
      </c>
      <c r="K11" s="1" t="s">
        <v>29</v>
      </c>
    </row>
    <row r="12" spans="1:11" x14ac:dyDescent="0.45">
      <c r="A12" s="1">
        <v>25.2</v>
      </c>
      <c r="B12" s="1">
        <v>25</v>
      </c>
      <c r="C12" s="1">
        <v>0.24</v>
      </c>
      <c r="D12" s="1">
        <v>0.83333333333333304</v>
      </c>
      <c r="E12" s="1">
        <v>0.75333333333333297</v>
      </c>
      <c r="F12" s="1">
        <v>0.298461538461538</v>
      </c>
      <c r="G12" s="1">
        <v>0.65296111525418798</v>
      </c>
      <c r="H12" s="1"/>
      <c r="I12" s="1">
        <v>5</v>
      </c>
      <c r="J12" s="2">
        <f ca="1">AVERAGEIF($B$2:$B$321,I12,$D$2:D$31)</f>
        <v>0.93333333333333324</v>
      </c>
      <c r="K12" s="2">
        <f>_xlfn.STDEV.S(E2:E11)</f>
        <v>0.10327955589886641</v>
      </c>
    </row>
    <row r="13" spans="1:11" x14ac:dyDescent="0.45">
      <c r="A13" s="1">
        <v>76.2</v>
      </c>
      <c r="B13" s="1">
        <v>25</v>
      </c>
      <c r="C13" s="1">
        <v>0.24</v>
      </c>
      <c r="D13" s="1">
        <v>0.82692307692307598</v>
      </c>
      <c r="E13" s="1">
        <v>0.77333333333333298</v>
      </c>
      <c r="F13" s="1">
        <v>0.366153846153846</v>
      </c>
      <c r="G13" s="1">
        <v>0.61189328384251696</v>
      </c>
      <c r="H13" s="1"/>
      <c r="I13" s="1">
        <v>25</v>
      </c>
      <c r="J13" s="2">
        <f ca="1">AVERAGEIF($B$2:$B$321,I13,$D$2:D$31)</f>
        <v>0.87499999999999944</v>
      </c>
      <c r="K13" s="2">
        <f>_xlfn.STDEV.S(E12:E21)</f>
        <v>6.6388307761287527E-2</v>
      </c>
    </row>
    <row r="14" spans="1:11" x14ac:dyDescent="0.45">
      <c r="A14" s="1">
        <v>127.2</v>
      </c>
      <c r="B14" s="1">
        <v>25</v>
      </c>
      <c r="C14" s="1">
        <v>0.32</v>
      </c>
      <c r="D14" s="1">
        <v>0.85897435897435903</v>
      </c>
      <c r="E14" s="1">
        <v>0.80666666666666598</v>
      </c>
      <c r="F14" s="1">
        <v>0.45846153846153798</v>
      </c>
      <c r="G14" s="1">
        <v>0.63498991972698104</v>
      </c>
      <c r="H14" s="1"/>
      <c r="I14" s="1">
        <v>50</v>
      </c>
      <c r="J14" s="2">
        <f ca="1">AVERAGEIF($B$2:$B$321,I14,$D$2:D$31)</f>
        <v>0.87759999999999994</v>
      </c>
      <c r="K14" s="2">
        <f>_xlfn.STDEV.S(E22:E31)</f>
        <v>3.990863738889968E-2</v>
      </c>
    </row>
    <row r="15" spans="1:11" x14ac:dyDescent="0.45">
      <c r="A15" s="1">
        <v>178.2</v>
      </c>
      <c r="B15" s="1">
        <v>25</v>
      </c>
      <c r="C15" s="1">
        <v>0.48</v>
      </c>
      <c r="D15" s="1">
        <v>0.90384615384615297</v>
      </c>
      <c r="E15" s="1">
        <v>0.86666666666666603</v>
      </c>
      <c r="F15" s="1">
        <v>0.56923076923076898</v>
      </c>
      <c r="G15" s="1">
        <v>0.730321101136572</v>
      </c>
      <c r="H15" s="1"/>
      <c r="I15" s="1"/>
      <c r="J15" s="1"/>
      <c r="K15" s="1"/>
    </row>
    <row r="16" spans="1:11" x14ac:dyDescent="0.45">
      <c r="A16" s="1">
        <v>25.1</v>
      </c>
      <c r="B16" s="1">
        <v>25</v>
      </c>
      <c r="C16" s="1">
        <v>0.04</v>
      </c>
      <c r="D16" s="1">
        <v>0.80128205128205099</v>
      </c>
      <c r="E16" s="1">
        <v>0.74666666666666603</v>
      </c>
      <c r="F16" s="1">
        <v>7.6923076923076802E-2</v>
      </c>
      <c r="G16" s="1">
        <v>0.59050467974068299</v>
      </c>
      <c r="H16" s="1"/>
      <c r="I16" s="1" t="s">
        <v>4</v>
      </c>
      <c r="J16" s="1" t="s">
        <v>28</v>
      </c>
      <c r="K16" s="1" t="s">
        <v>29</v>
      </c>
    </row>
    <row r="17" spans="1:11" x14ac:dyDescent="0.45">
      <c r="A17" s="1">
        <v>76.099999999999994</v>
      </c>
      <c r="B17" s="1">
        <v>25</v>
      </c>
      <c r="C17" s="1">
        <v>0.24</v>
      </c>
      <c r="D17" s="1">
        <v>0.85256410256410198</v>
      </c>
      <c r="E17" s="1">
        <v>0.81333333333333302</v>
      </c>
      <c r="F17" s="1">
        <v>0.32615384615384602</v>
      </c>
      <c r="G17" s="1">
        <v>0.63236614148790304</v>
      </c>
      <c r="I17" s="1">
        <v>5</v>
      </c>
      <c r="J17" s="2">
        <f ca="1">AVERAGEIF($B$2:$B$321,I17,$F$2:F$31)</f>
        <v>0.93333333333333302</v>
      </c>
      <c r="K17" s="2">
        <f>_xlfn.STDEV.S(E7:E16)</f>
        <v>9.3216858539909853E-2</v>
      </c>
    </row>
    <row r="18" spans="1:11" x14ac:dyDescent="0.45">
      <c r="A18" s="1">
        <v>127.1</v>
      </c>
      <c r="B18" s="1">
        <v>25</v>
      </c>
      <c r="C18" s="1">
        <v>0.36</v>
      </c>
      <c r="D18" s="1">
        <v>0.89743589743589702</v>
      </c>
      <c r="E18" s="1">
        <v>0.88</v>
      </c>
      <c r="F18" s="1">
        <v>0.41538461538461502</v>
      </c>
      <c r="G18" s="1">
        <v>0.704931928693867</v>
      </c>
      <c r="I18" s="1">
        <v>25</v>
      </c>
      <c r="J18" s="2">
        <f ca="1">AVERAGEIF($B$2:$B$321,I18,$F$2:F$31)</f>
        <v>0.4279999999999996</v>
      </c>
      <c r="K18" s="2">
        <f>_xlfn.STDEV.S(E17:E26)</f>
        <v>5.4481541249371337E-2</v>
      </c>
    </row>
    <row r="19" spans="1:11" x14ac:dyDescent="0.45">
      <c r="A19" s="1">
        <v>178.1</v>
      </c>
      <c r="B19" s="1">
        <v>25</v>
      </c>
      <c r="C19" s="1">
        <v>0.48</v>
      </c>
      <c r="D19" s="1">
        <v>0.91025641025641002</v>
      </c>
      <c r="E19" s="1">
        <v>0.88666666666666605</v>
      </c>
      <c r="F19" s="1">
        <v>0.52615384615384597</v>
      </c>
      <c r="G19" s="1">
        <v>0.75877580995028004</v>
      </c>
      <c r="I19" s="1">
        <v>50</v>
      </c>
      <c r="J19" s="2">
        <f ca="1">AVERAGEIF($B$2:$B$321,I19,$F$2:F$31)</f>
        <v>0.23066666666666608</v>
      </c>
      <c r="K19" s="2">
        <f>_xlfn.STDEV.S(E27:E36)</f>
        <v>2.8264237804904866E-2</v>
      </c>
    </row>
    <row r="20" spans="1:11" x14ac:dyDescent="0.45">
      <c r="A20" s="1">
        <v>229.1</v>
      </c>
      <c r="B20" s="1">
        <v>25</v>
      </c>
      <c r="C20" s="1">
        <v>0.48</v>
      </c>
      <c r="D20" s="1">
        <v>0.93589743589743501</v>
      </c>
      <c r="E20" s="1">
        <v>0.92</v>
      </c>
      <c r="F20" s="1">
        <v>0.55076923076923001</v>
      </c>
      <c r="G20" s="1">
        <v>0.74253354992793397</v>
      </c>
      <c r="I20" s="1"/>
      <c r="J20" s="1"/>
      <c r="K20" s="1"/>
    </row>
    <row r="21" spans="1:11" x14ac:dyDescent="0.45">
      <c r="A21" s="1">
        <v>280.10000000000002</v>
      </c>
      <c r="B21" s="1">
        <v>25</v>
      </c>
      <c r="C21" s="1">
        <v>0.48</v>
      </c>
      <c r="D21" s="1">
        <v>0.92948717948717896</v>
      </c>
      <c r="E21" s="1">
        <v>0.92</v>
      </c>
      <c r="F21" s="1">
        <v>0.69230769230769196</v>
      </c>
      <c r="G21" s="1">
        <v>0.64959266940807803</v>
      </c>
      <c r="I21" s="1" t="s">
        <v>4</v>
      </c>
      <c r="J21" s="1" t="s">
        <v>37</v>
      </c>
      <c r="K21" s="1" t="s">
        <v>38</v>
      </c>
    </row>
    <row r="22" spans="1:11" x14ac:dyDescent="0.45">
      <c r="A22" s="1">
        <v>50.2</v>
      </c>
      <c r="B22" s="1">
        <v>50</v>
      </c>
      <c r="C22" s="1">
        <v>0.18</v>
      </c>
      <c r="D22" s="1">
        <v>0.84640000000000004</v>
      </c>
      <c r="E22" s="1">
        <v>0.78448979591836698</v>
      </c>
      <c r="F22" s="1">
        <v>0.25803921568627403</v>
      </c>
      <c r="G22" s="1">
        <v>0.51044636619607497</v>
      </c>
      <c r="I22" s="1">
        <v>5</v>
      </c>
      <c r="J22" s="2">
        <f ca="1">AVERAGEIF($B$2:$B$321,I22,$G$2:G$31)</f>
        <v>0.97490934910920246</v>
      </c>
      <c r="K22" s="2">
        <f>_xlfn.STDEV.S(G2:G11)</f>
        <v>3.8577824845081148E-2</v>
      </c>
    </row>
    <row r="23" spans="1:11" x14ac:dyDescent="0.45">
      <c r="A23" s="1">
        <v>101.2</v>
      </c>
      <c r="B23" s="1">
        <v>50</v>
      </c>
      <c r="C23" s="1">
        <v>0.12</v>
      </c>
      <c r="D23" s="1">
        <v>0.86560000000000004</v>
      </c>
      <c r="E23" s="1">
        <v>0.82040816326530597</v>
      </c>
      <c r="F23" s="1">
        <v>0.15843137254901901</v>
      </c>
      <c r="G23" s="1">
        <v>0.49752663430820299</v>
      </c>
      <c r="I23" s="1">
        <v>25</v>
      </c>
      <c r="J23" s="2">
        <f ca="1">AVERAGEIF($B$2:$B$321,I23,$G$2:G$31)</f>
        <v>0.67088701991690036</v>
      </c>
      <c r="K23" s="2">
        <f>_xlfn.STDEV.S(G12:G21)</f>
        <v>5.8725310941882457E-2</v>
      </c>
    </row>
    <row r="24" spans="1:11" x14ac:dyDescent="0.45">
      <c r="A24" s="1">
        <v>152.19999999999999</v>
      </c>
      <c r="B24" s="1">
        <v>50</v>
      </c>
      <c r="C24" s="1">
        <v>0.14000000000000001</v>
      </c>
      <c r="D24" s="1">
        <v>0.88480000000000003</v>
      </c>
      <c r="E24" s="1">
        <v>0.85795918367346902</v>
      </c>
      <c r="F24" s="1">
        <v>0.168627450980392</v>
      </c>
      <c r="G24" s="1">
        <v>0.51579048257309701</v>
      </c>
      <c r="I24" s="1">
        <v>50</v>
      </c>
      <c r="J24" s="2">
        <f ca="1">AVERAGEIF($B$2:$B$321,I24,$G$2:G$31)</f>
        <v>0.53741277893320871</v>
      </c>
      <c r="K24" s="2">
        <f>_xlfn.STDEV.S(G22:G31)</f>
        <v>4.2718670993575916E-2</v>
      </c>
    </row>
    <row r="25" spans="1:11" x14ac:dyDescent="0.45">
      <c r="A25" s="1">
        <v>203.2</v>
      </c>
      <c r="B25" s="1">
        <v>50</v>
      </c>
      <c r="C25" s="1">
        <v>0.2</v>
      </c>
      <c r="D25" s="1">
        <v>0.88959999999999995</v>
      </c>
      <c r="E25" s="1">
        <v>0.84979591836734603</v>
      </c>
      <c r="F25" s="1">
        <v>0.24235294117646999</v>
      </c>
      <c r="G25" s="1">
        <v>0.53806630872404504</v>
      </c>
    </row>
    <row r="26" spans="1:11" x14ac:dyDescent="0.45">
      <c r="A26" s="1">
        <v>50.1</v>
      </c>
      <c r="B26" s="1">
        <v>50</v>
      </c>
      <c r="C26" s="1">
        <v>0.14000000000000001</v>
      </c>
      <c r="D26" s="1">
        <v>0.83040000000000003</v>
      </c>
      <c r="E26" s="1">
        <v>0.76</v>
      </c>
      <c r="F26" s="1">
        <v>0.21098039215686201</v>
      </c>
      <c r="G26" s="1">
        <v>0.48800789183306098</v>
      </c>
    </row>
    <row r="27" spans="1:11" x14ac:dyDescent="0.45">
      <c r="A27" s="1">
        <v>101.1</v>
      </c>
      <c r="B27" s="1">
        <v>50</v>
      </c>
      <c r="C27" s="1">
        <v>0.26</v>
      </c>
      <c r="D27" s="1">
        <v>0.86240000000000006</v>
      </c>
      <c r="E27" s="1">
        <v>0.80897959183673396</v>
      </c>
      <c r="F27" s="1">
        <v>0.330196078431372</v>
      </c>
      <c r="G27" s="1">
        <v>0.55225389840095795</v>
      </c>
    </row>
    <row r="28" spans="1:11" x14ac:dyDescent="0.45">
      <c r="A28" s="1">
        <v>152.1</v>
      </c>
      <c r="B28" s="1">
        <v>50</v>
      </c>
      <c r="C28" s="1">
        <v>0.16</v>
      </c>
      <c r="D28" s="1">
        <v>0.89759999999999995</v>
      </c>
      <c r="E28" s="1">
        <v>0.86938775510204003</v>
      </c>
      <c r="F28" s="1">
        <v>0.199215686274509</v>
      </c>
      <c r="G28" s="1">
        <v>0.51746709841735306</v>
      </c>
    </row>
    <row r="29" spans="1:11" x14ac:dyDescent="0.45">
      <c r="A29" s="1">
        <v>203.1</v>
      </c>
      <c r="B29" s="1">
        <v>50</v>
      </c>
      <c r="C29" s="1">
        <v>0.22</v>
      </c>
      <c r="D29" s="1">
        <v>0.89439999999999997</v>
      </c>
      <c r="E29" s="1">
        <v>0.86448979591836705</v>
      </c>
      <c r="F29" s="1">
        <v>0.23921568627450901</v>
      </c>
      <c r="G29" s="1">
        <v>0.56476128104005696</v>
      </c>
    </row>
    <row r="30" spans="1:11" x14ac:dyDescent="0.45">
      <c r="A30" s="1">
        <v>254.1</v>
      </c>
      <c r="B30" s="1">
        <v>50</v>
      </c>
      <c r="C30" s="1">
        <v>0.28000000000000003</v>
      </c>
      <c r="D30" s="1">
        <v>0.89439999999999997</v>
      </c>
      <c r="E30" s="1">
        <v>0.84979591836734603</v>
      </c>
      <c r="F30" s="1">
        <v>0.24549019607843101</v>
      </c>
      <c r="G30" s="1">
        <v>0.63503237809327995</v>
      </c>
    </row>
    <row r="31" spans="1:11" x14ac:dyDescent="0.45">
      <c r="A31" s="1">
        <v>305.10000000000002</v>
      </c>
      <c r="B31" s="1">
        <v>50</v>
      </c>
      <c r="C31" s="1">
        <v>0.22</v>
      </c>
      <c r="D31" s="1">
        <v>0.91039999999999999</v>
      </c>
      <c r="E31" s="1">
        <v>0.88244897959183599</v>
      </c>
      <c r="F31" s="1">
        <v>0.254117647058823</v>
      </c>
      <c r="G31" s="1">
        <v>0.55477544974595905</v>
      </c>
    </row>
  </sheetData>
  <pageMargins left="0.7" right="0.7" top="0.75" bottom="0.75" header="0.3" footer="0.3"/>
  <tableParts count="6">
    <tablePart r:id="rId1"/>
    <tablePart r:id="rId2"/>
    <tablePart r:id="rId3"/>
    <tablePart r:id="rId4"/>
    <tablePart r:id="rId5"/>
    <tablePart r:id="rId6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FA0CE-DF7A-4227-A2F5-3EFAF25D6D59}">
  <dimension ref="A1:K31"/>
  <sheetViews>
    <sheetView workbookViewId="0">
      <selection activeCell="J2" sqref="J2"/>
    </sheetView>
  </sheetViews>
  <sheetFormatPr defaultRowHeight="14.25" x14ac:dyDescent="0.45"/>
  <cols>
    <col min="1" max="1" width="9.06640625" style="1" customWidth="1"/>
    <col min="2" max="2" width="11.06640625" style="1" customWidth="1"/>
    <col min="3" max="3" width="17.9296875" style="1" customWidth="1"/>
    <col min="4" max="4" width="25.53125" style="1" customWidth="1"/>
    <col min="5" max="5" width="21.53125" style="1" customWidth="1"/>
    <col min="6" max="16384" width="9.06640625" style="1"/>
  </cols>
  <sheetData>
    <row r="1" spans="1:11" x14ac:dyDescent="0.45">
      <c r="A1" s="1" t="s">
        <v>0</v>
      </c>
      <c r="B1" s="1" t="s">
        <v>1</v>
      </c>
      <c r="C1" s="1" t="s">
        <v>2</v>
      </c>
      <c r="D1" s="1" t="s">
        <v>27</v>
      </c>
      <c r="E1" s="1" t="s">
        <v>3</v>
      </c>
      <c r="F1" s="1" t="s">
        <v>30</v>
      </c>
      <c r="G1" s="1" t="s">
        <v>36</v>
      </c>
      <c r="I1" s="1" t="s">
        <v>4</v>
      </c>
      <c r="J1" s="1" t="s">
        <v>5</v>
      </c>
      <c r="K1" s="1" t="s">
        <v>6</v>
      </c>
    </row>
    <row r="2" spans="1:11" x14ac:dyDescent="0.45">
      <c r="A2" s="1">
        <v>5.0999999999999996</v>
      </c>
      <c r="B2" s="1">
        <v>5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I2" s="1">
        <v>5</v>
      </c>
      <c r="J2" s="2">
        <f ca="1">AVERAGEIF($B$2:$B$321,I2,$C$2:C$31)</f>
        <v>0.96</v>
      </c>
      <c r="K2" s="2">
        <f>_xlfn.STDEV.S(C2:C11)</f>
        <v>0.12649110640673522</v>
      </c>
    </row>
    <row r="3" spans="1:11" x14ac:dyDescent="0.45">
      <c r="A3" s="1">
        <v>56.1</v>
      </c>
      <c r="B3" s="1">
        <v>5</v>
      </c>
      <c r="C3" s="1">
        <v>1</v>
      </c>
      <c r="D3" s="1">
        <v>1</v>
      </c>
      <c r="E3" s="1">
        <v>1</v>
      </c>
      <c r="F3" s="1">
        <v>1</v>
      </c>
      <c r="G3" s="1">
        <v>1</v>
      </c>
      <c r="I3" s="1">
        <v>25</v>
      </c>
      <c r="J3" s="2">
        <f ca="1">AVERAGEIF($B$2:$B$321,I3,$C$2:C$31)</f>
        <v>0.8</v>
      </c>
      <c r="K3" s="2">
        <f>_xlfn.STDEV.S(C12:C21)</f>
        <v>7.302967433402216E-2</v>
      </c>
    </row>
    <row r="4" spans="1:11" x14ac:dyDescent="0.45">
      <c r="A4" s="1">
        <v>107.1</v>
      </c>
      <c r="B4" s="1">
        <v>5</v>
      </c>
      <c r="C4" s="1">
        <v>1</v>
      </c>
      <c r="D4" s="1">
        <v>1</v>
      </c>
      <c r="E4" s="1">
        <v>1</v>
      </c>
      <c r="F4" s="1">
        <v>1</v>
      </c>
      <c r="G4" s="1">
        <v>1</v>
      </c>
      <c r="I4" s="1">
        <v>50</v>
      </c>
      <c r="J4" s="2">
        <f ca="1">AVERAGEIF($B$2:$B$321,I4,$C$2:C$31)</f>
        <v>0.76</v>
      </c>
      <c r="K4" s="2">
        <f>_xlfn.STDEV.S(C22:C31)</f>
        <v>6.8637534273246648E-2</v>
      </c>
    </row>
    <row r="5" spans="1:11" x14ac:dyDescent="0.45">
      <c r="A5" s="1">
        <v>158.1</v>
      </c>
      <c r="B5" s="1">
        <v>5</v>
      </c>
      <c r="C5" s="1">
        <v>1</v>
      </c>
      <c r="D5" s="1">
        <v>1</v>
      </c>
      <c r="E5" s="1">
        <v>1</v>
      </c>
      <c r="F5" s="1">
        <v>1</v>
      </c>
      <c r="G5" s="1">
        <v>1</v>
      </c>
    </row>
    <row r="6" spans="1:11" x14ac:dyDescent="0.45">
      <c r="A6" s="1">
        <v>209.1</v>
      </c>
      <c r="B6" s="1">
        <v>5</v>
      </c>
      <c r="C6" s="1">
        <v>1</v>
      </c>
      <c r="D6" s="1">
        <v>1</v>
      </c>
      <c r="E6" s="1">
        <v>1</v>
      </c>
      <c r="F6" s="1">
        <v>1</v>
      </c>
      <c r="G6" s="1">
        <v>1</v>
      </c>
      <c r="I6" s="1" t="s">
        <v>4</v>
      </c>
      <c r="J6" s="1" t="s">
        <v>19</v>
      </c>
      <c r="K6" s="1" t="s">
        <v>20</v>
      </c>
    </row>
    <row r="7" spans="1:11" x14ac:dyDescent="0.45">
      <c r="A7" s="1">
        <v>260.10000000000002</v>
      </c>
      <c r="B7" s="1">
        <v>5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I7" s="1">
        <v>5</v>
      </c>
      <c r="J7" s="2">
        <f ca="1">AVERAGEIF($B$2:$B$321,I7,$E$2:E$31)</f>
        <v>0.98000000000000009</v>
      </c>
      <c r="K7" s="2">
        <f>_xlfn.STDEV.S(E2:E11)</f>
        <v>6.3245553203367583E-2</v>
      </c>
    </row>
    <row r="8" spans="1:11" x14ac:dyDescent="0.45">
      <c r="A8" s="1">
        <v>5.2</v>
      </c>
      <c r="B8" s="1">
        <v>5</v>
      </c>
      <c r="C8" s="1">
        <v>0.6</v>
      </c>
      <c r="D8" s="1">
        <v>0.83333333333333304</v>
      </c>
      <c r="E8" s="1">
        <v>0.8</v>
      </c>
      <c r="F8" s="1">
        <v>0.93333333333333302</v>
      </c>
      <c r="G8" s="1">
        <v>0.91351452512485098</v>
      </c>
      <c r="I8" s="1">
        <v>25</v>
      </c>
      <c r="J8" s="2">
        <f ca="1">AVERAGEIF($B$2:$B$321,I8,$E$2:E$31)</f>
        <v>0.97933333333333294</v>
      </c>
      <c r="K8" s="2">
        <f>_xlfn.STDEV.S(E12:E21)</f>
        <v>7.9814599982524249E-3</v>
      </c>
    </row>
    <row r="9" spans="1:11" x14ac:dyDescent="0.45">
      <c r="A9" s="1">
        <v>56.2</v>
      </c>
      <c r="B9" s="1">
        <v>5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I9" s="1">
        <v>50</v>
      </c>
      <c r="J9" s="2">
        <f ca="1">AVERAGEIF($B$2:$B$321,I9,$E$2:E$31)</f>
        <v>0.97551020408163236</v>
      </c>
      <c r="K9" s="2">
        <f>_xlfn.STDEV.S(E22:E31)</f>
        <v>6.8838697364210465E-3</v>
      </c>
    </row>
    <row r="10" spans="1:11" x14ac:dyDescent="0.45">
      <c r="A10" s="1">
        <v>107.2</v>
      </c>
      <c r="B10" s="1">
        <v>5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</row>
    <row r="11" spans="1:11" x14ac:dyDescent="0.45">
      <c r="A11" s="1">
        <v>158.19999999999999</v>
      </c>
      <c r="B11" s="1">
        <v>5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I11" s="1" t="s">
        <v>4</v>
      </c>
      <c r="J11" s="1" t="s">
        <v>28</v>
      </c>
      <c r="K11" s="1" t="s">
        <v>29</v>
      </c>
    </row>
    <row r="12" spans="1:11" x14ac:dyDescent="0.45">
      <c r="A12" s="1">
        <v>25.1</v>
      </c>
      <c r="B12" s="1">
        <v>25</v>
      </c>
      <c r="C12" s="1">
        <v>0.72</v>
      </c>
      <c r="D12" s="1">
        <v>0.97435897435897401</v>
      </c>
      <c r="E12" s="1">
        <v>0.97333333333333305</v>
      </c>
      <c r="F12" s="1">
        <v>0.686153846153846</v>
      </c>
      <c r="G12" s="1">
        <v>0.90584562604213004</v>
      </c>
      <c r="I12" s="1">
        <v>5</v>
      </c>
      <c r="J12" s="2">
        <f ca="1">AVERAGEIF($B$2:$B$321,I12,$D$2:D$31)</f>
        <v>0.98333333333333317</v>
      </c>
      <c r="K12" s="2">
        <f>_xlfn.STDEV.S(E2:E11)</f>
        <v>6.3245553203367583E-2</v>
      </c>
    </row>
    <row r="13" spans="1:11" x14ac:dyDescent="0.45">
      <c r="A13" s="1">
        <v>76.099999999999994</v>
      </c>
      <c r="B13" s="1">
        <v>25</v>
      </c>
      <c r="C13" s="1">
        <v>0.8</v>
      </c>
      <c r="D13" s="1">
        <v>0.98076923076922995</v>
      </c>
      <c r="E13" s="1">
        <v>0.98</v>
      </c>
      <c r="F13" s="1">
        <v>0.716923076923077</v>
      </c>
      <c r="G13" s="1">
        <v>0.97104222166570597</v>
      </c>
      <c r="I13" s="1">
        <v>25</v>
      </c>
      <c r="J13" s="2">
        <f ca="1">AVERAGEIF($B$2:$B$321,I13,$D$2:D$31)</f>
        <v>0.98012820512820475</v>
      </c>
      <c r="K13" s="2">
        <f>_xlfn.STDEV.S(E12:E21)</f>
        <v>7.9814599982524249E-3</v>
      </c>
    </row>
    <row r="14" spans="1:11" x14ac:dyDescent="0.45">
      <c r="A14" s="1">
        <v>127.1</v>
      </c>
      <c r="B14" s="1">
        <v>25</v>
      </c>
      <c r="C14" s="1">
        <v>0.8</v>
      </c>
      <c r="D14" s="1">
        <v>0.98076923076922995</v>
      </c>
      <c r="E14" s="1">
        <v>0.98</v>
      </c>
      <c r="F14" s="1">
        <v>0.70769230769230695</v>
      </c>
      <c r="G14" s="1">
        <v>0.97682835292699199</v>
      </c>
      <c r="I14" s="1">
        <v>50</v>
      </c>
      <c r="J14" s="2">
        <f ca="1">AVERAGEIF($B$2:$B$321,I14,$D$2:D$31)</f>
        <v>0.97599999999999998</v>
      </c>
      <c r="K14" s="2">
        <f>_xlfn.STDEV.S(E22:E31)</f>
        <v>6.8838697364210465E-3</v>
      </c>
    </row>
    <row r="15" spans="1:11" x14ac:dyDescent="0.45">
      <c r="A15" s="1">
        <v>178.1</v>
      </c>
      <c r="B15" s="1">
        <v>25</v>
      </c>
      <c r="C15" s="1">
        <v>0.68</v>
      </c>
      <c r="D15" s="1">
        <v>0.96794871794871795</v>
      </c>
      <c r="E15" s="1">
        <v>0.96666666666666601</v>
      </c>
      <c r="F15" s="1">
        <v>0.67076923076923001</v>
      </c>
      <c r="G15" s="1">
        <v>0.87396775716581598</v>
      </c>
    </row>
    <row r="16" spans="1:11" x14ac:dyDescent="0.45">
      <c r="A16" s="1">
        <v>229.1</v>
      </c>
      <c r="B16" s="1">
        <v>25</v>
      </c>
      <c r="C16" s="1">
        <v>0.8</v>
      </c>
      <c r="D16" s="1">
        <v>0.98076923076922995</v>
      </c>
      <c r="E16" s="1">
        <v>0.98</v>
      </c>
      <c r="F16" s="1">
        <v>0.72615384615384604</v>
      </c>
      <c r="G16" s="1">
        <v>0.96519597758445996</v>
      </c>
      <c r="I16" s="1" t="s">
        <v>4</v>
      </c>
      <c r="J16" s="1" t="s">
        <v>28</v>
      </c>
      <c r="K16" s="1" t="s">
        <v>29</v>
      </c>
    </row>
    <row r="17" spans="1:11" x14ac:dyDescent="0.45">
      <c r="A17" s="1">
        <v>280.10000000000002</v>
      </c>
      <c r="B17" s="1">
        <v>25</v>
      </c>
      <c r="C17" s="1">
        <v>0.84</v>
      </c>
      <c r="D17" s="1">
        <v>0.987179487179487</v>
      </c>
      <c r="E17" s="1">
        <v>0.98666666666666603</v>
      </c>
      <c r="F17" s="1">
        <v>0.76615384615384596</v>
      </c>
      <c r="G17" s="1">
        <v>0.98123053451923203</v>
      </c>
      <c r="I17" s="1">
        <v>5</v>
      </c>
      <c r="J17" s="2">
        <f ca="1">AVERAGEIF($B$2:$B$321,I17,$F$2:F$31)</f>
        <v>0.9933333333333334</v>
      </c>
      <c r="K17" s="2">
        <f>_xlfn.STDEV.S(E7:E16)</f>
        <v>6.0352871810730485E-2</v>
      </c>
    </row>
    <row r="18" spans="1:11" x14ac:dyDescent="0.45">
      <c r="A18" s="1">
        <v>25.2</v>
      </c>
      <c r="B18" s="1">
        <v>25</v>
      </c>
      <c r="C18" s="1">
        <v>0.72</v>
      </c>
      <c r="D18" s="1">
        <v>0.96794871794871795</v>
      </c>
      <c r="E18" s="1">
        <v>0.96666666666666601</v>
      </c>
      <c r="F18" s="1">
        <v>0.716923076923077</v>
      </c>
      <c r="G18" s="1">
        <v>0.88746210578648299</v>
      </c>
      <c r="I18" s="1">
        <v>25</v>
      </c>
      <c r="J18" s="2">
        <f ca="1">AVERAGEIF($B$2:$B$321,I18,$F$2:F$31)</f>
        <v>0.75569230769230733</v>
      </c>
      <c r="K18" s="2">
        <f>_xlfn.STDEV.S(E17:E26)</f>
        <v>8.2361198465756725E-3</v>
      </c>
    </row>
    <row r="19" spans="1:11" x14ac:dyDescent="0.45">
      <c r="A19" s="1">
        <v>76.2</v>
      </c>
      <c r="B19" s="1">
        <v>25</v>
      </c>
      <c r="C19" s="1">
        <v>0.88</v>
      </c>
      <c r="D19" s="1">
        <v>0.987179487179487</v>
      </c>
      <c r="E19" s="1">
        <v>0.98666666666666603</v>
      </c>
      <c r="F19" s="1">
        <v>0.86153846153846103</v>
      </c>
      <c r="G19" s="1">
        <v>0.96342395834174199</v>
      </c>
      <c r="I19" s="1">
        <v>50</v>
      </c>
      <c r="J19" s="2">
        <f ca="1">AVERAGEIF($B$2:$B$321,I19,$F$2:F$31)</f>
        <v>0.75192156862745052</v>
      </c>
      <c r="K19" s="2">
        <f>_xlfn.STDEV.S(E27:E36)</f>
        <v>7.4460435924843431E-3</v>
      </c>
    </row>
    <row r="20" spans="1:11" x14ac:dyDescent="0.45">
      <c r="A20" s="1">
        <v>127.2</v>
      </c>
      <c r="B20" s="1">
        <v>25</v>
      </c>
      <c r="C20" s="1">
        <v>0.88</v>
      </c>
      <c r="D20" s="1">
        <v>0.987179487179487</v>
      </c>
      <c r="E20" s="1">
        <v>0.98666666666666603</v>
      </c>
      <c r="F20" s="1">
        <v>0.85230769230769199</v>
      </c>
      <c r="G20" s="1">
        <v>0.96921008960302801</v>
      </c>
    </row>
    <row r="21" spans="1:11" x14ac:dyDescent="0.45">
      <c r="A21" s="1">
        <v>178.2</v>
      </c>
      <c r="B21" s="1">
        <v>25</v>
      </c>
      <c r="C21" s="1">
        <v>0.88</v>
      </c>
      <c r="D21" s="1">
        <v>0.987179487179487</v>
      </c>
      <c r="E21" s="1">
        <v>0.98666666666666603</v>
      </c>
      <c r="F21" s="1">
        <v>0.85230769230769199</v>
      </c>
      <c r="G21" s="1">
        <v>0.96921008960302801</v>
      </c>
      <c r="I21" s="1" t="s">
        <v>4</v>
      </c>
      <c r="J21" s="1" t="s">
        <v>37</v>
      </c>
      <c r="K21" s="1" t="s">
        <v>38</v>
      </c>
    </row>
    <row r="22" spans="1:11" x14ac:dyDescent="0.45">
      <c r="A22" s="1">
        <v>50.1</v>
      </c>
      <c r="B22" s="1">
        <v>50</v>
      </c>
      <c r="C22" s="1">
        <v>0.66</v>
      </c>
      <c r="D22" s="1">
        <v>0.96479999999999999</v>
      </c>
      <c r="E22" s="1">
        <v>0.96408163265306102</v>
      </c>
      <c r="F22" s="1">
        <v>0.67607843137254897</v>
      </c>
      <c r="G22" s="1">
        <v>0.80577261354006302</v>
      </c>
      <c r="I22" s="1">
        <v>5</v>
      </c>
      <c r="J22" s="2">
        <f ca="1">AVERAGEIF($B$2:$B$321,I22,$G$2:G$31)</f>
        <v>0.99135145251248513</v>
      </c>
      <c r="K22" s="2">
        <f>_xlfn.STDEV.S(G2:G11)</f>
        <v>2.7349108512673737E-2</v>
      </c>
    </row>
    <row r="23" spans="1:11" x14ac:dyDescent="0.45">
      <c r="A23" s="1">
        <v>101.1</v>
      </c>
      <c r="B23" s="1">
        <v>50</v>
      </c>
      <c r="C23" s="1">
        <v>0.78</v>
      </c>
      <c r="D23" s="1">
        <v>0.97919999999999996</v>
      </c>
      <c r="E23" s="1">
        <v>0.97877551020408105</v>
      </c>
      <c r="F23" s="1">
        <v>0.78509803921568599</v>
      </c>
      <c r="G23" s="1">
        <v>0.878825206497162</v>
      </c>
      <c r="I23" s="1">
        <v>25</v>
      </c>
      <c r="J23" s="2">
        <f ca="1">AVERAGEIF($B$2:$B$321,I23,$G$2:G$31)</f>
        <v>0.94634167132386171</v>
      </c>
      <c r="K23" s="2">
        <f>_xlfn.STDEV.S(G12:G21)</f>
        <v>4.0544519554057412E-2</v>
      </c>
    </row>
    <row r="24" spans="1:11" x14ac:dyDescent="0.45">
      <c r="A24" s="1">
        <v>152.1</v>
      </c>
      <c r="B24" s="1">
        <v>50</v>
      </c>
      <c r="C24" s="1">
        <v>0.82</v>
      </c>
      <c r="D24" s="1">
        <v>0.98080000000000001</v>
      </c>
      <c r="E24" s="1">
        <v>0.980408163265306</v>
      </c>
      <c r="F24" s="1">
        <v>0.78823529411764703</v>
      </c>
      <c r="G24" s="1">
        <v>0.92590896265765799</v>
      </c>
      <c r="I24" s="1">
        <v>50</v>
      </c>
      <c r="J24" s="2">
        <f ca="1">AVERAGEIF($B$2:$B$321,I24,$G$2:G$31)</f>
        <v>0.87693455840760526</v>
      </c>
      <c r="K24" s="2">
        <f>_xlfn.STDEV.S(G22:G31)</f>
        <v>5.0436849807792762E-2</v>
      </c>
    </row>
    <row r="25" spans="1:11" x14ac:dyDescent="0.45">
      <c r="A25" s="1">
        <v>203.1</v>
      </c>
      <c r="B25" s="1">
        <v>50</v>
      </c>
      <c r="C25" s="1">
        <v>0.78</v>
      </c>
      <c r="D25" s="1">
        <v>0.97919999999999996</v>
      </c>
      <c r="E25" s="1">
        <v>0.97877551020408105</v>
      </c>
      <c r="F25" s="1">
        <v>0.77725490196078395</v>
      </c>
      <c r="G25" s="1">
        <v>0.88386141941820695</v>
      </c>
    </row>
    <row r="26" spans="1:11" x14ac:dyDescent="0.45">
      <c r="A26" s="1">
        <v>254.1</v>
      </c>
      <c r="B26" s="1">
        <v>50</v>
      </c>
      <c r="C26" s="1">
        <v>0.82</v>
      </c>
      <c r="D26" s="1">
        <v>0.98080000000000001</v>
      </c>
      <c r="E26" s="1">
        <v>0.980408163265306</v>
      </c>
      <c r="F26" s="1">
        <v>0.77411764705882302</v>
      </c>
      <c r="G26" s="1">
        <v>0.93542285864847396</v>
      </c>
    </row>
    <row r="27" spans="1:11" x14ac:dyDescent="0.45">
      <c r="A27" s="1">
        <v>305.10000000000002</v>
      </c>
      <c r="B27" s="1">
        <v>50</v>
      </c>
      <c r="C27" s="1">
        <v>0.78</v>
      </c>
      <c r="D27" s="1">
        <v>0.97919999999999996</v>
      </c>
      <c r="E27" s="1">
        <v>0.97877551020408105</v>
      </c>
      <c r="F27" s="1">
        <v>0.76235294117647001</v>
      </c>
      <c r="G27" s="1">
        <v>0.894250967743626</v>
      </c>
    </row>
    <row r="28" spans="1:11" x14ac:dyDescent="0.45">
      <c r="A28" s="1">
        <v>50.2</v>
      </c>
      <c r="B28" s="1">
        <v>50</v>
      </c>
      <c r="C28" s="1">
        <v>0.62</v>
      </c>
      <c r="D28" s="1">
        <v>0.96319999999999995</v>
      </c>
      <c r="E28" s="1">
        <v>0.96244897959183595</v>
      </c>
      <c r="F28" s="1">
        <v>0.64392156862745098</v>
      </c>
      <c r="G28" s="1">
        <v>0.77903436341216903</v>
      </c>
    </row>
    <row r="29" spans="1:11" x14ac:dyDescent="0.45">
      <c r="A29" s="1">
        <v>101.2</v>
      </c>
      <c r="B29" s="1">
        <v>50</v>
      </c>
      <c r="C29" s="1">
        <v>0.74</v>
      </c>
      <c r="D29" s="1">
        <v>0.9728</v>
      </c>
      <c r="E29" s="1">
        <v>0.97224489795918301</v>
      </c>
      <c r="F29" s="1">
        <v>0.73254901960784302</v>
      </c>
      <c r="G29" s="1">
        <v>0.86605277697241201</v>
      </c>
    </row>
    <row r="30" spans="1:11" x14ac:dyDescent="0.45">
      <c r="A30" s="1">
        <v>152.19999999999999</v>
      </c>
      <c r="B30" s="1">
        <v>50</v>
      </c>
      <c r="C30" s="1">
        <v>0.82</v>
      </c>
      <c r="D30" s="1">
        <v>0.98080000000000001</v>
      </c>
      <c r="E30" s="1">
        <v>0.980408163265306</v>
      </c>
      <c r="F30" s="1">
        <v>0.79529411764705804</v>
      </c>
      <c r="G30" s="1">
        <v>0.921122191821652</v>
      </c>
    </row>
    <row r="31" spans="1:11" x14ac:dyDescent="0.45">
      <c r="A31" s="1">
        <v>203.2</v>
      </c>
      <c r="B31" s="1">
        <v>50</v>
      </c>
      <c r="C31" s="1">
        <v>0.78</v>
      </c>
      <c r="D31" s="1">
        <v>0.97919999999999996</v>
      </c>
      <c r="E31" s="1">
        <v>0.97877551020408105</v>
      </c>
      <c r="F31" s="1">
        <v>0.78431372549019596</v>
      </c>
      <c r="G31" s="1">
        <v>0.87909422336462995</v>
      </c>
    </row>
  </sheetData>
  <pageMargins left="0.7" right="0.7" top="0.75" bottom="0.75" header="0.3" footer="0.3"/>
  <tableParts count="6">
    <tablePart r:id="rId1"/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About</vt:lpstr>
      <vt:lpstr>Combined-10</vt:lpstr>
      <vt:lpstr>Combined-10 (2)</vt:lpstr>
      <vt:lpstr>Discontinuous-10</vt:lpstr>
      <vt:lpstr>Discontinuous-10 (2)</vt:lpstr>
      <vt:lpstr>Saturating-10</vt:lpstr>
      <vt:lpstr>Saturating-10 (2)</vt:lpstr>
      <vt:lpstr>Linear-10</vt:lpstr>
      <vt:lpstr>Linear-10 (2)</vt:lpstr>
      <vt:lpstr>Jaccard</vt:lpstr>
      <vt:lpstr>KendallTau</vt:lpstr>
      <vt:lpstr>DiscountedCumGain</vt:lpstr>
      <vt:lpstr>MismatchPosition</vt:lpstr>
      <vt:lpstr>MismatchDistance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Adriano</dc:creator>
  <cp:lastModifiedBy>Chris</cp:lastModifiedBy>
  <dcterms:created xsi:type="dcterms:W3CDTF">2018-01-14T16:10:58Z</dcterms:created>
  <dcterms:modified xsi:type="dcterms:W3CDTF">2018-04-07T09:26:29Z</dcterms:modified>
</cp:coreProperties>
</file>