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.xml" ContentType="application/vnd.openxmlformats-officedocument.drawing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SelfHealingUtility\results\ranking\"/>
    </mc:Choice>
  </mc:AlternateContent>
  <bookViews>
    <workbookView xWindow="0" yWindow="0" windowWidth="18270" windowHeight="7238" tabRatio="809" activeTab="4" xr2:uid="{00000000-000D-0000-FFFF-FFFF00000000}"/>
  </bookViews>
  <sheets>
    <sheet name="Combined-10" sheetId="1" r:id="rId1"/>
    <sheet name="Discontinuous-10" sheetId="2" r:id="rId2"/>
    <sheet name="Saturating-10" sheetId="3" r:id="rId3"/>
    <sheet name="Linear-10" sheetId="4" r:id="rId4"/>
    <sheet name="Jaccard" sheetId="5" r:id="rId5"/>
    <sheet name="KendallTau" sheetId="6" r:id="rId6"/>
    <sheet name="DiscountedCumGain" sheetId="10" r:id="rId7"/>
    <sheet name="MismatchPosition" sheetId="8" r:id="rId8"/>
    <sheet name="MismatchDistance" sheetId="7" r:id="rId9"/>
  </sheets>
  <calcPr calcId="171027" concurrentCalc="0"/>
</workbook>
</file>

<file path=xl/calcChain.xml><?xml version="1.0" encoding="utf-8"?>
<calcChain xmlns="http://schemas.openxmlformats.org/spreadsheetml/2006/main">
  <c r="J22" i="2" l="1"/>
  <c r="J17" i="2"/>
  <c r="J12" i="2"/>
  <c r="J7" i="2"/>
  <c r="J2" i="2"/>
  <c r="J3" i="3"/>
  <c r="C3" i="5"/>
  <c r="J4" i="3"/>
  <c r="D3" i="5"/>
  <c r="B2" i="5"/>
  <c r="C2" i="5"/>
  <c r="D4" i="5"/>
  <c r="C4" i="5"/>
  <c r="J24" i="1"/>
  <c r="J23" i="3"/>
  <c r="J24" i="3"/>
  <c r="J22" i="3"/>
  <c r="J17" i="3"/>
  <c r="J18" i="3"/>
  <c r="J19" i="3"/>
  <c r="J12" i="3"/>
  <c r="J13" i="3"/>
  <c r="J14" i="3"/>
  <c r="J8" i="3"/>
  <c r="J9" i="3"/>
  <c r="J7" i="3"/>
  <c r="J23" i="4"/>
  <c r="J24" i="4"/>
  <c r="J22" i="4"/>
  <c r="J17" i="4"/>
  <c r="J18" i="4"/>
  <c r="J19" i="4"/>
  <c r="J13" i="4"/>
  <c r="J14" i="4"/>
  <c r="J12" i="4"/>
  <c r="J9" i="4"/>
  <c r="J8" i="4"/>
  <c r="J7" i="4"/>
  <c r="J4" i="4"/>
  <c r="J3" i="4"/>
  <c r="J2" i="4"/>
  <c r="J2" i="3"/>
  <c r="J2" i="1"/>
  <c r="J3" i="1"/>
  <c r="J4" i="1"/>
  <c r="J24" i="2"/>
  <c r="J23" i="2"/>
  <c r="J19" i="2"/>
  <c r="J18" i="2"/>
  <c r="J14" i="2"/>
  <c r="J13" i="2"/>
  <c r="J9" i="2"/>
  <c r="J8" i="2"/>
  <c r="J4" i="2"/>
  <c r="J3" i="2"/>
  <c r="J23" i="1"/>
  <c r="J22" i="1"/>
  <c r="J19" i="1"/>
  <c r="J18" i="1"/>
  <c r="J17" i="1"/>
  <c r="J12" i="1"/>
  <c r="J13" i="1"/>
  <c r="J14" i="1"/>
  <c r="J8" i="1"/>
  <c r="J9" i="1"/>
  <c r="J7" i="1"/>
  <c r="B3" i="10"/>
  <c r="B2" i="10"/>
  <c r="D2" i="10"/>
  <c r="C2" i="10"/>
  <c r="D3" i="10"/>
  <c r="C3" i="10"/>
  <c r="D4" i="10"/>
  <c r="C4" i="10"/>
  <c r="B4" i="10"/>
  <c r="D5" i="10"/>
  <c r="C5" i="10"/>
  <c r="B5" i="10"/>
  <c r="P3" i="7"/>
  <c r="P4" i="7"/>
  <c r="P5" i="7"/>
  <c r="P2" i="7"/>
  <c r="N5" i="7"/>
  <c r="N4" i="7"/>
  <c r="N3" i="7"/>
  <c r="N2" i="7"/>
  <c r="L3" i="7"/>
  <c r="L4" i="7"/>
  <c r="L5" i="7"/>
  <c r="L2" i="7"/>
  <c r="J5" i="7"/>
  <c r="J4" i="7"/>
  <c r="J3" i="7"/>
  <c r="J2" i="7"/>
  <c r="F3" i="7"/>
  <c r="F4" i="7"/>
  <c r="F5" i="7"/>
  <c r="F2" i="7"/>
  <c r="H3" i="7"/>
  <c r="H4" i="7"/>
  <c r="H5" i="7"/>
  <c r="H2" i="7"/>
  <c r="B3" i="8"/>
  <c r="D4" i="8"/>
  <c r="C5" i="8"/>
  <c r="B2" i="8"/>
  <c r="C2" i="8"/>
  <c r="D2" i="8"/>
  <c r="C3" i="8"/>
  <c r="D3" i="8"/>
  <c r="B4" i="8"/>
  <c r="C4" i="8"/>
  <c r="B5" i="8"/>
  <c r="D5" i="8"/>
  <c r="D3" i="7"/>
  <c r="O3" i="7"/>
  <c r="D5" i="7"/>
  <c r="O5" i="7"/>
  <c r="C5" i="7"/>
  <c r="K5" i="7"/>
  <c r="B5" i="7"/>
  <c r="G5" i="7"/>
  <c r="D4" i="7"/>
  <c r="O4" i="7"/>
  <c r="B4" i="7"/>
  <c r="G4" i="7"/>
  <c r="B2" i="7"/>
  <c r="G2" i="7"/>
  <c r="C3" i="7"/>
  <c r="K3" i="7"/>
  <c r="B3" i="7"/>
  <c r="G3" i="7"/>
  <c r="D2" i="7"/>
  <c r="O2" i="7"/>
  <c r="C2" i="7"/>
  <c r="K2" i="7"/>
  <c r="C4" i="7"/>
  <c r="K4" i="7"/>
  <c r="D2" i="6"/>
  <c r="C2" i="6"/>
  <c r="B2" i="6"/>
  <c r="D4" i="6"/>
  <c r="C4" i="6"/>
  <c r="B4" i="6"/>
  <c r="D3" i="6"/>
  <c r="C3" i="6"/>
  <c r="B3" i="6"/>
  <c r="D5" i="6"/>
  <c r="C5" i="6"/>
  <c r="B5" i="6"/>
  <c r="D2" i="5"/>
  <c r="B3" i="5"/>
  <c r="B4" i="5"/>
  <c r="D5" i="5"/>
  <c r="C5" i="5"/>
  <c r="B5" i="5"/>
</calcChain>
</file>

<file path=xl/sharedStrings.xml><?xml version="1.0" encoding="utf-8"?>
<sst xmlns="http://schemas.openxmlformats.org/spreadsheetml/2006/main" count="145" uniqueCount="37">
  <si>
    <t>Cycle id</t>
  </si>
  <si>
    <t xml:space="preserve"> Cycle size</t>
  </si>
  <si>
    <t>JaccardCoefficient</t>
  </si>
  <si>
    <t>KendallTauCorrelation</t>
  </si>
  <si>
    <t>Cycle size</t>
  </si>
  <si>
    <t>Jaccard Mean</t>
  </si>
  <si>
    <t>Linear</t>
  </si>
  <si>
    <t>Saturating</t>
  </si>
  <si>
    <t>Discontinuous</t>
  </si>
  <si>
    <t>Combined</t>
  </si>
  <si>
    <t>Model</t>
  </si>
  <si>
    <t>5</t>
  </si>
  <si>
    <t>25</t>
  </si>
  <si>
    <t>50</t>
  </si>
  <si>
    <t>Model complexity and cycle size are inversely correlated with the Jaccard coefficient.</t>
  </si>
  <si>
    <t>This follows the same pattern of the prediction errors observed before.</t>
  </si>
  <si>
    <t>Therefore, when dealing with complex models and having a high density of failures,</t>
  </si>
  <si>
    <t xml:space="preserve">we should expect a larger proportion of mismatches in the ranking. </t>
  </si>
  <si>
    <t>Kendall Mean</t>
  </si>
  <si>
    <t>Rank correlation metrics are not sensitive enough to the distance of the mismatches.</t>
  </si>
  <si>
    <t xml:space="preserve">We computed the Kendall and Spearman correlations. Since these correlations also take into consideration the </t>
  </si>
  <si>
    <t xml:space="preserve">concordant pairs, the mismatch distance will only significantly affect the metric  if the </t>
  </si>
  <si>
    <t>proportion of concordant to discordant pairs remains the same.</t>
  </si>
  <si>
    <t xml:space="preserve">In the face of that, we decided to build on top of the Jaccard metric by </t>
  </si>
  <si>
    <t>adding weights to the mismatches.</t>
  </si>
  <si>
    <t>MismatchDistanceCoefficient</t>
  </si>
  <si>
    <t>Mismatch Mean</t>
  </si>
  <si>
    <t>MismatchPositionCoefficient</t>
  </si>
  <si>
    <t xml:space="preserve">Mismatches happening at the top of the ranking have higher impact on the metric </t>
  </si>
  <si>
    <t>compared with mismatches at the bottom of the ranking</t>
  </si>
  <si>
    <t>DK</t>
  </si>
  <si>
    <t>Distance</t>
  </si>
  <si>
    <t>Kendall</t>
  </si>
  <si>
    <t>DiscountedCumulativeGain</t>
  </si>
  <si>
    <t>DCG Mean</t>
  </si>
  <si>
    <t>Mismatch Distance</t>
  </si>
  <si>
    <t>Mismatch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</si>
</sst>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2" fontId="0" fillId="0" borderId="0" xfId="0" applyNumberFormat="1" applyFill="1"/>
    <xf numFmtId="0" fontId="16" fillId="33" borderId="11" xfId="0" applyFont="1" applyFill="1" applyBorder="1"/>
    <xf numFmtId="2" fontId="0" fillId="33" borderId="13" xfId="0" applyNumberFormat="1" applyFill="1" applyBorder="1"/>
    <xf numFmtId="0" fontId="0" fillId="33" borderId="13" xfId="0" applyFill="1" applyBorder="1"/>
    <xf numFmtId="0" fontId="16" fillId="33" borderId="13" xfId="0" applyFont="1" applyFill="1" applyBorder="1"/>
    <xf numFmtId="2" fontId="0" fillId="33" borderId="15" xfId="0" applyNumberFormat="1" applyFill="1" applyBorder="1"/>
    <xf numFmtId="0" fontId="16" fillId="33" borderId="10" xfId="0" applyFon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numFmt numFmtId="164" formatCode="0.0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Jaccard</a:t>
            </a:r>
            <a:r>
              <a:rPr lang="en-US" sz="1200" baseline="0"/>
              <a:t> coefficient for different cycle sizes </a:t>
            </a:r>
            <a:endParaRPr lang="en-US" sz="1200"/>
          </a:p>
        </c:rich>
      </c:tx>
      <c:layout>
        <c:manualLayout>
          <c:xMode val="edge"/>
          <c:yMode val="edge"/>
          <c:x val="0.1927361115229958"/>
          <c:y val="4.077314966258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7811196756569"/>
          <c:y val="0.1613052554477202"/>
          <c:w val="0.84286646068864157"/>
          <c:h val="0.64296136238784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Jaccard!$B$1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226-B5BC-939A6B2FED0C}"/>
            </c:ext>
          </c:extLst>
        </c:ser>
        <c:ser>
          <c:idx val="1"/>
          <c:order val="1"/>
          <c:tx>
            <c:strRef>
              <c:f>Jaccard!$C$1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Jaccard!$C$2:$C$5</c:f>
              <c:numCache>
                <c:formatCode>0.00</c:formatCode>
                <c:ptCount val="4"/>
                <c:pt idx="0">
                  <c:v>0.82799999999999996</c:v>
                </c:pt>
                <c:pt idx="1">
                  <c:v>0.876</c:v>
                </c:pt>
                <c:pt idx="2">
                  <c:v>0.70399999999999996</c:v>
                </c:pt>
                <c:pt idx="3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4-4226-B5BC-939A6B2FED0C}"/>
            </c:ext>
          </c:extLst>
        </c:ser>
        <c:ser>
          <c:idx val="2"/>
          <c:order val="2"/>
          <c:tx>
            <c:strRef>
              <c:f>Jaccard!$D$1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Jaccard!$A$2:$A$5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Jaccard!$D$2:$D$5</c:f>
              <c:numCache>
                <c:formatCode>0.00</c:formatCode>
                <c:ptCount val="4"/>
                <c:pt idx="0">
                  <c:v>0.73799999999999999</c:v>
                </c:pt>
                <c:pt idx="1">
                  <c:v>0.71199999999999997</c:v>
                </c:pt>
                <c:pt idx="2">
                  <c:v>0.60399999999999998</c:v>
                </c:pt>
                <c:pt idx="3">
                  <c:v>0.45199999999999996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4-4226-B5BC-939A6B2FE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90070393838652"/>
          <c:y val="5.0431841311380073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Kendall tau</a:t>
            </a:r>
            <a:r>
              <a:rPr lang="en-US" baseline="0"/>
              <a:t> correlation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2789651293589"/>
          <c:y val="0.19527777777777777"/>
          <c:w val="0.83661642294713157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KendallTau!$B$1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045112781954888E-2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08-A3BF-5C4A54095E8B}"/>
            </c:ext>
          </c:extLst>
        </c:ser>
        <c:ser>
          <c:idx val="1"/>
          <c:order val="1"/>
          <c:tx>
            <c:strRef>
              <c:f>KendallTau!$C$1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030075187969926E-2"/>
                  <c:y val="1.85185185185184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KendallTau!$C$2:$C$5</c:f>
              <c:numCache>
                <c:formatCode>0.00</c:formatCode>
                <c:ptCount val="4"/>
                <c:pt idx="0">
                  <c:v>0.97999999999999976</c:v>
                </c:pt>
                <c:pt idx="1">
                  <c:v>0.98466666666666625</c:v>
                </c:pt>
                <c:pt idx="2">
                  <c:v>0.96999999999999975</c:v>
                </c:pt>
                <c:pt idx="3">
                  <c:v>0.95799999999999963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F-4308-A3BF-5C4A54095E8B}"/>
            </c:ext>
          </c:extLst>
        </c:ser>
        <c:ser>
          <c:idx val="2"/>
          <c:order val="2"/>
          <c:tx>
            <c:strRef>
              <c:f>KendallTau!$D$1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52631578947368E-2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58-443A-A77B-A45A33F66518}"/>
                </c:ext>
              </c:extLst>
            </c:dLbl>
            <c:dLbl>
              <c:idx val="1"/>
              <c:layout>
                <c:manualLayout>
                  <c:x val="2.1052631578947312E-2"/>
                  <c:y val="9.25925925925921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58-443A-A77B-A45A33F66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KendallTau!$A$2:$A$5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KendallTau!$D$2:$D$5</c:f>
              <c:numCache>
                <c:formatCode>0.00</c:formatCode>
                <c:ptCount val="4"/>
                <c:pt idx="0">
                  <c:v>0.97420408163265271</c:v>
                </c:pt>
                <c:pt idx="1">
                  <c:v>0.98024489795918301</c:v>
                </c:pt>
                <c:pt idx="2">
                  <c:v>0.97387755102040752</c:v>
                </c:pt>
                <c:pt idx="3">
                  <c:v>0.95053061224489732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308-A3BF-5C4A54095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Kendall tau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DCG </a:t>
            </a:r>
            <a:r>
              <a:rPr lang="en-US" sz="1200" baseline="0"/>
              <a:t>coefficient for different cycle sizes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0859839519849"/>
          <c:y val="0.18601851851851853"/>
          <c:w val="0.83413591939765974"/>
          <c:h val="0.61824803149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DiscountedCumGain!$B$1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DiscountedCumGain!$B$2:$B$5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0.98623894758767816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F-429A-826F-0BC522D101A1}"/>
            </c:ext>
          </c:extLst>
        </c:ser>
        <c:ser>
          <c:idx val="1"/>
          <c:order val="1"/>
          <c:tx>
            <c:strRef>
              <c:f>DiscountedCumGain!$C$1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DiscountedCumGain!$C$2:$C$5</c:f>
              <c:numCache>
                <c:formatCode>0.00</c:formatCode>
                <c:ptCount val="4"/>
                <c:pt idx="0">
                  <c:v>0.841230769230769</c:v>
                </c:pt>
                <c:pt idx="1">
                  <c:v>0.92218349573502711</c:v>
                </c:pt>
                <c:pt idx="2">
                  <c:v>0.88219209481990202</c:v>
                </c:pt>
                <c:pt idx="3">
                  <c:v>0.81115622948195942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F-429A-826F-0BC522D101A1}"/>
            </c:ext>
          </c:extLst>
        </c:ser>
        <c:ser>
          <c:idx val="2"/>
          <c:order val="2"/>
          <c:tx>
            <c:strRef>
              <c:f>DiscountedCumGain!$D$1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DiscountedCumGain!$A$2:$A$5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DiscountedCumGain!$D$2:$D$5</c:f>
              <c:numCache>
                <c:formatCode>0.00</c:formatCode>
                <c:ptCount val="4"/>
                <c:pt idx="0">
                  <c:v>0.76564705882352879</c:v>
                </c:pt>
                <c:pt idx="1">
                  <c:v>0.83694754747603728</c:v>
                </c:pt>
                <c:pt idx="2">
                  <c:v>0.75803649659513939</c:v>
                </c:pt>
                <c:pt idx="3">
                  <c:v>0.69177691193025592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0F-429A-826F-0BC522D1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DCG coefficient</a:t>
                </a:r>
              </a:p>
            </c:rich>
          </c:tx>
          <c:layout>
            <c:manualLayout>
              <c:xMode val="edge"/>
              <c:yMode val="edge"/>
              <c:x val="8.8050524240415404E-3"/>
              <c:y val="0.3295230750262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24112011620795"/>
          <c:y val="3.761519393409158E-2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</a:t>
            </a:r>
            <a:r>
              <a:rPr lang="en-US" baseline="0"/>
              <a:t> position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MismatchPosition!$B$1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MismatchPosition!$B$2:$B$5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0.90666666666666662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8-4DA7-8B9A-D810405E372B}"/>
            </c:ext>
          </c:extLst>
        </c:ser>
        <c:ser>
          <c:idx val="1"/>
          <c:order val="1"/>
          <c:tx>
            <c:strRef>
              <c:f>MismatchPosition!$C$1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MismatchPosition!$C$2:$C$5</c:f>
              <c:numCache>
                <c:formatCode>0.000</c:formatCode>
                <c:ptCount val="4"/>
                <c:pt idx="0">
                  <c:v>0.841230769230769</c:v>
                </c:pt>
                <c:pt idx="1">
                  <c:v>0.91753846153846119</c:v>
                </c:pt>
                <c:pt idx="2">
                  <c:v>0.69938461538461494</c:v>
                </c:pt>
                <c:pt idx="3">
                  <c:v>0.73661538461538423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8-4DA7-8B9A-D810405E372B}"/>
            </c:ext>
          </c:extLst>
        </c:ser>
        <c:ser>
          <c:idx val="2"/>
          <c:order val="2"/>
          <c:tx>
            <c:strRef>
              <c:f>MismatchPosition!$D$1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MismatchPosition!$A$2:$A$5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MismatchPosition!$D$2:$D$5</c:f>
              <c:numCache>
                <c:formatCode>0.000</c:formatCode>
                <c:ptCount val="4"/>
                <c:pt idx="0">
                  <c:v>0.76564705882352879</c:v>
                </c:pt>
                <c:pt idx="1">
                  <c:v>0.72376470588235242</c:v>
                </c:pt>
                <c:pt idx="2">
                  <c:v>0.64439215686274476</c:v>
                </c:pt>
                <c:pt idx="3">
                  <c:v>0.46941176470588186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8-4DA7-8B9A-D810405E3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7486526684164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Mismatch distance</a:t>
            </a:r>
            <a:r>
              <a:rPr lang="en-US" baseline="0"/>
              <a:t> coefficient for different cycle sizes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77537182852142"/>
          <c:y val="0.19527777777777777"/>
          <c:w val="0.85766907261592296"/>
          <c:h val="0.6089887722368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MismatchDistance!$B$1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MismatchDistance!$B$2:$B$5</c:f>
              <c:numCache>
                <c:formatCode>0.000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0-4ACF-8F13-636548B505C2}"/>
            </c:ext>
          </c:extLst>
        </c:ser>
        <c:ser>
          <c:idx val="1"/>
          <c:order val="1"/>
          <c:tx>
            <c:strRef>
              <c:f>MismatchDistance!$C$1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MismatchDistance!$C$2:$C$5</c:f>
              <c:numCache>
                <c:formatCode>0.000</c:formatCode>
                <c:ptCount val="4"/>
                <c:pt idx="0">
                  <c:v>0.9807692307692305</c:v>
                </c:pt>
                <c:pt idx="1">
                  <c:v>0.98653846153846114</c:v>
                </c:pt>
                <c:pt idx="2">
                  <c:v>0.97115384615384581</c:v>
                </c:pt>
                <c:pt idx="3">
                  <c:v>0.9641025641025639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ACF-8F13-636548B505C2}"/>
            </c:ext>
          </c:extLst>
        </c:ser>
        <c:ser>
          <c:idx val="2"/>
          <c:order val="2"/>
          <c:tx>
            <c:strRef>
              <c:f>MismatchDistance!$D$1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MismatchDistance!$A$2:$A$5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MismatchDistance!$D$2:$D$5</c:f>
              <c:numCache>
                <c:formatCode>0.000</c:formatCode>
                <c:ptCount val="4"/>
                <c:pt idx="0">
                  <c:v>0.97471999999999992</c:v>
                </c:pt>
                <c:pt idx="1">
                  <c:v>0.98303999999999991</c:v>
                </c:pt>
                <c:pt idx="2">
                  <c:v>0.97775999999999996</c:v>
                </c:pt>
                <c:pt idx="3">
                  <c:v>0.95935999999999999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4ACF-8F13-636548B505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013848"/>
        <c:axId val="503020736"/>
      </c:barChart>
      <c:catAx>
        <c:axId val="50301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20736"/>
        <c:crosses val="autoZero"/>
        <c:auto val="1"/>
        <c:lblAlgn val="ctr"/>
        <c:lblOffset val="100"/>
        <c:noMultiLvlLbl val="0"/>
      </c:catAx>
      <c:valAx>
        <c:axId val="5030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45625546806663"/>
          <c:y val="0.11168926800816564"/>
          <c:w val="0.136554221394776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size</a:t>
            </a:r>
            <a:r>
              <a:rPr lang="en-US" baseline="0"/>
              <a:t>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MismatchDistance!$G$1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MismatchDistance!$G$2:$G$5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4896-98B1-AC3A75CFD676}"/>
            </c:ext>
          </c:extLst>
        </c:ser>
        <c:ser>
          <c:idx val="1"/>
          <c:order val="1"/>
          <c:tx>
            <c:strRef>
              <c:f>MismatchDistance!$H$1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MismatchDistance!$F$2:$F$5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MismatchDistance!$H$2:$H$5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0.96</c:v>
                </c:pt>
                <c:pt idx="2">
                  <c:v>0.98000000000000009</c:v>
                </c:pt>
                <c:pt idx="3">
                  <c:v>0.93333333333333335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4896-98B1-AC3A75CF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139504"/>
        <c:axId val="541139176"/>
      </c:barChart>
      <c:catAx>
        <c:axId val="5411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176"/>
        <c:crosses val="autoZero"/>
        <c:auto val="1"/>
        <c:lblAlgn val="ctr"/>
        <c:lblOffset val="100"/>
        <c:noMultiLvlLbl val="0"/>
      </c:catAx>
      <c:valAx>
        <c:axId val="541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MismatchDistance!$K$1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MismatchDistance!$K$2:$K$5</c:f>
              <c:numCache>
                <c:formatCode>General</c:formatCode>
                <c:ptCount val="4"/>
                <c:pt idx="0">
                  <c:v>0.9807692307692305</c:v>
                </c:pt>
                <c:pt idx="1">
                  <c:v>0.98653846153846114</c:v>
                </c:pt>
                <c:pt idx="2">
                  <c:v>0.97115384615384581</c:v>
                </c:pt>
                <c:pt idx="3">
                  <c:v>0.9641025641025639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5-4D44-8CDB-5130541E2F88}"/>
            </c:ext>
          </c:extLst>
        </c:ser>
        <c:ser>
          <c:idx val="1"/>
          <c:order val="1"/>
          <c:tx>
            <c:strRef>
              <c:f>MismatchDistance!$L$1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MismatchDistance!$J$2:$J$5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MismatchDistance!$L$2:$L$5</c:f>
              <c:numCache>
                <c:formatCode>General</c:formatCode>
                <c:ptCount val="4"/>
                <c:pt idx="0">
                  <c:v>0.97933333333333294</c:v>
                </c:pt>
                <c:pt idx="1">
                  <c:v>0.98066666666666646</c:v>
                </c:pt>
                <c:pt idx="2">
                  <c:v>0.97533333333333316</c:v>
                </c:pt>
                <c:pt idx="3">
                  <c:v>0.96466666666666612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5-4D44-8CDB-5130541E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17480"/>
        <c:axId val="486229552"/>
      </c:barChart>
      <c:catAx>
        <c:axId val="48981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29552"/>
        <c:crosses val="autoZero"/>
        <c:auto val="1"/>
        <c:lblAlgn val="ctr"/>
        <c:lblOffset val="100"/>
        <c:noMultiLvlLbl val="0"/>
      </c:catAx>
      <c:valAx>
        <c:axId val="4862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1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size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MismatchDistance!$O$1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MismatchDistance!$O$2:$O$5</c:f>
              <c:numCache>
                <c:formatCode>General</c:formatCode>
                <c:ptCount val="4"/>
                <c:pt idx="0">
                  <c:v>0.97471999999999992</c:v>
                </c:pt>
                <c:pt idx="1">
                  <c:v>0.98303999999999991</c:v>
                </c:pt>
                <c:pt idx="2">
                  <c:v>0.97775999999999996</c:v>
                </c:pt>
                <c:pt idx="3">
                  <c:v>0.95935999999999999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A8A-B8EE-C9A62E81C165}"/>
            </c:ext>
          </c:extLst>
        </c:ser>
        <c:ser>
          <c:idx val="1"/>
          <c:order val="1"/>
          <c:tx>
            <c:strRef>
              <c:f>MismatchDistance!$P$1</c:f>
              <c:strCache>
                <c:ptCount val="1"/>
                <c:pt idx="0">
                  <c:v>Kendall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MismatchDistance!$N$2:$N$5</c:f>
              <c:strCache>
                <c:ptCount val="4"/>
                <c:pt idx="0">
                  <c:v>Linear</c:v>
                </c:pt>
                <c:pt idx="1">
                  <c:v>Saturating</c:v>
                </c:pt>
                <c:pt idx="2">
                  <c:v>Discontinuous</c:v>
                </c:pt>
                <c:pt idx="3">
                  <c:v>Combined</c:v>
                </c:pt>
              </c:strCache>
            </c:strRef>
          </c:cat>
          <c:val>
            <c:numRef>
              <c:f>MismatchDistance!$P$2:$P$5</c:f>
              <c:numCache>
                <c:formatCode>General</c:formatCode>
                <c:ptCount val="4"/>
                <c:pt idx="0">
                  <c:v>0.97551020408163236</c:v>
                </c:pt>
                <c:pt idx="1">
                  <c:v>0.9756734693877549</c:v>
                </c:pt>
                <c:pt idx="2">
                  <c:v>0.98302040816326475</c:v>
                </c:pt>
                <c:pt idx="3">
                  <c:v>0.96767346938775467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A8A-B8EE-C9A62E81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583888"/>
        <c:axId val="486586184"/>
      </c:barChart>
      <c:catAx>
        <c:axId val="4865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6184"/>
        <c:crosses val="autoZero"/>
        <c:auto val="1"/>
        <c:lblAlgn val="ctr"/>
        <c:lblOffset val="100"/>
        <c:noMultiLvlLbl val="0"/>
      </c:catAx>
      <c:valAx>
        <c:axId val="4865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127000</xdr:rowOff>
    </xdr:from>
    <xdr:to>
      <xdr:col>12</xdr:col>
      <xdr:colOff>41628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7AF0C-7A23-4679-A8A9-9EEC77544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342900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40C-C875-4D0C-9F8E-26A274F3A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11</xdr:col>
      <xdr:colOff>457200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796EA-F34E-4C45-AA98-7EA5E9993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</xdr:row>
      <xdr:rowOff>9525</xdr:rowOff>
    </xdr:from>
    <xdr:to>
      <xdr:col>14</xdr:col>
      <xdr:colOff>146050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E766C-9D74-42FA-A5F6-FD88617CA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85725</xdr:rowOff>
    </xdr:from>
    <xdr:to>
      <xdr:col>14</xdr:col>
      <xdr:colOff>488950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A5A6-D5BF-4E6B-AA1F-ADF561924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11</xdr:row>
      <xdr:rowOff>95249</xdr:rowOff>
    </xdr:from>
    <xdr:to>
      <xdr:col>4</xdr:col>
      <xdr:colOff>596900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58848-56D7-46CC-BCC1-7AB159F86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21</xdr:row>
      <xdr:rowOff>79375</xdr:rowOff>
    </xdr:from>
    <xdr:to>
      <xdr:col>11</xdr:col>
      <xdr:colOff>127000</xdr:colOff>
      <xdr:row>33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42591-748D-462D-9BC2-E70A827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361950</xdr:colOff>
      <xdr:row>20</xdr:row>
      <xdr:rowOff>98425</xdr:rowOff>
    </xdr:from>
    <xdr:to>
      <xdr:col>17</xdr:col>
      <xdr:colOff>190500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767D0-743B-486D-8D71-24394AD92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J4" totalsRowShown="0">
  <autoFilter ref="I1:J4" xr:uid="{00000000-0009-0000-0100-000002000000}"/>
  <tableColumns count="2">
    <tableColumn id="1" xr3:uid="{00000000-0010-0000-0100-000001000000}" name="Cycle size"/>
    <tableColumn id="2" xr3:uid="{00000000-0010-0000-0100-000002000000}" name="Jaccard Mean" dataDxfId="7">
      <calculatedColumnFormula>AVERAGEIF($B$2:$B$31,I2,$C$2:$C$31)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60607BD-E204-479D-9CB1-F850E84E9F2A}" name="Table271316" displayName="Table271316" ref="I11:J14" totalsRowShown="0">
  <autoFilter ref="I11:J14" xr:uid="{52D9B695-280D-4601-9FC1-7E0921D02923}"/>
  <tableColumns count="2">
    <tableColumn id="1" xr3:uid="{380CE00B-9C9C-4AAB-AB3E-78243832CFBB}" name="Cycle size"/>
    <tableColumn id="2" xr3:uid="{CCCD3E80-C243-4452-BB37-598394E46013}" name="Mismatch Distance" dataDxfId="1">
      <calculatedColumnFormula>AVERAGEIF($B$2:$B$31,I12,$D$2:$D$31)</calculatedColumnFormula>
    </tableColumn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46D4432-76F0-49A5-BDB6-1D4DD9603FB0}" name="Table27131624" displayName="Table27131624" ref="I16:J19" totalsRowShown="0">
  <autoFilter ref="I16:J19" xr:uid="{3A1E78B7-91F8-49DA-AD1A-BEFE00BCA3E7}"/>
  <tableColumns count="2">
    <tableColumn id="1" xr3:uid="{6FF18B88-A608-4385-AC27-3897FE54548E}" name="Cycle size"/>
    <tableColumn id="2" xr3:uid="{7BF20EEA-9AEA-4C43-BD0F-5CC95CE6C6DE}" name="Mismatch Mean" dataDxfId="45">
      <calculatedColumnFormula>AVERAGEIF($B$2:$B$31,I17,$F$2:$F$31)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C9FFF6-FBB9-4B81-BA52-2FABF0149582}" name="Table2713162431" displayName="Table2713162431" ref="I21:J24" totalsRowShown="0">
  <autoFilter ref="I21:J24" xr:uid="{6DB8CA4D-6A67-4468-82FD-3AEFE5D4791C}"/>
  <tableColumns count="2">
    <tableColumn id="1" xr3:uid="{900914DF-0E92-49CB-B9FA-3CBC22AE0CF4}" name="Cycle size"/>
    <tableColumn id="2" xr3:uid="{9BD04BD9-1C8C-45BC-8D5B-78BCBCE3C7A5}" name="DCG Mean" dataDxfId="0">
      <calculatedColumnFormula>AVERAGEIF($B$2:$B$31,I22,$G$2:$G$31)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1CFFDA-DA0E-4B51-9C40-04FDD4FAEB4B}" name="Table134" displayName="Table134" ref="A1:G31" totalsRowShown="0">
  <autoFilter ref="A1:G31" xr:uid="{CC60B045-A942-437D-940D-CEA37D48681F}"/>
  <sortState ref="A2:G31">
    <sortCondition ref="B1:B31"/>
  </sortState>
  <tableColumns count="7">
    <tableColumn id="1" xr3:uid="{135983EE-8A7F-4D3A-9B6A-85EC0C632F13}" name="Cycle id"/>
    <tableColumn id="2" xr3:uid="{FA820C46-9B2A-49C1-829D-25C6235DFA3E}" name=" Cycle size"/>
    <tableColumn id="3" xr3:uid="{53FF3A4A-946D-4431-A221-3EEA194810EB}" name="JaccardCoefficient"/>
    <tableColumn id="4" xr3:uid="{AF5D02CA-FEA5-4367-9C63-78C12915CFB8}" name="MismatchDistanceCoefficient"/>
    <tableColumn id="5" xr3:uid="{EC4B3AB6-5034-473E-866B-E87112AB6CF9}" name="KendallTauCorrelation"/>
    <tableColumn id="6" xr3:uid="{05235533-7338-4761-A72E-5A00E4086F49}" name="MismatchPositionCoefficient"/>
    <tableColumn id="7" xr3:uid="{6E374C06-7DDA-4033-9F9B-E5B4824137AD}" name="DiscountedCumulativeGain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79" displayName="Table279" ref="I1:J4" totalsRowShown="0">
  <autoFilter ref="I1:J4" xr:uid="{00000000-0009-0000-0100-000008000000}"/>
  <tableColumns count="2">
    <tableColumn id="1" xr3:uid="{00000000-0010-0000-0700-000001000000}" name="Cycle size"/>
    <tableColumn id="2" xr3:uid="{00000000-0010-0000-0700-000002000000}" name="Jaccard Mean" dataDxfId="44">
      <calculatedColumnFormula>AVERAGEIF($B$2:$B$31,I2,$C$2:$C$31)</calculatedColumnFormula>
    </tableColumn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CF662B-73AE-48CE-BA38-FBDC4E4B600B}" name="Table27915" displayName="Table27915" ref="I6:J9" totalsRowShown="0">
  <autoFilter ref="I6:J9" xr:uid="{23D46E88-9403-4359-B976-C7380DB7598B}"/>
  <tableColumns count="2">
    <tableColumn id="1" xr3:uid="{9622BEE3-2C7F-4BF4-A3E9-F8307F5CF2C3}" name="Cycle size"/>
    <tableColumn id="2" xr3:uid="{7B646BC7-93D5-4DDC-82E8-3078E2C46E55}" name="Kendall Mean" dataDxfId="5">
      <calculatedColumnFormula>AVERAGEIF($B$2:$B$31,I7,$E$2:$E$31)</calculatedColumnFormula>
    </tableColumn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CA5190-9762-4585-AB92-A6B9DA176CDD}" name="Table2791517" displayName="Table2791517" ref="I11:J14" totalsRowShown="0">
  <autoFilter ref="I11:J14" xr:uid="{37C97B3C-7374-46FE-A906-989BFBE620E7}"/>
  <tableColumns count="2">
    <tableColumn id="1" xr3:uid="{4ECF1AFB-4383-4315-8E4C-31858EA14549}" name="Cycle size"/>
    <tableColumn id="2" xr3:uid="{0C1E7D51-D642-4EB6-9E41-4AEE4DE04D86}" name="Mismatch Distance" dataDxfId="3">
      <calculatedColumnFormula>AVERAGEIF($B$2:$B$31,I12,$D$2:$D$31)</calculatedColumnFormula>
    </tableColumn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8D4A1FE-8628-4F22-8ECA-8E9C1701CC92}" name="Table279151725" displayName="Table279151725" ref="I16:J19" totalsRowShown="0">
  <autoFilter ref="I16:J19" xr:uid="{9D4694B1-C262-486D-993E-E480EEDDED8B}"/>
  <tableColumns count="2">
    <tableColumn id="1" xr3:uid="{64F4FC20-E63F-418F-80FD-8C8FF224F835}" name="Cycle size"/>
    <tableColumn id="2" xr3:uid="{BAC891A4-BAFA-40B7-A091-E436935F86C8}" name="Mismatch Position" dataDxfId="4">
      <calculatedColumnFormula>AVERAGEIF($B$2:$B$31,I17,$F$2:$F$31)</calculatedColumnFormula>
    </tableColumn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B208DD5-83A8-409A-952F-67419BFF40AC}" name="Table27915172532" displayName="Table27915172532" ref="I21:J24" totalsRowShown="0">
  <autoFilter ref="I21:J24" xr:uid="{F62EFF49-BF1D-48FA-A4E7-96AD96CC175E}"/>
  <tableColumns count="2">
    <tableColumn id="1" xr3:uid="{3B42DBA1-0187-4F5E-81B3-B625F7E19086}" name="Cycle size"/>
    <tableColumn id="2" xr3:uid="{F03BB64C-5A2A-4561-98BD-F22CE13B9CAA}" name="DCG Mean" dataDxfId="43">
      <calculatedColumnFormula>AVERAGEIF($B$2:$B$31,I22,$F$2:$F$31)</calculatedColumnFormula>
    </tableColumn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9F7FA32-7D7B-4B8A-A4B5-747D3E62DCF6}" name="Table1" displayName="Table1" ref="A1:G31" totalsRowShown="0">
  <autoFilter ref="A1:G31" xr:uid="{91ED27E4-AF84-497D-A310-D87A8719AF16}"/>
  <sortState ref="A2:G31">
    <sortCondition ref="B1:B31"/>
  </sortState>
  <tableColumns count="7">
    <tableColumn id="1" xr3:uid="{5069CCEA-ADAB-49CE-8BCD-2A65EC4DEDBE}" name="Cycle id"/>
    <tableColumn id="2" xr3:uid="{394CD1DB-3353-47C1-959C-D876624AC515}" name=" Cycle size"/>
    <tableColumn id="3" xr3:uid="{55368FB5-BC2B-40AC-A738-AE22ECB08BB3}" name="JaccardCoefficient"/>
    <tableColumn id="4" xr3:uid="{1A1D99B8-2C6A-4137-BB0F-530C51517C5B}" name="MismatchDistanceCoefficient"/>
    <tableColumn id="5" xr3:uid="{2B300C9C-474D-4F83-B187-9721FBEF01EA}" name="KendallTauCorrelation"/>
    <tableColumn id="6" xr3:uid="{23D0C77A-7635-4206-BABF-D03FED480244}" name="MismatchPositionCoefficient"/>
    <tableColumn id="7" xr3:uid="{EFE8636D-1D41-4E44-AF43-5F63F66D42E5}" name="DiscountedCumulativeGain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1BBCC5-C531-4B47-98A9-76CB12FD11B0}" name="Table212" displayName="Table212" ref="I6:J9" totalsRowShown="0">
  <autoFilter ref="I6:J9" xr:uid="{738E644F-41EF-4CB4-BECE-F4845466EDD2}"/>
  <tableColumns count="2">
    <tableColumn id="1" xr3:uid="{75223DA4-C54F-45B7-8FDC-BC2D4B6EB88F}" name="Cycle size"/>
    <tableColumn id="2" xr3:uid="{82C9C76A-1310-456E-BE4D-57E7BAC02D76}" name="Kendall Mean" dataDxfId="9">
      <calculatedColumnFormula>AVERAGEIF($B$2:$B$31,I7,$E$2:$E$31)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D5" totalsRowShown="0" headerRowDxfId="42" dataDxfId="41">
  <autoFilter ref="A1:D5" xr:uid="{00000000-0009-0000-0100-000009000000}"/>
  <tableColumns count="4">
    <tableColumn id="1" xr3:uid="{00000000-0010-0000-0800-000001000000}" name="Model" dataDxfId="40"/>
    <tableColumn id="2" xr3:uid="{00000000-0010-0000-0800-000002000000}" name="5" dataDxfId="39"/>
    <tableColumn id="3" xr3:uid="{00000000-0010-0000-0800-000003000000}" name="25" dataDxfId="38"/>
    <tableColumn id="4" xr3:uid="{00000000-0010-0000-0800-000004000000}" name="50" dataDxfId="37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3AF1A9-F53B-48C9-B950-B7402A918367}" name="Table911" displayName="Table911" ref="A1:D5" totalsRowShown="0" headerRowDxfId="36" dataDxfId="35">
  <autoFilter ref="A1:D5" xr:uid="{8A959E55-9473-4EF7-ADCD-173BCA70F2F6}"/>
  <tableColumns count="4">
    <tableColumn id="1" xr3:uid="{239E2949-9546-4517-84DE-87E133191387}" name="Model" dataDxfId="34"/>
    <tableColumn id="2" xr3:uid="{774D349E-D602-4D8A-90D6-61DB6BD2AD4E}" name="5" dataDxfId="33"/>
    <tableColumn id="3" xr3:uid="{832CDC12-250F-4522-9610-EBB53510889F}" name="25" dataDxfId="32"/>
    <tableColumn id="4" xr3:uid="{8C7FC36E-6CFF-491C-9B72-866C71E0AC87}" name="50" dataDxfId="3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24E9678-84F6-4FC3-9A95-6EEDF2E4BD24}" name="Table911202228" displayName="Table911202228" ref="A1:D5" totalsRowShown="0" headerRowDxfId="30" dataDxfId="29">
  <autoFilter ref="A1:D5" xr:uid="{8A959E55-9473-4EF7-ADCD-173BCA70F2F6}"/>
  <tableColumns count="4">
    <tableColumn id="1" xr3:uid="{A2304EAD-C29E-41E6-90F1-2750C01D329E}" name="Model" dataDxfId="28"/>
    <tableColumn id="2" xr3:uid="{09BC7742-4DA7-4249-93E5-324E3D7C9D47}" name="5" dataDxfId="27"/>
    <tableColumn id="3" xr3:uid="{A71ACE98-5F26-4CDD-9717-2F0C6E76B864}" name="25" dataDxfId="26"/>
    <tableColumn id="4" xr3:uid="{72EC72BD-E403-4E55-898D-CC711A20C4EF}" name="50" dataDxfId="2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FC7ECCE-AF3A-4118-9E8F-B11B5E544FB8}" name="Table9112022" displayName="Table9112022" ref="A1:D5" totalsRowShown="0" headerRowDxfId="24" dataDxfId="23">
  <autoFilter ref="A1:D5" xr:uid="{8A959E55-9473-4EF7-ADCD-173BCA70F2F6}"/>
  <tableColumns count="4">
    <tableColumn id="1" xr3:uid="{F5D38831-3CF8-4141-A1F4-E53ADB3A804C}" name="Model" dataDxfId="22"/>
    <tableColumn id="2" xr3:uid="{18A57BE0-AC3D-4A45-B274-4383A0ABC6B7}" name="5" dataDxfId="21"/>
    <tableColumn id="3" xr3:uid="{4D6B4A6C-09E0-4E65-AD8C-808C63E64927}" name="25" dataDxfId="20"/>
    <tableColumn id="4" xr3:uid="{8C5316D4-1A40-48BF-90C7-4D27CEB38B4D}" name="50" dataDxfId="19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92EEF1D-0A64-4DF5-AD52-82D4A8482C15}" name="Table91120" displayName="Table91120" ref="A1:D5" totalsRowShown="0" headerRowDxfId="18" dataDxfId="17">
  <autoFilter ref="A1:D5" xr:uid="{8A959E55-9473-4EF7-ADCD-173BCA70F2F6}"/>
  <tableColumns count="4">
    <tableColumn id="1" xr3:uid="{32135BED-1F04-4B05-8683-75631D6DFA3C}" name="Model" dataDxfId="16"/>
    <tableColumn id="2" xr3:uid="{7E5A33E3-DA7F-4D46-80FD-35B8B7D693E0}" name="5" dataDxfId="15"/>
    <tableColumn id="3" xr3:uid="{FD11EDB1-049A-49E7-8954-7B22EEB5700D}" name="25" dataDxfId="14"/>
    <tableColumn id="4" xr3:uid="{46D3A56B-2A8A-46A3-A893-7FE6F12167A9}" name="50" dataDxfId="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F0144A-7EDF-43BF-80AE-A0BB46A0C7DA}" name="Table26" displayName="Table26" ref="A7:D11" totalsRowShown="0">
  <autoFilter ref="A7:D11" xr:uid="{4E65F4D3-9B74-4EAD-91D7-9AE23A939BA1}"/>
  <tableColumns count="4">
    <tableColumn id="1" xr3:uid="{0EEA9FAA-9BB4-46A7-92B2-B3896675349C}" name="Model"/>
    <tableColumn id="2" xr3:uid="{9AA49478-7AD4-438B-A2C7-9E7D41F7180C}" name="5" dataDxfId="12"/>
    <tableColumn id="3" xr3:uid="{9B9F262C-7988-45A2-8D49-040A0D4BDE46}" name="25" dataDxfId="11"/>
    <tableColumn id="4" xr3:uid="{D8D5F2CD-7013-410D-BE3E-1052B5FF0DE3}" name="50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808BEE-F751-4607-BADE-E6722E68A2FE}" name="Table21219" displayName="Table21219" ref="I11:J14" totalsRowShown="0">
  <autoFilter ref="I11:J14" xr:uid="{E6075120-BDEE-482D-8ABC-A5607C63007A}"/>
  <tableColumns count="2">
    <tableColumn id="1" xr3:uid="{67EE4A47-38A6-4FD1-9DCC-C9FEFDEBEA64}" name="Cycle size"/>
    <tableColumn id="2" xr3:uid="{13330743-0072-4BC7-8262-88EFF27D81F2}" name="Mismatch Distance" dataDxfId="8">
      <calculatedColumnFormula>AVERAGEIF($B$2:$B$31,I12,$D$2:$D$31)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FFF84B-E8F0-41BD-9016-CBF4776E4924}" name="Table2121921" displayName="Table2121921" ref="I16:J19" totalsRowShown="0">
  <autoFilter ref="I16:J19" xr:uid="{81392F44-ADF2-4395-BAE3-6F2B6C5E5D67}"/>
  <tableColumns count="2">
    <tableColumn id="1" xr3:uid="{31FE3616-3E36-4DE8-81E9-71F06CD7AD80}" name="Cycle size"/>
    <tableColumn id="2" xr3:uid="{198EFEFB-63BA-40C1-84ED-35CFEB3E1948}" name="Mismatch Position" dataDxfId="47">
      <calculatedColumnFormula>AVERAGEIF($B$2:$B$31,I17,$F$2:$F$31)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2663EF6-917B-41E1-8C06-7C17D51C4791}" name="Table212192129" displayName="Table212192129" ref="I21:J24" totalsRowShown="0">
  <autoFilter ref="I21:J24" xr:uid="{502683D1-7FE6-4181-9BB9-97C209DC7372}"/>
  <tableColumns count="2">
    <tableColumn id="1" xr3:uid="{98391CF3-AE4D-4E38-80E9-F0BF5D9AEE5D}" name="Cycle size"/>
    <tableColumn id="2" xr3:uid="{28D6C25C-EA27-42A8-9E02-42B1D8B048F0}" name="DCG Mean" dataDxfId="46">
      <calculatedColumnFormula>AVERAGEIF($B$2:$B$31,I22,$G$2:$G$31)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501D23-6413-4622-B0DD-E764A5C39052}" name="Table14" displayName="Table14" ref="A1:G31" totalsRowShown="0">
  <autoFilter ref="A1:G31" xr:uid="{5B94F4FD-B704-435E-BDE5-C5C765B9BD18}"/>
  <sortState ref="A2:G31">
    <sortCondition ref="B1:B31"/>
  </sortState>
  <tableColumns count="7">
    <tableColumn id="1" xr3:uid="{966ADB0A-C5F4-4801-A299-24C438E85BDD}" name="Cycle id"/>
    <tableColumn id="2" xr3:uid="{A838C2BB-3ACA-4273-AF1E-74BB39266022}" name=" Cycle size"/>
    <tableColumn id="3" xr3:uid="{F4CBD6EB-EC46-4B96-A92B-7A8E60C6ABB0}" name="JaccardCoefficient"/>
    <tableColumn id="4" xr3:uid="{4DF38800-E03C-49B9-BE04-F5A15507F345}" name="MismatchDistanceCoefficient"/>
    <tableColumn id="5" xr3:uid="{10020D81-E6E1-4520-B516-B1D6AF8579B1}" name="KendallTauCorrelation"/>
    <tableColumn id="6" xr3:uid="{9E3E9B8C-DABD-4DB2-94AD-21BA68096E90}" name="MismatchPositionCoefficient"/>
    <tableColumn id="7" xr3:uid="{57CDBACB-0FB5-4D39-81CB-448D9E85FCBD}" name="DiscountedCumulativeGai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BCEF20B-8491-425A-AC95-2C526167664F}" name="Table126" displayName="Table126" ref="A1:G31" totalsRowShown="0">
  <autoFilter ref="A1:G31" xr:uid="{827E327E-FB63-4F8B-89EE-8EB7D4C69A81}"/>
  <sortState ref="A2:G31">
    <sortCondition ref="B1:B31"/>
  </sortState>
  <tableColumns count="7">
    <tableColumn id="1" xr3:uid="{8A4E6DDC-6B92-4FBB-8110-DD88F0E66D23}" name="Cycle id"/>
    <tableColumn id="2" xr3:uid="{798B45B4-2AA1-40C4-9AFB-7ED2179836C3}" name=" Cycle size"/>
    <tableColumn id="3" xr3:uid="{C77EC159-EA47-4B3B-9FCB-4E60CCB92867}" name="JaccardCoefficient"/>
    <tableColumn id="4" xr3:uid="{3538B93C-41E2-4DA1-9E34-0AF88E6F85AE}" name="MismatchDistanceCoefficient"/>
    <tableColumn id="5" xr3:uid="{32BEAB13-50C2-47B1-A3F7-815D4F3C17A2}" name="KendallTauCorrelation"/>
    <tableColumn id="6" xr3:uid="{050B2A20-7AD1-4E04-A743-DE64CF815676}" name="MismatchPositionCoefficient"/>
    <tableColumn id="7" xr3:uid="{705449EB-B2B8-4545-A21C-F7EFAE138697}" name="DiscountedCumulativeGai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I1:J4" totalsRowShown="0">
  <autoFilter ref="I1:J4" xr:uid="{00000000-0009-0000-0100-000006000000}"/>
  <tableColumns count="2">
    <tableColumn id="1" xr3:uid="{00000000-0010-0000-0500-000001000000}" name="Cycle size"/>
    <tableColumn id="2" xr3:uid="{00000000-0010-0000-0500-000002000000}" name="Jaccard Mean" dataDxfId="6">
      <calculatedColumnFormula>AVERAGEIF($B$2:$B$31,I2,$C$2:$C$31)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57DF69A-B471-4C48-996D-7925422E007C}" name="Table2713" displayName="Table2713" ref="I6:J9" totalsRowShown="0">
  <autoFilter ref="I6:J9" xr:uid="{05F4E139-AF9C-41A3-AD24-74DB521ABB66}"/>
  <tableColumns count="2">
    <tableColumn id="1" xr3:uid="{DEDABE40-5979-4EEE-BDF4-F018157C0F87}" name="Cycle size"/>
    <tableColumn id="2" xr3:uid="{CA48291E-D7BF-4D45-BFC1-138CCFF6B166}" name="Kendall Mean" dataDxfId="2">
      <calculatedColumnFormula>AVERAGEIF($B$2:$B$31,I7,$E$2:$E$31)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90" zoomScaleNormal="90" workbookViewId="0">
      <selection activeCell="L6" sqref="L6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6" max="6" width="16.53125" customWidth="1"/>
    <col min="9" max="9" width="10.59765625" customWidth="1"/>
    <col min="10" max="10" width="14.19921875" customWidth="1"/>
    <col min="11" max="11" width="12.53125" customWidth="1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27</v>
      </c>
      <c r="G1" s="2" t="s">
        <v>33</v>
      </c>
      <c r="I1" t="s">
        <v>4</v>
      </c>
      <c r="J1" t="s">
        <v>5</v>
      </c>
    </row>
    <row r="2" spans="1:10" x14ac:dyDescent="0.4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AVERAGEIF($B$2:$B$31,I2,$C$2:$C$31)</f>
        <v>0.86</v>
      </c>
    </row>
    <row r="3" spans="1:10" x14ac:dyDescent="0.4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3">
        <f>AVERAGEIF($B$2:$B$31,I3,$C$2:$C$31)</f>
        <v>0.65999999999999992</v>
      </c>
    </row>
    <row r="4" spans="1:10" x14ac:dyDescent="0.4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3">
        <f>AVERAGEIF($B$2:$B$31,I4,$C$2:$C$31)</f>
        <v>0.45199999999999996</v>
      </c>
    </row>
    <row r="5" spans="1:10" x14ac:dyDescent="0.45">
      <c r="A5" s="2">
        <v>158.1</v>
      </c>
      <c r="B5" s="2">
        <v>5</v>
      </c>
      <c r="C5" s="2">
        <v>0.6</v>
      </c>
      <c r="D5" s="2">
        <v>0.83333333333333304</v>
      </c>
      <c r="E5" s="2">
        <v>0.8</v>
      </c>
      <c r="F5" s="2">
        <v>0.8</v>
      </c>
      <c r="G5" s="2">
        <v>0.99012856323145804</v>
      </c>
    </row>
    <row r="6" spans="1:10" x14ac:dyDescent="0.4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18</v>
      </c>
    </row>
    <row r="7" spans="1:10" x14ac:dyDescent="0.4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 t="shared" ref="J7:J9" si="0">AVERAGEIF($B$2:$B$31,I7,$E$2:$E$31)</f>
        <v>0.91999999999999993</v>
      </c>
    </row>
    <row r="8" spans="1:10" x14ac:dyDescent="0.4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 t="shared" si="0"/>
        <v>0.95799999999999963</v>
      </c>
    </row>
    <row r="9" spans="1:10" x14ac:dyDescent="0.45">
      <c r="A9" s="2">
        <v>56.2</v>
      </c>
      <c r="B9" s="2">
        <v>5</v>
      </c>
      <c r="C9" s="2">
        <v>0.6</v>
      </c>
      <c r="D9" s="2">
        <v>0.83333333333333304</v>
      </c>
      <c r="E9" s="2">
        <v>0.8</v>
      </c>
      <c r="F9" s="2">
        <v>0.66666666666666596</v>
      </c>
      <c r="G9" s="2">
        <v>0.93193587761086405</v>
      </c>
      <c r="I9" s="2">
        <v>50</v>
      </c>
      <c r="J9" s="3">
        <f t="shared" si="0"/>
        <v>0.95053061224489732</v>
      </c>
    </row>
    <row r="10" spans="1:10" x14ac:dyDescent="0.45">
      <c r="A10" s="2">
        <v>107.2</v>
      </c>
      <c r="B10" s="2">
        <v>5</v>
      </c>
      <c r="C10" s="2">
        <v>0.4</v>
      </c>
      <c r="D10" s="2">
        <v>0.66666666666666596</v>
      </c>
      <c r="E10" s="2">
        <v>0.6</v>
      </c>
      <c r="F10" s="2">
        <v>0.6</v>
      </c>
      <c r="G10" s="2">
        <v>0.94032503503445997</v>
      </c>
    </row>
    <row r="11" spans="1:10" x14ac:dyDescent="0.4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" t="s">
        <v>4</v>
      </c>
      <c r="J11" s="2" t="s">
        <v>35</v>
      </c>
    </row>
    <row r="12" spans="1:10" x14ac:dyDescent="0.45">
      <c r="A12" s="2">
        <v>25.1</v>
      </c>
      <c r="B12" s="2">
        <v>25</v>
      </c>
      <c r="C12" s="2">
        <v>0.48</v>
      </c>
      <c r="D12" s="2">
        <v>0.95512820512820495</v>
      </c>
      <c r="E12" s="2">
        <v>0.95333333333333303</v>
      </c>
      <c r="F12" s="2">
        <v>0.56000000000000005</v>
      </c>
      <c r="G12" s="2">
        <v>0.73487614957349401</v>
      </c>
      <c r="I12" s="2">
        <v>5</v>
      </c>
      <c r="J12" s="3">
        <f>AVERAGEIF($B$2:$B$31,I12,$D$2:$D$31)</f>
        <v>0.93333333333333324</v>
      </c>
    </row>
    <row r="13" spans="1:10" x14ac:dyDescent="0.45">
      <c r="A13" s="2">
        <v>76.099999999999994</v>
      </c>
      <c r="B13" s="2">
        <v>25</v>
      </c>
      <c r="C13" s="2">
        <v>0.6</v>
      </c>
      <c r="D13" s="2">
        <v>0.94871794871794801</v>
      </c>
      <c r="E13" s="2">
        <v>0.94</v>
      </c>
      <c r="F13" s="2">
        <v>0.72923076923076902</v>
      </c>
      <c r="G13" s="2">
        <v>0.75302421118456497</v>
      </c>
      <c r="I13" s="2">
        <v>25</v>
      </c>
      <c r="J13" s="3">
        <f t="shared" ref="J13:J14" si="1">AVERAGEIF($B$2:$B$31,I13,$D$2:$D$31)</f>
        <v>0.9641025641025639</v>
      </c>
    </row>
    <row r="14" spans="1:10" x14ac:dyDescent="0.45">
      <c r="A14" s="2">
        <v>127.1</v>
      </c>
      <c r="B14" s="2">
        <v>25</v>
      </c>
      <c r="C14" s="2">
        <v>0.72</v>
      </c>
      <c r="D14" s="2">
        <v>0.96794871794871795</v>
      </c>
      <c r="E14" s="2">
        <v>0.96666666666666601</v>
      </c>
      <c r="F14" s="2">
        <v>0.86461538461538401</v>
      </c>
      <c r="G14" s="2">
        <v>0.79196004158141797</v>
      </c>
      <c r="I14" s="2">
        <v>50</v>
      </c>
      <c r="J14" s="3">
        <f t="shared" si="1"/>
        <v>0.95935999999999999</v>
      </c>
    </row>
    <row r="15" spans="1:10" x14ac:dyDescent="0.45">
      <c r="A15" s="2">
        <v>178.1</v>
      </c>
      <c r="B15" s="2">
        <v>25</v>
      </c>
      <c r="C15" s="2">
        <v>0.6</v>
      </c>
      <c r="D15" s="2">
        <v>0.95512820512820495</v>
      </c>
      <c r="E15" s="2">
        <v>0.94666666666666599</v>
      </c>
      <c r="F15" s="2">
        <v>0.67384615384615298</v>
      </c>
      <c r="G15" s="2">
        <v>0.78773777283870206</v>
      </c>
    </row>
    <row r="16" spans="1:10" x14ac:dyDescent="0.45">
      <c r="A16" s="2">
        <v>229.1</v>
      </c>
      <c r="B16" s="2">
        <v>25</v>
      </c>
      <c r="C16" s="2">
        <v>0.68</v>
      </c>
      <c r="D16" s="2">
        <v>0.96794871794871795</v>
      </c>
      <c r="E16" s="2">
        <v>0.96</v>
      </c>
      <c r="F16" s="2">
        <v>0.78153846153846096</v>
      </c>
      <c r="G16" s="2">
        <v>0.80302814184168103</v>
      </c>
      <c r="I16" s="2" t="s">
        <v>4</v>
      </c>
      <c r="J16" s="2" t="s">
        <v>36</v>
      </c>
    </row>
    <row r="17" spans="1:10" x14ac:dyDescent="0.45">
      <c r="A17" s="2">
        <v>280.10000000000002</v>
      </c>
      <c r="B17" s="2">
        <v>25</v>
      </c>
      <c r="C17" s="2">
        <v>0.68</v>
      </c>
      <c r="D17" s="2">
        <v>0.96794871794871795</v>
      </c>
      <c r="E17" s="2">
        <v>0.96</v>
      </c>
      <c r="F17" s="2">
        <v>0.72</v>
      </c>
      <c r="G17" s="2">
        <v>0.84432258130244298</v>
      </c>
      <c r="I17" s="2">
        <v>5</v>
      </c>
      <c r="J17" s="3">
        <f>AVERAGEIF($B$2:$B$31,I17,$F$2:$F$31)</f>
        <v>0.90666666666666662</v>
      </c>
    </row>
    <row r="18" spans="1:10" x14ac:dyDescent="0.45">
      <c r="A18" s="2">
        <v>25.2</v>
      </c>
      <c r="B18" s="2">
        <v>25</v>
      </c>
      <c r="C18" s="2">
        <v>0.8</v>
      </c>
      <c r="D18" s="2">
        <v>0.97435897435897401</v>
      </c>
      <c r="E18" s="2">
        <v>0.96666666666666601</v>
      </c>
      <c r="F18" s="2">
        <v>0.85230769230769199</v>
      </c>
      <c r="G18" s="2">
        <v>0.88529285912202604</v>
      </c>
      <c r="I18" s="2">
        <v>25</v>
      </c>
      <c r="J18" s="3">
        <f>AVERAGEIF($B$2:$B$31,I18,$F$2:$F$31)</f>
        <v>0.73661538461538423</v>
      </c>
    </row>
    <row r="19" spans="1:10" x14ac:dyDescent="0.45">
      <c r="A19" s="2">
        <v>76.2</v>
      </c>
      <c r="B19" s="2">
        <v>25</v>
      </c>
      <c r="C19" s="2">
        <v>0.52</v>
      </c>
      <c r="D19" s="2">
        <v>0.95512820512820495</v>
      </c>
      <c r="E19" s="2">
        <v>0.95333333333333303</v>
      </c>
      <c r="F19" s="2">
        <v>0.66461538461538405</v>
      </c>
      <c r="G19" s="2">
        <v>0.70972042981320804</v>
      </c>
      <c r="I19" s="2">
        <v>50</v>
      </c>
      <c r="J19" s="3">
        <f>AVERAGEIF($B$2:$B$31,I19,$F$2:$F$31)</f>
        <v>0.46941176470588186</v>
      </c>
    </row>
    <row r="20" spans="1:10" x14ac:dyDescent="0.45">
      <c r="A20" s="2">
        <v>127.2</v>
      </c>
      <c r="B20" s="2">
        <v>25</v>
      </c>
      <c r="C20" s="2">
        <v>0.76</v>
      </c>
      <c r="D20" s="2">
        <v>0.97435897435897401</v>
      </c>
      <c r="E20" s="2">
        <v>0.96666666666666601</v>
      </c>
      <c r="F20" s="2">
        <v>0.76</v>
      </c>
      <c r="G20" s="2">
        <v>0.90080005378102901</v>
      </c>
    </row>
    <row r="21" spans="1:10" x14ac:dyDescent="0.45">
      <c r="A21" s="2">
        <v>178.2</v>
      </c>
      <c r="B21" s="2">
        <v>25</v>
      </c>
      <c r="C21" s="2">
        <v>0.76</v>
      </c>
      <c r="D21" s="2">
        <v>0.97435897435897401</v>
      </c>
      <c r="E21" s="2">
        <v>0.96666666666666601</v>
      </c>
      <c r="F21" s="2">
        <v>0.76</v>
      </c>
      <c r="G21" s="2">
        <v>0.90080005378102901</v>
      </c>
      <c r="I21" s="2" t="s">
        <v>4</v>
      </c>
      <c r="J21" s="2" t="s">
        <v>34</v>
      </c>
    </row>
    <row r="22" spans="1:10" x14ac:dyDescent="0.45">
      <c r="A22" s="2">
        <v>50.1</v>
      </c>
      <c r="B22" s="2">
        <v>50</v>
      </c>
      <c r="C22" s="2">
        <v>0.5</v>
      </c>
      <c r="D22" s="2">
        <v>0.96799999999999997</v>
      </c>
      <c r="E22" s="2">
        <v>0.95755102040816298</v>
      </c>
      <c r="F22" s="2">
        <v>0.48235294117646998</v>
      </c>
      <c r="G22" s="2">
        <v>0.74111175800662699</v>
      </c>
      <c r="I22" s="2">
        <v>5</v>
      </c>
      <c r="J22" s="3">
        <f>AVERAGEIF($B$2:$B$31,I22,$G$2:$G$31)</f>
        <v>0.98623894758767816</v>
      </c>
    </row>
    <row r="23" spans="1:10" x14ac:dyDescent="0.45">
      <c r="A23" s="2">
        <v>101.1</v>
      </c>
      <c r="B23" s="2">
        <v>50</v>
      </c>
      <c r="C23" s="2">
        <v>0.46</v>
      </c>
      <c r="D23" s="2">
        <v>0.96160000000000001</v>
      </c>
      <c r="E23" s="2">
        <v>0.94938775510203999</v>
      </c>
      <c r="F23" s="2">
        <v>0.418039215686274</v>
      </c>
      <c r="G23" s="2">
        <v>0.73662155148851205</v>
      </c>
      <c r="I23" s="2">
        <v>25</v>
      </c>
      <c r="J23" s="3">
        <f>AVERAGEIF($B$2:$B$31,I23,$G$2:$G$31)</f>
        <v>0.81115622948195942</v>
      </c>
    </row>
    <row r="24" spans="1:10" x14ac:dyDescent="0.45">
      <c r="A24" s="2">
        <v>152.1</v>
      </c>
      <c r="B24" s="2">
        <v>50</v>
      </c>
      <c r="C24" s="2">
        <v>0.46</v>
      </c>
      <c r="D24" s="2">
        <v>0.96</v>
      </c>
      <c r="E24" s="2">
        <v>0.94938775510203999</v>
      </c>
      <c r="F24" s="2">
        <v>0.439999999999999</v>
      </c>
      <c r="G24" s="2">
        <v>0.72128472663104404</v>
      </c>
      <c r="I24" s="2">
        <v>50</v>
      </c>
      <c r="J24" s="3">
        <f>AVERAGEIF($B$2:$B$31,I24,$G$2:$G$31)</f>
        <v>0.69177691193025592</v>
      </c>
    </row>
    <row r="25" spans="1:10" x14ac:dyDescent="0.45">
      <c r="A25" s="2">
        <v>203.1</v>
      </c>
      <c r="B25" s="2">
        <v>50</v>
      </c>
      <c r="C25" s="2">
        <v>0.48</v>
      </c>
      <c r="D25" s="2">
        <v>0.96</v>
      </c>
      <c r="E25" s="2">
        <v>0.94938775510203999</v>
      </c>
      <c r="F25" s="2">
        <v>0.47843137254901902</v>
      </c>
      <c r="G25" s="2">
        <v>0.72023170778785905</v>
      </c>
    </row>
    <row r="26" spans="1:10" x14ac:dyDescent="0.45">
      <c r="A26" s="2">
        <v>254.1</v>
      </c>
      <c r="B26" s="2">
        <v>50</v>
      </c>
      <c r="C26" s="2">
        <v>0.44</v>
      </c>
      <c r="D26" s="2">
        <v>0.96319999999999995</v>
      </c>
      <c r="E26" s="2">
        <v>0.95591836734693802</v>
      </c>
      <c r="F26" s="2">
        <v>0.503529411764705</v>
      </c>
      <c r="G26" s="2">
        <v>0.65299759511754596</v>
      </c>
    </row>
    <row r="27" spans="1:10" x14ac:dyDescent="0.45">
      <c r="A27" s="2">
        <v>305.10000000000002</v>
      </c>
      <c r="B27" s="2">
        <v>50</v>
      </c>
      <c r="C27" s="2">
        <v>0.4</v>
      </c>
      <c r="D27" s="2">
        <v>0.95840000000000003</v>
      </c>
      <c r="E27" s="2">
        <v>0.95265306122448901</v>
      </c>
      <c r="F27" s="2">
        <v>0.418039215686274</v>
      </c>
      <c r="G27" s="2">
        <v>0.66319035033953899</v>
      </c>
    </row>
    <row r="28" spans="1:10" x14ac:dyDescent="0.45">
      <c r="A28" s="2">
        <v>50.2</v>
      </c>
      <c r="B28" s="2">
        <v>50</v>
      </c>
      <c r="C28" s="2">
        <v>0.46</v>
      </c>
      <c r="D28" s="2">
        <v>0.95520000000000005</v>
      </c>
      <c r="E28" s="2">
        <v>0.94775510204081603</v>
      </c>
      <c r="F28" s="2">
        <v>0.54196078431372496</v>
      </c>
      <c r="G28" s="2">
        <v>0.65220337979811005</v>
      </c>
    </row>
    <row r="29" spans="1:10" x14ac:dyDescent="0.45">
      <c r="A29" s="2">
        <v>101.2</v>
      </c>
      <c r="B29" s="2">
        <v>50</v>
      </c>
      <c r="C29" s="2">
        <v>0.42</v>
      </c>
      <c r="D29" s="2">
        <v>0.95520000000000005</v>
      </c>
      <c r="E29" s="2">
        <v>0.94612244897959097</v>
      </c>
      <c r="F29" s="2">
        <v>0.48392156862745001</v>
      </c>
      <c r="G29" s="2">
        <v>0.64284478613949703</v>
      </c>
    </row>
    <row r="30" spans="1:10" x14ac:dyDescent="0.45">
      <c r="A30" s="2">
        <v>152.19999999999999</v>
      </c>
      <c r="B30" s="2">
        <v>50</v>
      </c>
      <c r="C30" s="2">
        <v>0.52</v>
      </c>
      <c r="D30" s="2">
        <v>0.96</v>
      </c>
      <c r="E30" s="2">
        <v>0.95265306122448901</v>
      </c>
      <c r="F30" s="2">
        <v>0.52392156862745098</v>
      </c>
      <c r="G30" s="2">
        <v>0.73846748190459199</v>
      </c>
    </row>
    <row r="31" spans="1:10" x14ac:dyDescent="0.45">
      <c r="A31" s="2">
        <v>203.2</v>
      </c>
      <c r="B31" s="2">
        <v>50</v>
      </c>
      <c r="C31" s="2">
        <v>0.38</v>
      </c>
      <c r="D31" s="2">
        <v>0.95199999999999996</v>
      </c>
      <c r="E31" s="2">
        <v>0.94448979591836701</v>
      </c>
      <c r="F31" s="2">
        <v>0.40392156862745099</v>
      </c>
      <c r="G31" s="2">
        <v>0.64881578208923196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opLeftCell="A3" workbookViewId="0">
      <selection activeCell="I21" sqref="I21:J24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9" max="9" width="10.53125" style="21" customWidth="1"/>
    <col min="10" max="10" width="16.796875" customWidth="1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27</v>
      </c>
      <c r="G1" s="2" t="s">
        <v>33</v>
      </c>
      <c r="I1" s="17" t="s">
        <v>4</v>
      </c>
      <c r="J1" s="12" t="s">
        <v>5</v>
      </c>
    </row>
    <row r="2" spans="1:10" x14ac:dyDescent="0.4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 s="18">
        <v>5</v>
      </c>
      <c r="J2" s="13">
        <f>AVERAGEIF($B$2:$B$31,I2,$C$2:$C$31)</f>
        <v>1</v>
      </c>
    </row>
    <row r="3" spans="1:10" x14ac:dyDescent="0.4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 s="18">
        <v>25</v>
      </c>
      <c r="J3" s="13">
        <f>AVERAGEIF($B$2:$B$31,I3,$C$2:$C$31)</f>
        <v>0.70399999999999996</v>
      </c>
    </row>
    <row r="4" spans="1:10" x14ac:dyDescent="0.4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 s="18">
        <v>50</v>
      </c>
      <c r="J4" s="13">
        <f>AVERAGEIF($B$2:$B$31,I4,$C$2:$C$31)</f>
        <v>0.60399999999999998</v>
      </c>
    </row>
    <row r="5" spans="1:10" x14ac:dyDescent="0.4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18"/>
      <c r="J5" s="14"/>
    </row>
    <row r="6" spans="1:10" x14ac:dyDescent="0.4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19" t="s">
        <v>4</v>
      </c>
      <c r="J6" s="15" t="s">
        <v>18</v>
      </c>
    </row>
    <row r="7" spans="1:10" x14ac:dyDescent="0.4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18">
        <v>5</v>
      </c>
      <c r="J7" s="13">
        <f>AVERAGEIF($B$2:$B$31,I7,$E$2:$E$31)</f>
        <v>1</v>
      </c>
    </row>
    <row r="8" spans="1:10" x14ac:dyDescent="0.4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18">
        <v>25</v>
      </c>
      <c r="J8" s="13">
        <f t="shared" ref="J7:J9" si="0">AVERAGEIF($B$2:$B$31,I8,$E$2:$E$31)</f>
        <v>0.96999999999999975</v>
      </c>
    </row>
    <row r="9" spans="1:10" x14ac:dyDescent="0.4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18">
        <v>50</v>
      </c>
      <c r="J9" s="13">
        <f t="shared" si="0"/>
        <v>0.97387755102040752</v>
      </c>
    </row>
    <row r="10" spans="1:10" x14ac:dyDescent="0.4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I10" s="18"/>
      <c r="J10" s="14"/>
    </row>
    <row r="11" spans="1:10" x14ac:dyDescent="0.4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19" t="s">
        <v>4</v>
      </c>
      <c r="J11" s="15" t="s">
        <v>35</v>
      </c>
    </row>
    <row r="12" spans="1:10" x14ac:dyDescent="0.45">
      <c r="A12" s="2">
        <v>25.1</v>
      </c>
      <c r="B12" s="2">
        <v>25</v>
      </c>
      <c r="C12" s="2">
        <v>0.76</v>
      </c>
      <c r="D12" s="2">
        <v>0.97435897435897401</v>
      </c>
      <c r="E12" s="2">
        <v>0.97333333333333305</v>
      </c>
      <c r="F12" s="2">
        <v>0.74461538461538401</v>
      </c>
      <c r="G12" s="2">
        <v>0.91296749229034002</v>
      </c>
      <c r="I12" s="18">
        <v>5</v>
      </c>
      <c r="J12" s="13">
        <f>AVERAGEIF($B$2:$B$31,I12,$D$2:$D$31)</f>
        <v>1</v>
      </c>
    </row>
    <row r="13" spans="1:10" x14ac:dyDescent="0.45">
      <c r="A13" s="2">
        <v>76.099999999999994</v>
      </c>
      <c r="B13" s="2">
        <v>25</v>
      </c>
      <c r="C13" s="2">
        <v>0.68</v>
      </c>
      <c r="D13" s="2">
        <v>0.96794871794871795</v>
      </c>
      <c r="E13" s="2">
        <v>0.96666666666666601</v>
      </c>
      <c r="F13" s="2">
        <v>0.72923076923076902</v>
      </c>
      <c r="G13" s="2">
        <v>0.83872043451211398</v>
      </c>
      <c r="I13" s="18">
        <v>25</v>
      </c>
      <c r="J13" s="13">
        <f t="shared" ref="J13:J14" si="1">AVERAGEIF($B$2:$B$31,I13,$D$2:$D$31)</f>
        <v>0.97115384615384581</v>
      </c>
    </row>
    <row r="14" spans="1:10" x14ac:dyDescent="0.45">
      <c r="A14" s="2">
        <v>127.1</v>
      </c>
      <c r="B14" s="2">
        <v>25</v>
      </c>
      <c r="C14" s="2">
        <v>0.68</v>
      </c>
      <c r="D14" s="2">
        <v>0.96794871794871795</v>
      </c>
      <c r="E14" s="2">
        <v>0.96666666666666601</v>
      </c>
      <c r="F14" s="2">
        <v>0.66769230769230703</v>
      </c>
      <c r="G14" s="2">
        <v>0.87804994316822005</v>
      </c>
      <c r="I14" s="18">
        <v>50</v>
      </c>
      <c r="J14" s="13">
        <f t="shared" si="1"/>
        <v>0.97775999999999996</v>
      </c>
    </row>
    <row r="15" spans="1:10" x14ac:dyDescent="0.45">
      <c r="A15" s="2">
        <v>178.1</v>
      </c>
      <c r="B15" s="2">
        <v>25</v>
      </c>
      <c r="C15" s="2">
        <v>0.68</v>
      </c>
      <c r="D15" s="2">
        <v>0.96794871794871795</v>
      </c>
      <c r="E15" s="2">
        <v>0.96666666666666601</v>
      </c>
      <c r="F15" s="2">
        <v>0.73538461538461497</v>
      </c>
      <c r="G15" s="2">
        <v>0.83435986219604996</v>
      </c>
      <c r="I15" s="18"/>
      <c r="J15" s="14"/>
    </row>
    <row r="16" spans="1:10" x14ac:dyDescent="0.45">
      <c r="A16" s="2">
        <v>229.1</v>
      </c>
      <c r="B16" s="2">
        <v>25</v>
      </c>
      <c r="C16" s="2">
        <v>0.72</v>
      </c>
      <c r="D16" s="2">
        <v>0.97435897435897401</v>
      </c>
      <c r="E16" s="2">
        <v>0.97333333333333305</v>
      </c>
      <c r="F16" s="2">
        <v>0.701538461538461</v>
      </c>
      <c r="G16" s="2">
        <v>0.89684655821614601</v>
      </c>
      <c r="I16" s="19" t="s">
        <v>4</v>
      </c>
      <c r="J16" s="15" t="s">
        <v>36</v>
      </c>
    </row>
    <row r="17" spans="1:10" x14ac:dyDescent="0.45">
      <c r="A17" s="2">
        <v>280.10000000000002</v>
      </c>
      <c r="B17" s="2">
        <v>25</v>
      </c>
      <c r="C17" s="2">
        <v>0.64</v>
      </c>
      <c r="D17" s="2">
        <v>0.96153846153846101</v>
      </c>
      <c r="E17" s="2">
        <v>0.96</v>
      </c>
      <c r="F17" s="2">
        <v>0.52923076923076895</v>
      </c>
      <c r="G17" s="2">
        <v>0.92491087944636097</v>
      </c>
      <c r="I17" s="18">
        <v>5</v>
      </c>
      <c r="J17" s="13">
        <f>AVERAGEIF($B$2:$B$31,I17,$F$2:$F$31)</f>
        <v>1</v>
      </c>
    </row>
    <row r="18" spans="1:10" x14ac:dyDescent="0.45">
      <c r="A18" s="2">
        <v>25.2</v>
      </c>
      <c r="B18" s="2">
        <v>25</v>
      </c>
      <c r="C18" s="2">
        <v>0.56000000000000005</v>
      </c>
      <c r="D18" s="2">
        <v>0.96153846153846101</v>
      </c>
      <c r="E18" s="2">
        <v>0.96</v>
      </c>
      <c r="F18" s="2">
        <v>0.56923076923076898</v>
      </c>
      <c r="G18" s="2">
        <v>0.81374381735185997</v>
      </c>
      <c r="I18" s="18">
        <v>25</v>
      </c>
      <c r="J18" s="13">
        <f>AVERAGEIF($B$2:$B$31,I18,$F$2:$F$31)</f>
        <v>0.69938461538461494</v>
      </c>
    </row>
    <row r="19" spans="1:10" x14ac:dyDescent="0.45">
      <c r="A19" s="2">
        <v>76.2</v>
      </c>
      <c r="B19" s="2">
        <v>25</v>
      </c>
      <c r="C19" s="2">
        <v>0.72</v>
      </c>
      <c r="D19" s="2">
        <v>0.97435897435897401</v>
      </c>
      <c r="E19" s="2">
        <v>0.97333333333333305</v>
      </c>
      <c r="F19" s="2">
        <v>0.75076923076922997</v>
      </c>
      <c r="G19" s="2">
        <v>0.86452083872762797</v>
      </c>
      <c r="I19" s="18">
        <v>50</v>
      </c>
      <c r="J19" s="13">
        <f>AVERAGEIF($B$2:$B$31,I19,$F$2:$F$31)</f>
        <v>0.64439215686274476</v>
      </c>
    </row>
    <row r="20" spans="1:10" x14ac:dyDescent="0.45">
      <c r="A20" s="2">
        <v>127.2</v>
      </c>
      <c r="B20" s="2">
        <v>25</v>
      </c>
      <c r="C20" s="2">
        <v>0.8</v>
      </c>
      <c r="D20" s="2">
        <v>0.98076923076922995</v>
      </c>
      <c r="E20" s="2">
        <v>0.98</v>
      </c>
      <c r="F20" s="2">
        <v>0.76</v>
      </c>
      <c r="G20" s="2">
        <v>0.94389469804288495</v>
      </c>
      <c r="I20" s="18"/>
      <c r="J20" s="14"/>
    </row>
    <row r="21" spans="1:10" x14ac:dyDescent="0.45">
      <c r="A21" s="2">
        <v>178.2</v>
      </c>
      <c r="B21" s="2">
        <v>25</v>
      </c>
      <c r="C21" s="2">
        <v>0.8</v>
      </c>
      <c r="D21" s="2">
        <v>0.98076923076922995</v>
      </c>
      <c r="E21" s="2">
        <v>0.98</v>
      </c>
      <c r="F21" s="2">
        <v>0.806153846153846</v>
      </c>
      <c r="G21" s="2">
        <v>0.91390642424741697</v>
      </c>
      <c r="I21" s="19" t="s">
        <v>4</v>
      </c>
      <c r="J21" s="15" t="s">
        <v>34</v>
      </c>
    </row>
    <row r="22" spans="1:10" x14ac:dyDescent="0.45">
      <c r="A22" s="2">
        <v>50.1</v>
      </c>
      <c r="B22" s="2">
        <v>50</v>
      </c>
      <c r="C22" s="2">
        <v>0.62</v>
      </c>
      <c r="D22" s="2">
        <v>0.97599999999999998</v>
      </c>
      <c r="E22" s="2">
        <v>0.96897959183673399</v>
      </c>
      <c r="F22" s="2">
        <v>0.63215686274509797</v>
      </c>
      <c r="G22" s="2">
        <v>0.78640792771596102</v>
      </c>
      <c r="I22" s="18">
        <v>5</v>
      </c>
      <c r="J22" s="13">
        <f>AVERAGEIF($B$2:$B$31,I22,$G$2:$G$31)</f>
        <v>1</v>
      </c>
    </row>
    <row r="23" spans="1:10" x14ac:dyDescent="0.45">
      <c r="A23" s="2">
        <v>101.1</v>
      </c>
      <c r="B23" s="2">
        <v>50</v>
      </c>
      <c r="C23" s="2">
        <v>0.64</v>
      </c>
      <c r="D23" s="2">
        <v>0.97919999999999996</v>
      </c>
      <c r="E23" s="2">
        <v>0.97551020408163203</v>
      </c>
      <c r="F23" s="2">
        <v>0.64784313725490195</v>
      </c>
      <c r="G23" s="2">
        <v>0.79962747273803203</v>
      </c>
      <c r="I23" s="18">
        <v>25</v>
      </c>
      <c r="J23" s="13">
        <f>AVERAGEIF($B$2:$B$31,I23,$G$2:$G$31)</f>
        <v>0.88219209481990202</v>
      </c>
    </row>
    <row r="24" spans="1:10" ht="14.65" thickBot="1" x14ac:dyDescent="0.5">
      <c r="A24" s="2">
        <v>152.1</v>
      </c>
      <c r="B24" s="2">
        <v>50</v>
      </c>
      <c r="C24" s="2">
        <v>0.57999999999999996</v>
      </c>
      <c r="D24" s="2">
        <v>0.97760000000000002</v>
      </c>
      <c r="E24" s="2">
        <v>0.97387755102040796</v>
      </c>
      <c r="F24" s="2">
        <v>0.61098039215686195</v>
      </c>
      <c r="G24" s="2">
        <v>0.75105066791986397</v>
      </c>
      <c r="I24" s="20">
        <v>50</v>
      </c>
      <c r="J24" s="16">
        <f>AVERAGEIF($B$2:$B$31,I24,$G$2:$G$31)</f>
        <v>0.75803649659513939</v>
      </c>
    </row>
    <row r="25" spans="1:10" x14ac:dyDescent="0.45">
      <c r="A25" s="2">
        <v>203.1</v>
      </c>
      <c r="B25" s="2">
        <v>50</v>
      </c>
      <c r="C25" s="2">
        <v>0.62</v>
      </c>
      <c r="D25" s="2">
        <v>0.97760000000000002</v>
      </c>
      <c r="E25" s="2">
        <v>0.97224489795918301</v>
      </c>
      <c r="F25" s="2">
        <v>0.63372549019607805</v>
      </c>
      <c r="G25" s="2">
        <v>0.78495030207528305</v>
      </c>
    </row>
    <row r="26" spans="1:10" x14ac:dyDescent="0.45">
      <c r="A26" s="2">
        <v>254.1</v>
      </c>
      <c r="B26" s="2">
        <v>50</v>
      </c>
      <c r="C26" s="2">
        <v>0.54</v>
      </c>
      <c r="D26" s="2">
        <v>0.97119999999999995</v>
      </c>
      <c r="E26" s="2">
        <v>0.96244897959183595</v>
      </c>
      <c r="F26" s="2">
        <v>0.52392156862745098</v>
      </c>
      <c r="G26" s="2">
        <v>0.76223392954515601</v>
      </c>
    </row>
    <row r="27" spans="1:10" x14ac:dyDescent="0.45">
      <c r="A27" s="2">
        <v>305.10000000000002</v>
      </c>
      <c r="B27" s="2">
        <v>50</v>
      </c>
      <c r="C27" s="2">
        <v>0.56000000000000005</v>
      </c>
      <c r="D27" s="2">
        <v>0.96960000000000002</v>
      </c>
      <c r="E27" s="2">
        <v>0.960816326530612</v>
      </c>
      <c r="F27" s="2">
        <v>0.59764705882352898</v>
      </c>
      <c r="G27" s="2">
        <v>0.73626442296466699</v>
      </c>
    </row>
    <row r="28" spans="1:10" x14ac:dyDescent="0.45">
      <c r="A28" s="2">
        <v>50.2</v>
      </c>
      <c r="B28" s="2">
        <v>50</v>
      </c>
      <c r="C28" s="2">
        <v>0.62</v>
      </c>
      <c r="D28" s="2">
        <v>0.98240000000000005</v>
      </c>
      <c r="E28" s="2">
        <v>0.98204081632652995</v>
      </c>
      <c r="F28" s="2">
        <v>0.78666666666666596</v>
      </c>
      <c r="G28" s="2">
        <v>0.67995613020743795</v>
      </c>
    </row>
    <row r="29" spans="1:10" x14ac:dyDescent="0.45">
      <c r="A29" s="2">
        <v>101.2</v>
      </c>
      <c r="B29" s="2">
        <v>50</v>
      </c>
      <c r="C29" s="2">
        <v>0.62</v>
      </c>
      <c r="D29" s="2">
        <v>0.98240000000000005</v>
      </c>
      <c r="E29" s="2">
        <v>0.98204081632652995</v>
      </c>
      <c r="F29" s="2">
        <v>0.70274509803921503</v>
      </c>
      <c r="G29" s="2">
        <v>0.73739182831081995</v>
      </c>
    </row>
    <row r="30" spans="1:10" x14ac:dyDescent="0.45">
      <c r="A30" s="2">
        <v>152.19999999999999</v>
      </c>
      <c r="B30" s="2">
        <v>50</v>
      </c>
      <c r="C30" s="2">
        <v>0.54</v>
      </c>
      <c r="D30" s="2">
        <v>0.97599999999999998</v>
      </c>
      <c r="E30" s="2">
        <v>0.97551020408163203</v>
      </c>
      <c r="F30" s="2">
        <v>0.63215686274509797</v>
      </c>
      <c r="G30" s="2">
        <v>0.687778910142815</v>
      </c>
    </row>
    <row r="31" spans="1:10" x14ac:dyDescent="0.45">
      <c r="A31" s="2">
        <v>203.2</v>
      </c>
      <c r="B31" s="2">
        <v>50</v>
      </c>
      <c r="C31" s="2">
        <v>0.7</v>
      </c>
      <c r="D31" s="2">
        <v>0.98560000000000003</v>
      </c>
      <c r="E31" s="2">
        <v>0.98530612244897897</v>
      </c>
      <c r="F31" s="2">
        <v>0.67607843137254897</v>
      </c>
      <c r="G31" s="2">
        <v>0.85470337433135801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L5" sqref="L5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27</v>
      </c>
      <c r="G1" s="2" t="s">
        <v>33</v>
      </c>
      <c r="I1" t="s">
        <v>4</v>
      </c>
      <c r="J1" t="s">
        <v>5</v>
      </c>
    </row>
    <row r="2" spans="1:10" x14ac:dyDescent="0.4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I2">
        <v>5</v>
      </c>
      <c r="J2" s="1">
        <f>AVERAGEIF($B$2:$B$31,I2,$C$2:$C$31)</f>
        <v>1</v>
      </c>
    </row>
    <row r="3" spans="1:10" x14ac:dyDescent="0.4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>
        <v>25</v>
      </c>
      <c r="J3" s="3">
        <f t="shared" ref="J3:J4" si="0">AVERAGEIF($B$2:$B$31,I3,$C$2:$C$31)</f>
        <v>0.876</v>
      </c>
    </row>
    <row r="4" spans="1:10" x14ac:dyDescent="0.4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>
        <v>50</v>
      </c>
      <c r="J4" s="3">
        <f t="shared" si="0"/>
        <v>0.71199999999999997</v>
      </c>
    </row>
    <row r="5" spans="1:10" x14ac:dyDescent="0.4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</row>
    <row r="6" spans="1:10" x14ac:dyDescent="0.4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 t="s">
        <v>4</v>
      </c>
      <c r="J6" s="2" t="s">
        <v>18</v>
      </c>
    </row>
    <row r="7" spans="1:10" x14ac:dyDescent="0.4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>
        <v>5</v>
      </c>
      <c r="J7" s="3">
        <f t="shared" ref="J7:J9" si="1">AVERAGEIF($B$2:$B$31,I7,$E$2:$E$31)</f>
        <v>1</v>
      </c>
    </row>
    <row r="8" spans="1:10" x14ac:dyDescent="0.4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I8" s="2">
        <v>25</v>
      </c>
      <c r="J8" s="3">
        <f t="shared" si="1"/>
        <v>0.98466666666666625</v>
      </c>
    </row>
    <row r="9" spans="1:10" x14ac:dyDescent="0.4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>
        <v>50</v>
      </c>
      <c r="J9" s="3">
        <f t="shared" si="1"/>
        <v>0.98024489795918301</v>
      </c>
    </row>
    <row r="10" spans="1:10" x14ac:dyDescent="0.4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10" x14ac:dyDescent="0.4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I11" s="23" t="s">
        <v>4</v>
      </c>
      <c r="J11" s="24" t="s">
        <v>35</v>
      </c>
    </row>
    <row r="12" spans="1:10" x14ac:dyDescent="0.45">
      <c r="A12" s="2">
        <v>25.1</v>
      </c>
      <c r="B12" s="2">
        <v>25</v>
      </c>
      <c r="C12" s="2">
        <v>0.88</v>
      </c>
      <c r="D12" s="2">
        <v>0.987179487179487</v>
      </c>
      <c r="E12" s="2">
        <v>0.98666666666666603</v>
      </c>
      <c r="F12" s="2">
        <v>0.90769230769230702</v>
      </c>
      <c r="G12" s="2">
        <v>0.93368246667459498</v>
      </c>
      <c r="I12" s="2">
        <v>5</v>
      </c>
      <c r="J12" s="3">
        <f>AVERAGEIF($B$2:$B$31,I12,$D$2:$D$31)</f>
        <v>1</v>
      </c>
    </row>
    <row r="13" spans="1:10" x14ac:dyDescent="0.45">
      <c r="A13" s="2">
        <v>76.099999999999994</v>
      </c>
      <c r="B13" s="2">
        <v>25</v>
      </c>
      <c r="C13" s="2">
        <v>0.88</v>
      </c>
      <c r="D13" s="2">
        <v>0.987179487179487</v>
      </c>
      <c r="E13" s="2">
        <v>0.98666666666666603</v>
      </c>
      <c r="F13" s="2">
        <v>0.91692307692307695</v>
      </c>
      <c r="G13" s="2">
        <v>0.92759718831997195</v>
      </c>
      <c r="I13" s="2">
        <v>25</v>
      </c>
      <c r="J13" s="3">
        <f t="shared" ref="J13:J14" si="2">AVERAGEIF($B$2:$B$31,I13,$D$2:$D$31)</f>
        <v>0.98653846153846114</v>
      </c>
    </row>
    <row r="14" spans="1:10" x14ac:dyDescent="0.45">
      <c r="A14" s="2">
        <v>127.1</v>
      </c>
      <c r="B14" s="2">
        <v>25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I14" s="2">
        <v>50</v>
      </c>
      <c r="J14" s="3">
        <f t="shared" si="2"/>
        <v>0.98303999999999991</v>
      </c>
    </row>
    <row r="15" spans="1:10" x14ac:dyDescent="0.45">
      <c r="A15" s="2">
        <v>178.1</v>
      </c>
      <c r="B15" s="2">
        <v>25</v>
      </c>
      <c r="C15" s="2">
        <v>0.84</v>
      </c>
      <c r="D15" s="2">
        <v>0.98076923076922995</v>
      </c>
      <c r="E15" s="2">
        <v>0.97333333333333305</v>
      </c>
      <c r="F15" s="2">
        <v>0.84923076923076901</v>
      </c>
      <c r="G15" s="2">
        <v>0.92652270564181005</v>
      </c>
    </row>
    <row r="16" spans="1:10" x14ac:dyDescent="0.45">
      <c r="A16" s="2">
        <v>229.1</v>
      </c>
      <c r="B16" s="2">
        <v>25</v>
      </c>
      <c r="C16" s="2">
        <v>0.8</v>
      </c>
      <c r="D16" s="2">
        <v>0.98076923076922995</v>
      </c>
      <c r="E16" s="2">
        <v>0.98</v>
      </c>
      <c r="F16" s="2">
        <v>0.83692307692307599</v>
      </c>
      <c r="G16" s="2">
        <v>0.89269044933186004</v>
      </c>
      <c r="I16" s="2" t="s">
        <v>4</v>
      </c>
      <c r="J16" s="2" t="s">
        <v>26</v>
      </c>
    </row>
    <row r="17" spans="1:10" x14ac:dyDescent="0.45">
      <c r="A17" s="2">
        <v>280.10000000000002</v>
      </c>
      <c r="B17" s="2">
        <v>25</v>
      </c>
      <c r="C17" s="2">
        <v>0.68</v>
      </c>
      <c r="D17" s="2">
        <v>0.95512820512820495</v>
      </c>
      <c r="E17" s="2">
        <v>0.94666666666666599</v>
      </c>
      <c r="F17" s="2">
        <v>0.806153846153846</v>
      </c>
      <c r="G17" s="2">
        <v>0.78815498066913203</v>
      </c>
      <c r="I17" s="2">
        <v>5</v>
      </c>
      <c r="J17" s="3">
        <f>AVERAGEIF($B$2:$B$31,I17,$F$2:$F$31)</f>
        <v>1</v>
      </c>
    </row>
    <row r="18" spans="1:10" x14ac:dyDescent="0.45">
      <c r="A18" s="2">
        <v>25.2</v>
      </c>
      <c r="B18" s="2">
        <v>25</v>
      </c>
      <c r="C18" s="2">
        <v>0.92</v>
      </c>
      <c r="D18" s="2">
        <v>0.99358974358974295</v>
      </c>
      <c r="E18" s="2">
        <v>0.99333333333333296</v>
      </c>
      <c r="F18" s="2">
        <v>0.94769230769230695</v>
      </c>
      <c r="G18" s="2">
        <v>0.94966999541274399</v>
      </c>
      <c r="I18" s="2">
        <v>25</v>
      </c>
      <c r="J18" s="3">
        <f t="shared" ref="J18:J19" si="3">AVERAGEIF($B$2:$B$31,I18,$F$2:$F$31)</f>
        <v>0.91753846153846119</v>
      </c>
    </row>
    <row r="19" spans="1:10" x14ac:dyDescent="0.45">
      <c r="A19" s="2">
        <v>76.2</v>
      </c>
      <c r="B19" s="2">
        <v>25</v>
      </c>
      <c r="C19" s="2">
        <v>0.92</v>
      </c>
      <c r="D19" s="2">
        <v>0.99358974358974295</v>
      </c>
      <c r="E19" s="2">
        <v>0.99333333333333296</v>
      </c>
      <c r="F19" s="2">
        <v>0.94769230769230695</v>
      </c>
      <c r="G19" s="2">
        <v>0.94966999541274399</v>
      </c>
      <c r="I19" s="2">
        <v>50</v>
      </c>
      <c r="J19" s="3">
        <f t="shared" si="3"/>
        <v>0.72376470588235242</v>
      </c>
    </row>
    <row r="20" spans="1:10" x14ac:dyDescent="0.45">
      <c r="A20" s="2">
        <v>127.2</v>
      </c>
      <c r="B20" s="2">
        <v>25</v>
      </c>
      <c r="C20" s="2">
        <v>0.92</v>
      </c>
      <c r="D20" s="2">
        <v>0.99358974358974295</v>
      </c>
      <c r="E20" s="2">
        <v>0.99333333333333296</v>
      </c>
      <c r="F20" s="2">
        <v>0.984615384615384</v>
      </c>
      <c r="G20" s="2">
        <v>0.92482990277227595</v>
      </c>
    </row>
    <row r="21" spans="1:10" x14ac:dyDescent="0.45">
      <c r="A21" s="2">
        <v>178.2</v>
      </c>
      <c r="B21" s="2">
        <v>25</v>
      </c>
      <c r="C21" s="2">
        <v>0.92</v>
      </c>
      <c r="D21" s="2">
        <v>0.99358974358974295</v>
      </c>
      <c r="E21" s="2">
        <v>0.99333333333333296</v>
      </c>
      <c r="F21" s="2">
        <v>0.97846153846153805</v>
      </c>
      <c r="G21" s="2">
        <v>0.92901727311513804</v>
      </c>
      <c r="I21" s="2" t="s">
        <v>4</v>
      </c>
      <c r="J21" s="2" t="s">
        <v>34</v>
      </c>
    </row>
    <row r="22" spans="1:10" x14ac:dyDescent="0.45">
      <c r="A22" s="2">
        <v>50.1</v>
      </c>
      <c r="B22" s="2">
        <v>50</v>
      </c>
      <c r="C22" s="2">
        <v>0.64</v>
      </c>
      <c r="D22" s="2">
        <v>0.97919999999999996</v>
      </c>
      <c r="E22" s="2">
        <v>0.97551020408163203</v>
      </c>
      <c r="F22" s="2">
        <v>0.64862745098039198</v>
      </c>
      <c r="G22" s="2">
        <v>0.80031246072470996</v>
      </c>
      <c r="I22" s="2">
        <v>5</v>
      </c>
      <c r="J22" s="3">
        <f t="shared" ref="J22:J24" si="4">AVERAGEIF($B$2:$B$31,I22,$G$2:$G$31)</f>
        <v>1</v>
      </c>
    </row>
    <row r="23" spans="1:10" x14ac:dyDescent="0.45">
      <c r="A23" s="2">
        <v>101.1</v>
      </c>
      <c r="B23" s="2">
        <v>50</v>
      </c>
      <c r="C23" s="2">
        <v>0.76</v>
      </c>
      <c r="D23" s="2">
        <v>0.98560000000000003</v>
      </c>
      <c r="E23" s="2">
        <v>0.98204081632652995</v>
      </c>
      <c r="F23" s="2">
        <v>0.75215686274509796</v>
      </c>
      <c r="G23" s="2">
        <v>0.87624027620582301</v>
      </c>
      <c r="I23" s="2">
        <v>25</v>
      </c>
      <c r="J23" s="3">
        <f t="shared" si="4"/>
        <v>0.92218349573502711</v>
      </c>
    </row>
    <row r="24" spans="1:10" x14ac:dyDescent="0.45">
      <c r="A24" s="2">
        <v>152.1</v>
      </c>
      <c r="B24" s="2">
        <v>50</v>
      </c>
      <c r="C24" s="2">
        <v>0.82</v>
      </c>
      <c r="D24" s="2">
        <v>0.99039999999999995</v>
      </c>
      <c r="E24" s="2">
        <v>0.98857142857142799</v>
      </c>
      <c r="F24" s="2">
        <v>0.787450980392156</v>
      </c>
      <c r="G24" s="2">
        <v>0.92533852304700104</v>
      </c>
      <c r="I24" s="2">
        <v>50</v>
      </c>
      <c r="J24" s="3">
        <f t="shared" si="4"/>
        <v>0.83694754747603728</v>
      </c>
    </row>
    <row r="25" spans="1:10" x14ac:dyDescent="0.45">
      <c r="A25" s="2">
        <v>203.1</v>
      </c>
      <c r="B25" s="2">
        <v>50</v>
      </c>
      <c r="C25" s="2">
        <v>0.64</v>
      </c>
      <c r="D25" s="2">
        <v>0.97919999999999996</v>
      </c>
      <c r="E25" s="2">
        <v>0.97714285714285698</v>
      </c>
      <c r="F25" s="2">
        <v>0.62509803921568596</v>
      </c>
      <c r="G25" s="2">
        <v>0.81603105560451095</v>
      </c>
    </row>
    <row r="26" spans="1:10" x14ac:dyDescent="0.45">
      <c r="A26" s="2">
        <v>254.1</v>
      </c>
      <c r="B26" s="2">
        <v>50</v>
      </c>
      <c r="C26" s="2">
        <v>0.66</v>
      </c>
      <c r="D26" s="2">
        <v>0.97919999999999996</v>
      </c>
      <c r="E26" s="2">
        <v>0.97551020408163203</v>
      </c>
      <c r="F26" s="2">
        <v>0.71529411764705797</v>
      </c>
      <c r="G26" s="2">
        <v>0.77827721533776595</v>
      </c>
    </row>
    <row r="27" spans="1:10" x14ac:dyDescent="0.45">
      <c r="A27" s="2">
        <v>305.10000000000002</v>
      </c>
      <c r="B27" s="2">
        <v>50</v>
      </c>
      <c r="C27" s="2">
        <v>0.82</v>
      </c>
      <c r="D27" s="2">
        <v>0.99039999999999995</v>
      </c>
      <c r="E27" s="2">
        <v>0.98857142857142799</v>
      </c>
      <c r="F27" s="2">
        <v>0.83529411764705797</v>
      </c>
      <c r="G27" s="2">
        <v>0.89225509173721296</v>
      </c>
    </row>
    <row r="28" spans="1:10" x14ac:dyDescent="0.45">
      <c r="A28" s="2">
        <v>50.2</v>
      </c>
      <c r="B28" s="2">
        <v>50</v>
      </c>
      <c r="C28" s="2">
        <v>0.72</v>
      </c>
      <c r="D28" s="2">
        <v>0.97919999999999996</v>
      </c>
      <c r="E28" s="2">
        <v>0.97551020408163203</v>
      </c>
      <c r="F28" s="2">
        <v>0.74901960784313704</v>
      </c>
      <c r="G28" s="2">
        <v>0.83046873083651096</v>
      </c>
    </row>
    <row r="29" spans="1:10" x14ac:dyDescent="0.45">
      <c r="A29" s="2">
        <v>101.2</v>
      </c>
      <c r="B29" s="2">
        <v>50</v>
      </c>
      <c r="C29" s="2">
        <v>0.76</v>
      </c>
      <c r="D29" s="2">
        <v>0.98719999999999997</v>
      </c>
      <c r="E29" s="2">
        <v>0.98530612244897897</v>
      </c>
      <c r="F29" s="2">
        <v>0.78588235294117603</v>
      </c>
      <c r="G29" s="2">
        <v>0.85395882964148595</v>
      </c>
    </row>
    <row r="30" spans="1:10" x14ac:dyDescent="0.45">
      <c r="A30" s="2">
        <v>152.19999999999999</v>
      </c>
      <c r="B30" s="2">
        <v>50</v>
      </c>
      <c r="C30" s="2">
        <v>0.68</v>
      </c>
      <c r="D30" s="2">
        <v>0.98080000000000001</v>
      </c>
      <c r="E30" s="2">
        <v>0.97877551020408105</v>
      </c>
      <c r="F30" s="2">
        <v>0.69960784313725399</v>
      </c>
      <c r="G30" s="2">
        <v>0.81421628241112398</v>
      </c>
    </row>
    <row r="31" spans="1:10" x14ac:dyDescent="0.45">
      <c r="A31" s="2">
        <v>203.2</v>
      </c>
      <c r="B31" s="2">
        <v>50</v>
      </c>
      <c r="C31" s="2">
        <v>0.62</v>
      </c>
      <c r="D31" s="2">
        <v>0.97919999999999996</v>
      </c>
      <c r="E31" s="2">
        <v>0.97551020408163203</v>
      </c>
      <c r="F31" s="2">
        <v>0.63921568627450898</v>
      </c>
      <c r="G31" s="2">
        <v>0.78237700921422804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L19" sqref="L19"/>
    </sheetView>
  </sheetViews>
  <sheetFormatPr defaultRowHeight="14.25" x14ac:dyDescent="0.45"/>
  <cols>
    <col min="1" max="1" width="9.06640625" customWidth="1"/>
    <col min="2" max="2" width="11.06640625" customWidth="1"/>
    <col min="3" max="3" width="17.9296875" customWidth="1"/>
    <col min="4" max="4" width="25.53125" customWidth="1"/>
    <col min="5" max="5" width="21.53125" customWidth="1"/>
    <col min="10" max="10" width="14.46484375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25</v>
      </c>
      <c r="E1" s="2" t="s">
        <v>3</v>
      </c>
      <c r="F1" s="2" t="s">
        <v>27</v>
      </c>
      <c r="G1" s="2" t="s">
        <v>33</v>
      </c>
      <c r="H1" s="2"/>
      <c r="I1" s="2" t="s">
        <v>4</v>
      </c>
      <c r="J1" s="2" t="s">
        <v>5</v>
      </c>
    </row>
    <row r="2" spans="1:11" x14ac:dyDescent="0.45">
      <c r="A2" s="2">
        <v>5.0999999999999996</v>
      </c>
      <c r="B2" s="2">
        <v>5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/>
      <c r="I2" s="2">
        <v>5</v>
      </c>
      <c r="J2" s="3">
        <f>AVERAGEIF($B$2:$B$31,I2,$C$2:$C$31)</f>
        <v>1</v>
      </c>
    </row>
    <row r="3" spans="1:11" x14ac:dyDescent="0.45">
      <c r="A3" s="2">
        <v>56.1</v>
      </c>
      <c r="B3" s="2">
        <v>5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/>
      <c r="I3" s="2">
        <v>25</v>
      </c>
      <c r="J3" s="3">
        <f t="shared" ref="J3" si="0">AVERAGEIF($B$2:$B$31,I3,$C$2:$C$31)</f>
        <v>0.82799999999999996</v>
      </c>
    </row>
    <row r="4" spans="1:11" x14ac:dyDescent="0.45">
      <c r="A4" s="2">
        <v>107.1</v>
      </c>
      <c r="B4" s="2">
        <v>5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  <c r="I4" s="2">
        <v>50</v>
      </c>
      <c r="J4" s="3">
        <f>AVERAGEIF($B$2:$B$31,I4,$C$2:$C$31)</f>
        <v>0.73799999999999999</v>
      </c>
    </row>
    <row r="5" spans="1:11" x14ac:dyDescent="0.45">
      <c r="A5" s="2">
        <v>158.1</v>
      </c>
      <c r="B5" s="2">
        <v>5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/>
      <c r="I5" s="2"/>
      <c r="J5" s="2"/>
      <c r="K5" s="2"/>
    </row>
    <row r="6" spans="1:11" x14ac:dyDescent="0.45">
      <c r="A6" s="2">
        <v>209.1</v>
      </c>
      <c r="B6" s="2">
        <v>5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 t="s">
        <v>4</v>
      </c>
      <c r="J6" s="2" t="s">
        <v>18</v>
      </c>
    </row>
    <row r="7" spans="1:11" x14ac:dyDescent="0.45">
      <c r="A7" s="2">
        <v>260.10000000000002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/>
      <c r="I7" s="2">
        <v>5</v>
      </c>
      <c r="J7" s="22">
        <f t="shared" ref="J7:J8" si="1">AVERAGEIF($B$2:$B$31,I7,$E$2:$E$31)</f>
        <v>1</v>
      </c>
    </row>
    <row r="8" spans="1:11" x14ac:dyDescent="0.45">
      <c r="A8" s="2">
        <v>5.2</v>
      </c>
      <c r="B8" s="2"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2">
        <v>25</v>
      </c>
      <c r="J8" s="22">
        <f t="shared" si="1"/>
        <v>0.97999999999999976</v>
      </c>
    </row>
    <row r="9" spans="1:11" x14ac:dyDescent="0.45">
      <c r="A9" s="2">
        <v>56.2</v>
      </c>
      <c r="B9" s="2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>
        <v>50</v>
      </c>
      <c r="J9" s="22">
        <f>AVERAGEIF($B$2:$B$31,I9,$E$2:$E$31)</f>
        <v>0.97420408163265271</v>
      </c>
    </row>
    <row r="10" spans="1:11" x14ac:dyDescent="0.45">
      <c r="A10" s="2">
        <v>107.2</v>
      </c>
      <c r="B10" s="2">
        <v>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/>
      <c r="K10" s="2"/>
    </row>
    <row r="11" spans="1:11" x14ac:dyDescent="0.45">
      <c r="A11" s="2">
        <v>158.19999999999999</v>
      </c>
      <c r="B11" s="2">
        <v>5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 t="s">
        <v>4</v>
      </c>
      <c r="J11" s="2" t="s">
        <v>35</v>
      </c>
    </row>
    <row r="12" spans="1:11" x14ac:dyDescent="0.45">
      <c r="A12" s="2">
        <v>25.1</v>
      </c>
      <c r="B12" s="2">
        <v>25</v>
      </c>
      <c r="C12" s="2">
        <v>0.8</v>
      </c>
      <c r="D12" s="2">
        <v>0.98076923076922995</v>
      </c>
      <c r="E12" s="2">
        <v>0.98</v>
      </c>
      <c r="F12" s="2">
        <v>0.80923076923076898</v>
      </c>
      <c r="G12" s="2">
        <v>0.91308214894254802</v>
      </c>
      <c r="H12" s="2"/>
      <c r="I12" s="2">
        <v>5</v>
      </c>
      <c r="J12" s="3">
        <f t="shared" ref="J12:J14" si="2">AVERAGEIF($B$2:$B$31,I12,$D$2:$D$31)</f>
        <v>1</v>
      </c>
    </row>
    <row r="13" spans="1:11" x14ac:dyDescent="0.45">
      <c r="A13" s="2">
        <v>76.099999999999994</v>
      </c>
      <c r="B13" s="2">
        <v>25</v>
      </c>
      <c r="C13" s="2">
        <v>0.88</v>
      </c>
      <c r="D13" s="2">
        <v>0.987179487179487</v>
      </c>
      <c r="E13" s="2">
        <v>0.98666666666666603</v>
      </c>
      <c r="F13" s="2">
        <v>0.88</v>
      </c>
      <c r="G13" s="2">
        <v>0.95166899673269101</v>
      </c>
      <c r="H13" s="2"/>
      <c r="I13" s="2">
        <v>25</v>
      </c>
      <c r="J13" s="3">
        <f t="shared" si="2"/>
        <v>0.9807692307692305</v>
      </c>
    </row>
    <row r="14" spans="1:11" x14ac:dyDescent="0.45">
      <c r="A14" s="2">
        <v>127.1</v>
      </c>
      <c r="B14" s="2">
        <v>25</v>
      </c>
      <c r="C14" s="2">
        <v>0.88</v>
      </c>
      <c r="D14" s="2">
        <v>0.987179487179487</v>
      </c>
      <c r="E14" s="2">
        <v>0.98666666666666603</v>
      </c>
      <c r="F14" s="2">
        <v>0.88923076923076905</v>
      </c>
      <c r="G14" s="2">
        <v>0.94571801387135601</v>
      </c>
      <c r="H14" s="2"/>
      <c r="I14" s="2">
        <v>50</v>
      </c>
      <c r="J14" s="3">
        <f t="shared" si="2"/>
        <v>0.97471999999999992</v>
      </c>
    </row>
    <row r="15" spans="1:11" x14ac:dyDescent="0.45">
      <c r="A15" s="2">
        <v>178.1</v>
      </c>
      <c r="B15" s="2">
        <v>25</v>
      </c>
      <c r="C15" s="2">
        <v>0.88</v>
      </c>
      <c r="D15" s="2">
        <v>0.987179487179487</v>
      </c>
      <c r="E15" s="2">
        <v>0.98666666666666603</v>
      </c>
      <c r="F15" s="2">
        <v>0.88</v>
      </c>
      <c r="G15" s="2">
        <v>0.95166899673269101</v>
      </c>
      <c r="H15" s="2"/>
      <c r="I15" s="2"/>
      <c r="J15" s="2"/>
      <c r="K15" s="2"/>
    </row>
    <row r="16" spans="1:11" x14ac:dyDescent="0.45">
      <c r="A16" s="2">
        <v>229.1</v>
      </c>
      <c r="B16" s="2">
        <v>25</v>
      </c>
      <c r="C16" s="2">
        <v>0.88</v>
      </c>
      <c r="D16" s="2">
        <v>0.987179487179487</v>
      </c>
      <c r="E16" s="2">
        <v>0.98666666666666603</v>
      </c>
      <c r="F16" s="2">
        <v>0.87076923076922996</v>
      </c>
      <c r="G16" s="2">
        <v>0.95756863891892696</v>
      </c>
      <c r="H16" s="2"/>
      <c r="I16" s="2" t="s">
        <v>4</v>
      </c>
      <c r="J16" s="2" t="s">
        <v>36</v>
      </c>
    </row>
    <row r="17" spans="1:10" x14ac:dyDescent="0.45">
      <c r="A17" s="2">
        <v>280.10000000000002</v>
      </c>
      <c r="B17" s="2">
        <v>25</v>
      </c>
      <c r="C17" s="2">
        <v>0.88</v>
      </c>
      <c r="D17" s="2">
        <v>0.987179487179487</v>
      </c>
      <c r="E17" s="2">
        <v>0.98666666666666603</v>
      </c>
      <c r="F17" s="2">
        <v>0.86153846153846103</v>
      </c>
      <c r="G17" s="2">
        <v>0.96341215352980303</v>
      </c>
      <c r="I17" s="2">
        <v>5</v>
      </c>
      <c r="J17" s="3">
        <f>AVERAGEIF($B$2:$B$31,I17,$F$2:$F$31)</f>
        <v>1</v>
      </c>
    </row>
    <row r="18" spans="1:10" x14ac:dyDescent="0.45">
      <c r="A18" s="2">
        <v>25.2</v>
      </c>
      <c r="B18" s="2">
        <v>25</v>
      </c>
      <c r="C18" s="2">
        <v>0.8</v>
      </c>
      <c r="D18" s="2">
        <v>0.98076923076922995</v>
      </c>
      <c r="E18" s="2">
        <v>0.98</v>
      </c>
      <c r="F18" s="2">
        <v>0.80923076923076898</v>
      </c>
      <c r="G18" s="2">
        <v>0.91308214894254802</v>
      </c>
      <c r="I18" s="2">
        <v>25</v>
      </c>
      <c r="J18" s="3">
        <f t="shared" ref="J17:J19" si="3">AVERAGEIF($B$2:$B$31,I18,$F$2:$F$31)</f>
        <v>0.841230769230769</v>
      </c>
    </row>
    <row r="19" spans="1:10" x14ac:dyDescent="0.45">
      <c r="A19" s="2">
        <v>76.2</v>
      </c>
      <c r="B19" s="2">
        <v>25</v>
      </c>
      <c r="C19" s="2">
        <v>0.68</v>
      </c>
      <c r="D19" s="2">
        <v>0.96153846153846101</v>
      </c>
      <c r="E19" s="2">
        <v>0.96</v>
      </c>
      <c r="F19" s="2">
        <v>0.79692307692307696</v>
      </c>
      <c r="G19" s="2">
        <v>0.79372943480632296</v>
      </c>
      <c r="I19" s="2">
        <v>50</v>
      </c>
      <c r="J19" s="3">
        <f t="shared" si="3"/>
        <v>0.76564705882352879</v>
      </c>
    </row>
    <row r="20" spans="1:10" x14ac:dyDescent="0.45">
      <c r="A20" s="2">
        <v>127.2</v>
      </c>
      <c r="B20" s="2">
        <v>25</v>
      </c>
      <c r="C20" s="2">
        <v>0.8</v>
      </c>
      <c r="D20" s="2">
        <v>0.97435897435897401</v>
      </c>
      <c r="E20" s="2">
        <v>0.97333333333333305</v>
      </c>
      <c r="F20" s="2">
        <v>0.81538461538461504</v>
      </c>
      <c r="G20" s="2">
        <v>0.90961252854805197</v>
      </c>
    </row>
    <row r="21" spans="1:10" x14ac:dyDescent="0.45">
      <c r="A21" s="2">
        <v>178.2</v>
      </c>
      <c r="B21" s="2">
        <v>25</v>
      </c>
      <c r="C21" s="2">
        <v>0.8</v>
      </c>
      <c r="D21" s="2">
        <v>0.97435897435897401</v>
      </c>
      <c r="E21" s="2">
        <v>0.97333333333333305</v>
      </c>
      <c r="F21" s="2">
        <v>0.8</v>
      </c>
      <c r="G21" s="2">
        <v>0.919544723263784</v>
      </c>
      <c r="I21" s="2" t="s">
        <v>4</v>
      </c>
      <c r="J21" s="2" t="s">
        <v>34</v>
      </c>
    </row>
    <row r="22" spans="1:10" x14ac:dyDescent="0.45">
      <c r="A22" s="2">
        <v>50.1</v>
      </c>
      <c r="B22" s="2">
        <v>50</v>
      </c>
      <c r="C22" s="2">
        <v>0.66</v>
      </c>
      <c r="D22" s="2">
        <v>0.97119999999999995</v>
      </c>
      <c r="E22" s="2">
        <v>0.97061224489795905</v>
      </c>
      <c r="F22" s="2">
        <v>0.73019607843137202</v>
      </c>
      <c r="G22" s="2">
        <v>0.76866652516426903</v>
      </c>
      <c r="I22" s="2">
        <v>5</v>
      </c>
      <c r="J22" s="3">
        <f>AVERAGEIF($B$2:$B$31,I22,$F$2:$F$31)</f>
        <v>1</v>
      </c>
    </row>
    <row r="23" spans="1:10" x14ac:dyDescent="0.45">
      <c r="A23" s="2">
        <v>101.1</v>
      </c>
      <c r="B23" s="2">
        <v>50</v>
      </c>
      <c r="C23" s="2">
        <v>0.7</v>
      </c>
      <c r="D23" s="2">
        <v>0.97440000000000004</v>
      </c>
      <c r="E23" s="2">
        <v>0.97387755102040796</v>
      </c>
      <c r="F23" s="2">
        <v>0.77882352941176403</v>
      </c>
      <c r="G23" s="2">
        <v>0.78453838596539205</v>
      </c>
      <c r="I23" s="2">
        <v>25</v>
      </c>
      <c r="J23" s="3">
        <f t="shared" ref="J23:J24" si="4">AVERAGEIF($B$2:$B$31,I23,$F$2:$F$31)</f>
        <v>0.841230769230769</v>
      </c>
    </row>
    <row r="24" spans="1:10" x14ac:dyDescent="0.45">
      <c r="A24" s="2">
        <v>152.1</v>
      </c>
      <c r="B24" s="2">
        <v>50</v>
      </c>
      <c r="C24" s="2">
        <v>0.78</v>
      </c>
      <c r="D24" s="2">
        <v>0.97919999999999996</v>
      </c>
      <c r="E24" s="2">
        <v>0.97877551020408105</v>
      </c>
      <c r="F24" s="2">
        <v>0.77960784313725395</v>
      </c>
      <c r="G24" s="2">
        <v>0.882945858919299</v>
      </c>
      <c r="I24" s="2">
        <v>50</v>
      </c>
      <c r="J24" s="3">
        <f t="shared" si="4"/>
        <v>0.76564705882352879</v>
      </c>
    </row>
    <row r="25" spans="1:10" x14ac:dyDescent="0.45">
      <c r="A25" s="2">
        <v>203.1</v>
      </c>
      <c r="B25" s="2">
        <v>50</v>
      </c>
      <c r="C25" s="2">
        <v>0.82</v>
      </c>
      <c r="D25" s="2">
        <v>0.98080000000000001</v>
      </c>
      <c r="E25" s="2">
        <v>0.980408163265306</v>
      </c>
      <c r="F25" s="2">
        <v>0.79529411764705804</v>
      </c>
      <c r="G25" s="2">
        <v>0.92110000315201002</v>
      </c>
    </row>
    <row r="26" spans="1:10" x14ac:dyDescent="0.45">
      <c r="A26" s="2">
        <v>254.1</v>
      </c>
      <c r="B26" s="2">
        <v>50</v>
      </c>
      <c r="C26" s="2">
        <v>0.76</v>
      </c>
      <c r="D26" s="2">
        <v>0.97760000000000002</v>
      </c>
      <c r="E26" s="2">
        <v>0.97714285714285698</v>
      </c>
      <c r="F26" s="2">
        <v>0.78823529411764703</v>
      </c>
      <c r="G26" s="2">
        <v>0.851728986834559</v>
      </c>
    </row>
    <row r="27" spans="1:10" x14ac:dyDescent="0.45">
      <c r="A27" s="2">
        <v>305.10000000000002</v>
      </c>
      <c r="B27" s="2">
        <v>50</v>
      </c>
      <c r="C27" s="2">
        <v>0.84</v>
      </c>
      <c r="D27" s="2">
        <v>0.98880000000000001</v>
      </c>
      <c r="E27" s="2">
        <v>0.98857142857142799</v>
      </c>
      <c r="F27" s="2">
        <v>0.86196078431372503</v>
      </c>
      <c r="G27" s="2">
        <v>0.89913258157753795</v>
      </c>
    </row>
    <row r="28" spans="1:10" x14ac:dyDescent="0.45">
      <c r="A28" s="2">
        <v>50.2</v>
      </c>
      <c r="B28" s="2">
        <v>50</v>
      </c>
      <c r="C28" s="2">
        <v>0.57999999999999996</v>
      </c>
      <c r="D28" s="2">
        <v>0.96</v>
      </c>
      <c r="E28" s="2">
        <v>0.95918367346938704</v>
      </c>
      <c r="F28" s="2">
        <v>0.65803921568627399</v>
      </c>
      <c r="G28" s="2">
        <v>0.72050395540071499</v>
      </c>
    </row>
    <row r="29" spans="1:10" x14ac:dyDescent="0.45">
      <c r="A29" s="2">
        <v>101.2</v>
      </c>
      <c r="B29" s="2">
        <v>50</v>
      </c>
      <c r="C29" s="2">
        <v>0.68</v>
      </c>
      <c r="D29" s="2">
        <v>0.96640000000000004</v>
      </c>
      <c r="E29" s="2">
        <v>0.96571428571428497</v>
      </c>
      <c r="F29" s="2">
        <v>0.74745098039215596</v>
      </c>
      <c r="G29" s="2">
        <v>0.78186647454367297</v>
      </c>
    </row>
    <row r="30" spans="1:10" x14ac:dyDescent="0.45">
      <c r="A30" s="2">
        <v>152.19999999999999</v>
      </c>
      <c r="B30" s="2">
        <v>50</v>
      </c>
      <c r="C30" s="2">
        <v>0.78</v>
      </c>
      <c r="D30" s="2">
        <v>0.97440000000000004</v>
      </c>
      <c r="E30" s="2">
        <v>0.97387755102040796</v>
      </c>
      <c r="F30" s="2">
        <v>0.75843137254901904</v>
      </c>
      <c r="G30" s="2">
        <v>0.89772057769656299</v>
      </c>
    </row>
    <row r="31" spans="1:10" x14ac:dyDescent="0.45">
      <c r="A31" s="2">
        <v>203.2</v>
      </c>
      <c r="B31" s="2">
        <v>50</v>
      </c>
      <c r="C31" s="2">
        <v>0.78</v>
      </c>
      <c r="D31" s="2">
        <v>0.97440000000000004</v>
      </c>
      <c r="E31" s="2">
        <v>0.97387755102040796</v>
      </c>
      <c r="F31" s="2">
        <v>0.75843137254901904</v>
      </c>
      <c r="G31" s="2">
        <v>0.89772057769656299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abSelected="1" workbookViewId="0">
      <selection activeCell="D2" sqref="D2"/>
    </sheetView>
  </sheetViews>
  <sheetFormatPr defaultRowHeight="14.25" x14ac:dyDescent="0.45"/>
  <cols>
    <col min="1" max="1" width="12.73046875" customWidth="1"/>
  </cols>
  <sheetData>
    <row r="1" spans="1:4" x14ac:dyDescent="0.45">
      <c r="A1" s="7" t="s">
        <v>10</v>
      </c>
      <c r="B1" s="7" t="s">
        <v>11</v>
      </c>
      <c r="C1" s="7" t="s">
        <v>12</v>
      </c>
      <c r="D1" s="7" t="s">
        <v>13</v>
      </c>
    </row>
    <row r="2" spans="1:4" x14ac:dyDescent="0.45">
      <c r="A2" s="6" t="s">
        <v>6</v>
      </c>
      <c r="B2" s="4">
        <f>'Linear-10'!J2</f>
        <v>1</v>
      </c>
      <c r="C2" s="4">
        <f>'Linear-10'!J3</f>
        <v>0.82799999999999996</v>
      </c>
      <c r="D2" s="4">
        <f>'Linear-10'!J4</f>
        <v>0.73799999999999999</v>
      </c>
    </row>
    <row r="3" spans="1:4" x14ac:dyDescent="0.45">
      <c r="A3" s="6" t="s">
        <v>7</v>
      </c>
      <c r="B3" s="5">
        <f>'Saturating-10'!J2</f>
        <v>1</v>
      </c>
      <c r="C3" s="5">
        <f>'Saturating-10'!J3</f>
        <v>0.876</v>
      </c>
      <c r="D3" s="5">
        <f>'Saturating-10'!J4</f>
        <v>0.71199999999999997</v>
      </c>
    </row>
    <row r="4" spans="1:4" x14ac:dyDescent="0.45">
      <c r="A4" s="6" t="s">
        <v>8</v>
      </c>
      <c r="B4" s="5">
        <f>'Discontinuous-10'!J2</f>
        <v>1</v>
      </c>
      <c r="C4" s="5">
        <f>'Discontinuous-10'!J3</f>
        <v>0.70399999999999996</v>
      </c>
      <c r="D4" s="5">
        <f>'Discontinuous-10'!J4</f>
        <v>0.60399999999999998</v>
      </c>
    </row>
    <row r="5" spans="1:4" x14ac:dyDescent="0.45">
      <c r="A5" s="6" t="s">
        <v>9</v>
      </c>
      <c r="B5" s="5">
        <f>'Combined-10'!J2</f>
        <v>0.86</v>
      </c>
      <c r="C5" s="5">
        <f>'Combined-10'!J3</f>
        <v>0.65999999999999992</v>
      </c>
      <c r="D5" s="5">
        <f>'Combined-10'!J4</f>
        <v>0.45199999999999996</v>
      </c>
    </row>
    <row r="18" spans="6:6" x14ac:dyDescent="0.45">
      <c r="F18" t="s">
        <v>14</v>
      </c>
    </row>
    <row r="19" spans="6:6" x14ac:dyDescent="0.45">
      <c r="F19" t="s">
        <v>15</v>
      </c>
    </row>
    <row r="20" spans="6:6" x14ac:dyDescent="0.45">
      <c r="F20" t="s">
        <v>16</v>
      </c>
    </row>
    <row r="21" spans="6:6" x14ac:dyDescent="0.45">
      <c r="F21" t="s">
        <v>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D4" sqref="D4"/>
    </sheetView>
  </sheetViews>
  <sheetFormatPr defaultRowHeight="14.25" x14ac:dyDescent="0.45"/>
  <cols>
    <col min="1" max="1" width="13.73046875" customWidth="1"/>
  </cols>
  <sheetData>
    <row r="1" spans="1:13" x14ac:dyDescent="0.45">
      <c r="A1" s="7" t="s">
        <v>10</v>
      </c>
      <c r="B1" s="7" t="s">
        <v>11</v>
      </c>
      <c r="C1" s="7" t="s">
        <v>12</v>
      </c>
      <c r="D1" s="7" t="s">
        <v>13</v>
      </c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6" t="s">
        <v>6</v>
      </c>
      <c r="B2" s="4">
        <f>'Linear-10'!J7</f>
        <v>1</v>
      </c>
      <c r="C2" s="4">
        <f>'Linear-10'!J8</f>
        <v>0.97999999999999976</v>
      </c>
      <c r="D2" s="4">
        <f>'Linear-10'!J9</f>
        <v>0.97420408163265271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45">
      <c r="A3" s="6" t="s">
        <v>7</v>
      </c>
      <c r="B3" s="5">
        <f>'Saturating-10'!J7</f>
        <v>1</v>
      </c>
      <c r="C3" s="5">
        <f>'Saturating-10'!J8</f>
        <v>0.98466666666666625</v>
      </c>
      <c r="D3" s="5">
        <f>'Saturating-10'!J9</f>
        <v>0.98024489795918301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45">
      <c r="A4" s="6" t="s">
        <v>8</v>
      </c>
      <c r="B4" s="5">
        <f>'Discontinuous-10'!J7</f>
        <v>1</v>
      </c>
      <c r="C4" s="11">
        <f>'Discontinuous-10'!J8</f>
        <v>0.96999999999999975</v>
      </c>
      <c r="D4" s="5">
        <f>'Discontinuous-10'!J9</f>
        <v>0.97387755102040752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45">
      <c r="A5" s="6" t="s">
        <v>9</v>
      </c>
      <c r="B5" s="5">
        <f>'Combined-10'!J7</f>
        <v>0.91999999999999993</v>
      </c>
      <c r="C5" s="5">
        <f>'Combined-10'!J8</f>
        <v>0.95799999999999963</v>
      </c>
      <c r="D5" s="5">
        <f>'Combined-10'!J9</f>
        <v>0.95053061224489732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4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4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4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4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45">
      <c r="A18" s="2"/>
      <c r="B18" s="2"/>
      <c r="C18" s="2"/>
      <c r="D18" s="2"/>
      <c r="E18" s="2"/>
      <c r="F18" s="2" t="s">
        <v>19</v>
      </c>
      <c r="G18" s="2"/>
      <c r="H18" s="2"/>
      <c r="I18" s="2"/>
      <c r="J18" s="2"/>
      <c r="K18" s="2"/>
      <c r="L18" s="2"/>
      <c r="M18" s="2"/>
    </row>
    <row r="19" spans="1:13" x14ac:dyDescent="0.45">
      <c r="A19" s="2"/>
      <c r="B19" s="2"/>
      <c r="C19" s="2"/>
      <c r="D19" s="2"/>
      <c r="E19" s="2"/>
      <c r="F19" s="2" t="s">
        <v>20</v>
      </c>
      <c r="G19" s="2"/>
      <c r="H19" s="2"/>
      <c r="I19" s="2"/>
      <c r="J19" s="2"/>
      <c r="K19" s="2"/>
      <c r="L19" s="2"/>
      <c r="M19" s="2"/>
    </row>
    <row r="20" spans="1:13" x14ac:dyDescent="0.45">
      <c r="A20" s="2"/>
      <c r="B20" s="2"/>
      <c r="C20" s="2"/>
      <c r="D20" s="2"/>
      <c r="E20" s="2"/>
      <c r="F20" s="2" t="s">
        <v>21</v>
      </c>
      <c r="G20" s="2"/>
      <c r="H20" s="2"/>
      <c r="I20" s="2"/>
      <c r="J20" s="2"/>
      <c r="K20" s="2"/>
      <c r="L20" s="2"/>
      <c r="M20" s="2"/>
    </row>
    <row r="21" spans="1:13" x14ac:dyDescent="0.45">
      <c r="A21" s="2"/>
      <c r="B21" s="2"/>
      <c r="C21" s="2"/>
      <c r="D21" s="2"/>
      <c r="E21" s="2"/>
      <c r="F21" s="2" t="s">
        <v>22</v>
      </c>
      <c r="G21" s="2"/>
      <c r="H21" s="2"/>
      <c r="I21" s="2"/>
      <c r="J21" s="2"/>
      <c r="K21" s="2"/>
      <c r="L21" s="2"/>
      <c r="M21" s="2"/>
    </row>
    <row r="22" spans="1:13" x14ac:dyDescent="0.45">
      <c r="A22" s="2"/>
      <c r="B22" s="2"/>
      <c r="C22" s="2"/>
      <c r="D22" s="2"/>
      <c r="E22" s="2"/>
      <c r="F22" s="2" t="s">
        <v>23</v>
      </c>
      <c r="G22" s="2"/>
      <c r="H22" s="2"/>
      <c r="I22" s="2"/>
      <c r="J22" s="2"/>
      <c r="K22" s="2"/>
      <c r="L22" s="2"/>
      <c r="M22" s="2"/>
    </row>
    <row r="23" spans="1:13" x14ac:dyDescent="0.45">
      <c r="F23" t="s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D6F6-4C44-4C2E-BA06-B950F2AF1015}">
  <dimension ref="A1:F19"/>
  <sheetViews>
    <sheetView zoomScale="90" zoomScaleNormal="90" workbookViewId="0">
      <selection activeCell="D13" sqref="D13"/>
    </sheetView>
  </sheetViews>
  <sheetFormatPr defaultColWidth="8.73046875" defaultRowHeight="14.25" x14ac:dyDescent="0.45"/>
  <cols>
    <col min="1" max="1" width="13.73046875" style="2" customWidth="1"/>
    <col min="2" max="16384" width="8.73046875" style="2"/>
  </cols>
  <sheetData>
    <row r="1" spans="1:4" x14ac:dyDescent="0.45">
      <c r="A1" s="7" t="s">
        <v>10</v>
      </c>
      <c r="B1" s="7" t="s">
        <v>11</v>
      </c>
      <c r="C1" s="7" t="s">
        <v>12</v>
      </c>
      <c r="D1" s="7" t="s">
        <v>13</v>
      </c>
    </row>
    <row r="2" spans="1:4" x14ac:dyDescent="0.45">
      <c r="A2" s="6" t="s">
        <v>6</v>
      </c>
      <c r="B2" s="4">
        <f>'Linear-10'!J22</f>
        <v>1</v>
      </c>
      <c r="C2" s="4">
        <f>'Linear-10'!J23</f>
        <v>0.841230769230769</v>
      </c>
      <c r="D2" s="4">
        <f>'Linear-10'!J24</f>
        <v>0.76564705882352879</v>
      </c>
    </row>
    <row r="3" spans="1:4" x14ac:dyDescent="0.45">
      <c r="A3" s="6" t="s">
        <v>7</v>
      </c>
      <c r="B3" s="5">
        <f>'Saturating-10'!J22</f>
        <v>1</v>
      </c>
      <c r="C3" s="5">
        <f>'Saturating-10'!J23</f>
        <v>0.92218349573502711</v>
      </c>
      <c r="D3" s="5">
        <f>'Saturating-10'!J24</f>
        <v>0.83694754747603728</v>
      </c>
    </row>
    <row r="4" spans="1:4" x14ac:dyDescent="0.45">
      <c r="A4" s="6" t="s">
        <v>8</v>
      </c>
      <c r="B4" s="5">
        <f>'Discontinuous-10'!J22</f>
        <v>1</v>
      </c>
      <c r="C4" s="11">
        <f>'Discontinuous-10'!J23</f>
        <v>0.88219209481990202</v>
      </c>
      <c r="D4" s="5">
        <f>'Discontinuous-10'!J24</f>
        <v>0.75803649659513939</v>
      </c>
    </row>
    <row r="5" spans="1:4" x14ac:dyDescent="0.45">
      <c r="A5" s="6" t="s">
        <v>9</v>
      </c>
      <c r="B5" s="5">
        <f>'Combined-10'!J22</f>
        <v>0.98623894758767816</v>
      </c>
      <c r="C5" s="5">
        <f>'Combined-10'!J23</f>
        <v>0.81115622948195942</v>
      </c>
      <c r="D5" s="5">
        <f>'Combined-10'!J24</f>
        <v>0.69177691193025592</v>
      </c>
    </row>
    <row r="18" spans="6:6" x14ac:dyDescent="0.45">
      <c r="F18" s="2" t="s">
        <v>28</v>
      </c>
    </row>
    <row r="19" spans="6:6" x14ac:dyDescent="0.45">
      <c r="F19" s="2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B344-F6CB-4BC3-B5DF-F503366E9B54}">
  <dimension ref="A1:F19"/>
  <sheetViews>
    <sheetView workbookViewId="0">
      <selection activeCell="P15" sqref="P15"/>
    </sheetView>
  </sheetViews>
  <sheetFormatPr defaultColWidth="8.73046875" defaultRowHeight="14.25" x14ac:dyDescent="0.45"/>
  <cols>
    <col min="1" max="1" width="13.73046875" style="2" customWidth="1"/>
    <col min="2" max="16384" width="8.73046875" style="2"/>
  </cols>
  <sheetData>
    <row r="1" spans="1:4" x14ac:dyDescent="0.45">
      <c r="A1" s="7" t="s">
        <v>10</v>
      </c>
      <c r="B1" s="7" t="s">
        <v>11</v>
      </c>
      <c r="C1" s="7" t="s">
        <v>12</v>
      </c>
      <c r="D1" s="7" t="s">
        <v>13</v>
      </c>
    </row>
    <row r="2" spans="1:4" x14ac:dyDescent="0.45">
      <c r="A2" s="6" t="s">
        <v>6</v>
      </c>
      <c r="B2" s="8">
        <f>'Linear-10'!J17</f>
        <v>1</v>
      </c>
      <c r="C2" s="8">
        <f>'Linear-10'!J18</f>
        <v>0.841230769230769</v>
      </c>
      <c r="D2" s="8">
        <f>'Linear-10'!J19</f>
        <v>0.76564705882352879</v>
      </c>
    </row>
    <row r="3" spans="1:4" x14ac:dyDescent="0.45">
      <c r="A3" s="6" t="s">
        <v>7</v>
      </c>
      <c r="B3" s="9">
        <f>'Saturating-10'!J17</f>
        <v>1</v>
      </c>
      <c r="C3" s="9">
        <f>'Saturating-10'!J18</f>
        <v>0.91753846153846119</v>
      </c>
      <c r="D3" s="9">
        <f>'Saturating-10'!J19</f>
        <v>0.72376470588235242</v>
      </c>
    </row>
    <row r="4" spans="1:4" x14ac:dyDescent="0.45">
      <c r="A4" s="6" t="s">
        <v>8</v>
      </c>
      <c r="B4" s="9">
        <f>'Discontinuous-10'!J17</f>
        <v>1</v>
      </c>
      <c r="C4" s="10">
        <f>'Discontinuous-10'!J18</f>
        <v>0.69938461538461494</v>
      </c>
      <c r="D4" s="9">
        <f>'Discontinuous-10'!J19</f>
        <v>0.64439215686274476</v>
      </c>
    </row>
    <row r="5" spans="1:4" x14ac:dyDescent="0.45">
      <c r="A5" s="6" t="s">
        <v>9</v>
      </c>
      <c r="B5" s="9">
        <f>'Combined-10'!J17</f>
        <v>0.90666666666666662</v>
      </c>
      <c r="C5" s="9">
        <f>'Combined-10'!J18</f>
        <v>0.73661538461538423</v>
      </c>
      <c r="D5" s="9">
        <f>'Combined-10'!J19</f>
        <v>0.46941176470588186</v>
      </c>
    </row>
    <row r="18" spans="6:6" x14ac:dyDescent="0.45">
      <c r="F18" s="2" t="s">
        <v>28</v>
      </c>
    </row>
    <row r="19" spans="6:6" x14ac:dyDescent="0.45">
      <c r="F19" s="2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9E7-4060-4C22-B02D-7C9B0A376AAA}">
  <dimension ref="A1:P23"/>
  <sheetViews>
    <sheetView topLeftCell="A6" workbookViewId="0">
      <selection activeCell="E11" sqref="E11"/>
    </sheetView>
  </sheetViews>
  <sheetFormatPr defaultColWidth="8.73046875" defaultRowHeight="14.25" x14ac:dyDescent="0.45"/>
  <cols>
    <col min="1" max="1" width="13.73046875" style="2" customWidth="1"/>
    <col min="2" max="16384" width="8.73046875" style="2"/>
  </cols>
  <sheetData>
    <row r="1" spans="1:16" x14ac:dyDescent="0.45">
      <c r="A1" s="7" t="s">
        <v>10</v>
      </c>
      <c r="B1" s="7" t="s">
        <v>11</v>
      </c>
      <c r="C1" s="7" t="s">
        <v>12</v>
      </c>
      <c r="D1" s="7" t="s">
        <v>13</v>
      </c>
      <c r="F1" s="2" t="s">
        <v>30</v>
      </c>
      <c r="G1" s="2" t="s">
        <v>31</v>
      </c>
      <c r="H1" s="2" t="s">
        <v>32</v>
      </c>
      <c r="J1" s="2" t="s">
        <v>30</v>
      </c>
      <c r="K1" s="2" t="s">
        <v>31</v>
      </c>
      <c r="L1" s="2" t="s">
        <v>32</v>
      </c>
      <c r="N1" s="2" t="s">
        <v>30</v>
      </c>
      <c r="O1" s="2" t="s">
        <v>31</v>
      </c>
      <c r="P1" s="2" t="s">
        <v>32</v>
      </c>
    </row>
    <row r="2" spans="1:16" x14ac:dyDescent="0.45">
      <c r="A2" s="6" t="s">
        <v>6</v>
      </c>
      <c r="B2" s="8">
        <f>'Linear-10'!J12</f>
        <v>1</v>
      </c>
      <c r="C2" s="8">
        <f>'Linear-10'!J13</f>
        <v>0.9807692307692305</v>
      </c>
      <c r="D2" s="8">
        <f>'Linear-10'!J14</f>
        <v>0.97471999999999992</v>
      </c>
      <c r="F2" s="2" t="str">
        <f>Table91120[[#This Row],[Model]]</f>
        <v>Linear</v>
      </c>
      <c r="G2" s="2">
        <f>Table91120[[#This Row],[5]]</f>
        <v>1</v>
      </c>
      <c r="H2" s="2">
        <f>B8</f>
        <v>0.98000000000000009</v>
      </c>
      <c r="J2" s="2" t="str">
        <f>Table91120[[#This Row],[Model]]</f>
        <v>Linear</v>
      </c>
      <c r="K2" s="2">
        <f>Table91120[[#This Row],[25]]</f>
        <v>0.9807692307692305</v>
      </c>
      <c r="L2" s="2">
        <f>C8</f>
        <v>0.97933333333333294</v>
      </c>
      <c r="N2" s="2" t="str">
        <f>Table91120[[#This Row],[Model]]</f>
        <v>Linear</v>
      </c>
      <c r="O2" s="2">
        <f>Table91120[[#This Row],[50]]</f>
        <v>0.97471999999999992</v>
      </c>
      <c r="P2" s="2">
        <f>D8</f>
        <v>0.97551020408163236</v>
      </c>
    </row>
    <row r="3" spans="1:16" x14ac:dyDescent="0.45">
      <c r="A3" s="6" t="s">
        <v>7</v>
      </c>
      <c r="B3" s="9">
        <f>'Saturating-10'!J12</f>
        <v>1</v>
      </c>
      <c r="C3" s="9">
        <f>'Saturating-10'!J13</f>
        <v>0.98653846153846114</v>
      </c>
      <c r="D3" s="9">
        <f>'Saturating-10'!J14</f>
        <v>0.98303999999999991</v>
      </c>
      <c r="F3" s="2" t="str">
        <f>Table91120[[#This Row],[Model]]</f>
        <v>Saturating</v>
      </c>
      <c r="G3" s="2">
        <f>Table91120[[#This Row],[5]]</f>
        <v>1</v>
      </c>
      <c r="H3" s="2">
        <f t="shared" ref="H3:H5" si="0">B9</f>
        <v>0.96</v>
      </c>
      <c r="J3" s="2" t="str">
        <f>Table91120[[#This Row],[Model]]</f>
        <v>Saturating</v>
      </c>
      <c r="K3" s="2">
        <f>Table91120[[#This Row],[25]]</f>
        <v>0.98653846153846114</v>
      </c>
      <c r="L3" s="2">
        <f t="shared" ref="L3:L5" si="1">C9</f>
        <v>0.98066666666666646</v>
      </c>
      <c r="N3" s="2" t="str">
        <f>Table91120[[#This Row],[Model]]</f>
        <v>Saturating</v>
      </c>
      <c r="O3" s="2">
        <f>Table91120[[#This Row],[50]]</f>
        <v>0.98303999999999991</v>
      </c>
      <c r="P3" s="2">
        <f t="shared" ref="P3:P5" si="2">D9</f>
        <v>0.9756734693877549</v>
      </c>
    </row>
    <row r="4" spans="1:16" x14ac:dyDescent="0.45">
      <c r="A4" s="6" t="s">
        <v>8</v>
      </c>
      <c r="B4" s="9">
        <f>'Discontinuous-10'!J12</f>
        <v>1</v>
      </c>
      <c r="C4" s="10">
        <f>'Discontinuous-10'!J13</f>
        <v>0.97115384615384581</v>
      </c>
      <c r="D4" s="9">
        <f>'Discontinuous-10'!J14</f>
        <v>0.97775999999999996</v>
      </c>
      <c r="F4" s="2" t="str">
        <f>Table91120[[#This Row],[Model]]</f>
        <v>Discontinuous</v>
      </c>
      <c r="G4" s="2">
        <f>Table91120[[#This Row],[5]]</f>
        <v>1</v>
      </c>
      <c r="H4" s="2">
        <f t="shared" si="0"/>
        <v>0.98000000000000009</v>
      </c>
      <c r="J4" s="2" t="str">
        <f>Table91120[[#This Row],[Model]]</f>
        <v>Discontinuous</v>
      </c>
      <c r="K4" s="2">
        <f>Table91120[[#This Row],[25]]</f>
        <v>0.97115384615384581</v>
      </c>
      <c r="L4" s="2">
        <f t="shared" si="1"/>
        <v>0.97533333333333316</v>
      </c>
      <c r="N4" s="2" t="str">
        <f>Table91120[[#This Row],[Model]]</f>
        <v>Discontinuous</v>
      </c>
      <c r="O4" s="2">
        <f>Table91120[[#This Row],[50]]</f>
        <v>0.97775999999999996</v>
      </c>
      <c r="P4" s="2">
        <f t="shared" si="2"/>
        <v>0.98302040816326475</v>
      </c>
    </row>
    <row r="5" spans="1:16" x14ac:dyDescent="0.45">
      <c r="A5" s="6" t="s">
        <v>9</v>
      </c>
      <c r="B5" s="9">
        <f>'Combined-10'!J12</f>
        <v>0.93333333333333324</v>
      </c>
      <c r="C5" s="9">
        <f>'Combined-10'!J13</f>
        <v>0.9641025641025639</v>
      </c>
      <c r="D5" s="9">
        <f>'Combined-10'!J14</f>
        <v>0.95935999999999999</v>
      </c>
      <c r="F5" s="2" t="str">
        <f>Table91120[[#This Row],[Model]]</f>
        <v>Combined</v>
      </c>
      <c r="G5" s="2">
        <f>Table91120[[#This Row],[5]]</f>
        <v>0.93333333333333324</v>
      </c>
      <c r="H5" s="2">
        <f t="shared" si="0"/>
        <v>0.93333333333333335</v>
      </c>
      <c r="J5" s="2" t="str">
        <f>Table91120[[#This Row],[Model]]</f>
        <v>Combined</v>
      </c>
      <c r="K5" s="2">
        <f>Table91120[[#This Row],[25]]</f>
        <v>0.9641025641025639</v>
      </c>
      <c r="L5" s="2">
        <f t="shared" si="1"/>
        <v>0.96466666666666612</v>
      </c>
      <c r="N5" s="2" t="str">
        <f>Table91120[[#This Row],[Model]]</f>
        <v>Combined</v>
      </c>
      <c r="O5" s="2">
        <f>Table91120[[#This Row],[50]]</f>
        <v>0.95935999999999999</v>
      </c>
      <c r="P5" s="2">
        <f t="shared" si="2"/>
        <v>0.96767346938775467</v>
      </c>
    </row>
    <row r="7" spans="1:16" x14ac:dyDescent="0.45">
      <c r="A7" s="2" t="s">
        <v>10</v>
      </c>
      <c r="B7" s="2" t="s">
        <v>11</v>
      </c>
      <c r="C7" s="2" t="s">
        <v>12</v>
      </c>
      <c r="D7" s="2" t="s">
        <v>13</v>
      </c>
    </row>
    <row r="8" spans="1:16" x14ac:dyDescent="0.45">
      <c r="A8" s="2" t="s">
        <v>6</v>
      </c>
      <c r="B8" s="3">
        <v>0.98000000000000009</v>
      </c>
      <c r="C8" s="3">
        <v>0.97933333333333294</v>
      </c>
      <c r="D8" s="3">
        <v>0.97551020408163236</v>
      </c>
    </row>
    <row r="9" spans="1:16" x14ac:dyDescent="0.45">
      <c r="A9" s="2" t="s">
        <v>7</v>
      </c>
      <c r="B9" s="3">
        <v>0.96</v>
      </c>
      <c r="C9" s="3">
        <v>0.98066666666666646</v>
      </c>
      <c r="D9" s="3">
        <v>0.9756734693877549</v>
      </c>
    </row>
    <row r="10" spans="1:16" x14ac:dyDescent="0.45">
      <c r="A10" s="2" t="s">
        <v>8</v>
      </c>
      <c r="B10" s="3">
        <v>0.98000000000000009</v>
      </c>
      <c r="C10" s="3">
        <v>0.97533333333333316</v>
      </c>
      <c r="D10" s="3">
        <v>0.98302040816326475</v>
      </c>
    </row>
    <row r="11" spans="1:16" x14ac:dyDescent="0.45">
      <c r="A11" s="2" t="s">
        <v>9</v>
      </c>
      <c r="B11" s="3">
        <v>0.93333333333333335</v>
      </c>
      <c r="C11" s="3">
        <v>0.96466666666666612</v>
      </c>
      <c r="D11" s="3">
        <v>0.96767346938775467</v>
      </c>
    </row>
    <row r="18" spans="6:6" x14ac:dyDescent="0.45">
      <c r="F18" s="2" t="s">
        <v>19</v>
      </c>
    </row>
    <row r="19" spans="6:6" x14ac:dyDescent="0.45">
      <c r="F19" s="2" t="s">
        <v>20</v>
      </c>
    </row>
    <row r="20" spans="6:6" x14ac:dyDescent="0.45">
      <c r="F20" s="2" t="s">
        <v>21</v>
      </c>
    </row>
    <row r="21" spans="6:6" x14ac:dyDescent="0.45">
      <c r="F21" s="2" t="s">
        <v>22</v>
      </c>
    </row>
    <row r="22" spans="6:6" x14ac:dyDescent="0.45">
      <c r="F22" s="2" t="s">
        <v>23</v>
      </c>
    </row>
    <row r="23" spans="6:6" x14ac:dyDescent="0.45">
      <c r="F23" s="2" t="s">
        <v>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Combined-10</vt:lpstr>
      <vt:lpstr>Discontinuous-10</vt:lpstr>
      <vt:lpstr>Saturating-10</vt:lpstr>
      <vt:lpstr>Linear-10</vt:lpstr>
      <vt:lpstr>Jaccard</vt:lpstr>
      <vt:lpstr>KendallTau</vt:lpstr>
      <vt:lpstr>DiscountedCumGain</vt:lpstr>
      <vt:lpstr>MismatchPosition</vt:lpstr>
      <vt:lpstr>MismatchDistance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</cp:lastModifiedBy>
  <dcterms:created xsi:type="dcterms:W3CDTF">2018-01-14T16:10:58Z</dcterms:created>
  <dcterms:modified xsi:type="dcterms:W3CDTF">2018-01-26T14:56:21Z</dcterms:modified>
</cp:coreProperties>
</file>