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3.xml" ContentType="application/vnd.openxmlformats-officedocument.spreadsheetml.comment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8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4.xml" ContentType="application/vnd.openxmlformats-officedocument.spreadsheetml.comments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ris\Documents\GitHub\ML_SelfHealingUtility\results\reward\"/>
    </mc:Choice>
  </mc:AlternateContent>
  <bookViews>
    <workbookView xWindow="300" yWindow="458" windowWidth="22358" windowHeight="14760" tabRatio="659" firstSheet="2" activeTab="7" xr2:uid="{00000000-000D-0000-FFFF-FFFF00000000}"/>
  </bookViews>
  <sheets>
    <sheet name="combined" sheetId="2" r:id="rId1"/>
    <sheet name="saturating" sheetId="4" r:id="rId2"/>
    <sheet name="discontinuous" sheetId="5" r:id="rId3"/>
    <sheet name="Linear" sheetId="6" r:id="rId4"/>
    <sheet name="5 Cycle" sheetId="9" r:id="rId5"/>
    <sheet name="25 Cycle" sheetId="10" r:id="rId6"/>
    <sheet name="50 Cycle" sheetId="8" r:id="rId7"/>
    <sheet name="Reward-Full" sheetId="12" r:id="rId8"/>
    <sheet name="Full Cycle" sheetId="11" r:id="rId9"/>
    <sheet name="SimilarityMetrics" sheetId="13" r:id="rId10"/>
  </sheets>
  <externalReferences>
    <externalReference r:id="rId11"/>
  </externalReferences>
  <calcPr calcId="171027" concurrentCalc="0"/>
  <fileRecoveryPr repairLoad="1"/>
</workbook>
</file>

<file path=xl/calcChain.xml><?xml version="1.0" encoding="utf-8"?>
<calcChain xmlns="http://schemas.openxmlformats.org/spreadsheetml/2006/main">
  <c r="S2" i="12" l="1"/>
  <c r="S3" i="12"/>
  <c r="S4" i="12"/>
  <c r="S5" i="12"/>
  <c r="S6" i="12"/>
  <c r="I8" i="11"/>
  <c r="Q2" i="12"/>
  <c r="Q3" i="12"/>
  <c r="Q4" i="12"/>
  <c r="Q5" i="12"/>
  <c r="Q6" i="12"/>
  <c r="I7" i="11"/>
  <c r="R2" i="12"/>
  <c r="R3" i="12"/>
  <c r="R4" i="12"/>
  <c r="R5" i="12"/>
  <c r="R6" i="12"/>
  <c r="I6" i="11"/>
  <c r="P2" i="12"/>
  <c r="P3" i="12"/>
  <c r="P4" i="12"/>
  <c r="P5" i="12"/>
  <c r="P6" i="12"/>
  <c r="I5" i="11"/>
  <c r="E23" i="12"/>
  <c r="L23" i="12"/>
  <c r="H8" i="11"/>
  <c r="J23" i="12"/>
  <c r="H7" i="11"/>
  <c r="K23" i="12"/>
  <c r="H6" i="11"/>
  <c r="I23" i="12"/>
  <c r="H5" i="11"/>
  <c r="G8" i="11"/>
  <c r="D23" i="12"/>
  <c r="G7" i="11"/>
  <c r="C23" i="12"/>
  <c r="G6" i="11"/>
  <c r="B23" i="12"/>
  <c r="G5" i="11"/>
  <c r="E24" i="12"/>
  <c r="D24" i="12"/>
  <c r="C24" i="12"/>
  <c r="B24" i="12"/>
  <c r="E22" i="12"/>
  <c r="C22" i="12"/>
  <c r="D22" i="12"/>
  <c r="B22" i="12"/>
  <c r="L3" i="12"/>
  <c r="F8" i="11"/>
  <c r="J3" i="12"/>
  <c r="F7" i="11"/>
  <c r="K3" i="12"/>
  <c r="F6" i="11"/>
  <c r="I3" i="12"/>
  <c r="F5" i="11"/>
  <c r="C6" i="11"/>
  <c r="D6" i="11"/>
  <c r="E6" i="11"/>
  <c r="C7" i="11"/>
  <c r="D7" i="11"/>
  <c r="E7" i="11"/>
  <c r="C8" i="11"/>
  <c r="D8" i="11"/>
  <c r="E8" i="11"/>
  <c r="D5" i="11"/>
  <c r="E5" i="11"/>
  <c r="C5" i="11"/>
  <c r="L24" i="12"/>
  <c r="K24" i="12"/>
  <c r="J24" i="12"/>
  <c r="I24" i="12"/>
  <c r="I2" i="12"/>
  <c r="J34" i="11"/>
  <c r="J35" i="11"/>
  <c r="J36" i="11"/>
  <c r="J37" i="11"/>
  <c r="J38" i="11"/>
  <c r="I34" i="11"/>
  <c r="I35" i="11"/>
  <c r="I36" i="11"/>
  <c r="I37" i="11"/>
  <c r="I38" i="11"/>
  <c r="H34" i="11"/>
  <c r="H35" i="11"/>
  <c r="H36" i="11"/>
  <c r="H37" i="11"/>
  <c r="H38" i="11"/>
  <c r="E34" i="11"/>
  <c r="E35" i="11"/>
  <c r="E36" i="11"/>
  <c r="E37" i="11"/>
  <c r="E38" i="11"/>
  <c r="D34" i="11"/>
  <c r="D35" i="11"/>
  <c r="D36" i="11"/>
  <c r="D37" i="11"/>
  <c r="D38" i="11"/>
  <c r="C34" i="11"/>
  <c r="C35" i="11"/>
  <c r="C36" i="11"/>
  <c r="C37" i="11"/>
  <c r="C38" i="11"/>
  <c r="M8" i="11"/>
  <c r="L8" i="11"/>
  <c r="K8" i="11"/>
  <c r="K6" i="11"/>
  <c r="M5" i="11"/>
  <c r="L5" i="11"/>
  <c r="K5" i="11"/>
  <c r="I5" i="8"/>
  <c r="K8" i="8"/>
  <c r="J8" i="8"/>
  <c r="I8" i="8"/>
  <c r="K5" i="8"/>
  <c r="J5" i="8"/>
  <c r="I6" i="8"/>
  <c r="I3" i="8"/>
  <c r="J34" i="8"/>
  <c r="J35" i="8"/>
  <c r="J36" i="8"/>
  <c r="J37" i="8"/>
  <c r="J38" i="8"/>
  <c r="I34" i="8"/>
  <c r="I35" i="8"/>
  <c r="I36" i="8"/>
  <c r="I37" i="8"/>
  <c r="I38" i="8"/>
  <c r="H34" i="8"/>
  <c r="H35" i="8"/>
  <c r="H36" i="8"/>
  <c r="H37" i="8"/>
  <c r="H38" i="8"/>
  <c r="E34" i="8"/>
  <c r="E35" i="8"/>
  <c r="E36" i="8"/>
  <c r="E37" i="8"/>
  <c r="E38" i="8"/>
  <c r="D34" i="8"/>
  <c r="D35" i="8"/>
  <c r="D36" i="8"/>
  <c r="D37" i="8"/>
  <c r="D38" i="8"/>
  <c r="C34" i="8"/>
  <c r="C35" i="8"/>
  <c r="C36" i="8"/>
  <c r="C37" i="8"/>
  <c r="C38" i="8"/>
  <c r="G8" i="8"/>
  <c r="F8" i="8"/>
  <c r="G7" i="8"/>
  <c r="F7" i="8"/>
  <c r="G6" i="8"/>
  <c r="F6" i="8"/>
  <c r="G5" i="8"/>
  <c r="F5" i="8"/>
  <c r="J34" i="10"/>
  <c r="J35" i="10"/>
  <c r="J36" i="10"/>
  <c r="J37" i="10"/>
  <c r="J38" i="10"/>
  <c r="I38" i="10"/>
  <c r="H38" i="10"/>
  <c r="E34" i="10"/>
  <c r="E35" i="10"/>
  <c r="E36" i="10"/>
  <c r="E37" i="10"/>
  <c r="E38" i="10"/>
  <c r="D38" i="10"/>
  <c r="C38" i="10"/>
  <c r="I37" i="10"/>
  <c r="H37" i="10"/>
  <c r="D37" i="10"/>
  <c r="C37" i="10"/>
  <c r="I36" i="10"/>
  <c r="H36" i="10"/>
  <c r="D36" i="10"/>
  <c r="C36" i="10"/>
  <c r="I35" i="10"/>
  <c r="H35" i="10"/>
  <c r="D35" i="10"/>
  <c r="C35" i="10"/>
  <c r="I34" i="10"/>
  <c r="H34" i="10"/>
  <c r="D34" i="10"/>
  <c r="C34" i="10"/>
  <c r="G8" i="10"/>
  <c r="F8" i="10"/>
  <c r="G7" i="10"/>
  <c r="F7" i="10"/>
  <c r="G6" i="10"/>
  <c r="F6" i="10"/>
  <c r="G5" i="10"/>
  <c r="F5" i="10"/>
  <c r="J34" i="9"/>
  <c r="J35" i="9"/>
  <c r="J36" i="9"/>
  <c r="J37" i="9"/>
  <c r="J38" i="9"/>
  <c r="I38" i="9"/>
  <c r="H38" i="9"/>
  <c r="E34" i="9"/>
  <c r="E35" i="9"/>
  <c r="E36" i="9"/>
  <c r="E37" i="9"/>
  <c r="E38" i="9"/>
  <c r="D38" i="9"/>
  <c r="C38" i="9"/>
  <c r="I37" i="9"/>
  <c r="H37" i="9"/>
  <c r="D37" i="9"/>
  <c r="C37" i="9"/>
  <c r="I36" i="9"/>
  <c r="H36" i="9"/>
  <c r="D36" i="9"/>
  <c r="C36" i="9"/>
  <c r="I35" i="9"/>
  <c r="H35" i="9"/>
  <c r="D35" i="9"/>
  <c r="C35" i="9"/>
  <c r="I34" i="9"/>
  <c r="H34" i="9"/>
  <c r="D34" i="9"/>
  <c r="C34" i="9"/>
  <c r="G8" i="9"/>
  <c r="F8" i="9"/>
  <c r="G7" i="9"/>
  <c r="F7" i="9"/>
  <c r="G6" i="9"/>
  <c r="F6" i="9"/>
  <c r="G5" i="9"/>
  <c r="F5" i="9"/>
  <c r="K24" i="6"/>
  <c r="J24" i="6"/>
  <c r="I24" i="6"/>
  <c r="D24" i="6"/>
  <c r="C24" i="6"/>
  <c r="B24" i="6"/>
  <c r="K23" i="6"/>
  <c r="J23" i="6"/>
  <c r="I23" i="6"/>
  <c r="D23" i="6"/>
  <c r="C23" i="6"/>
  <c r="B23" i="6"/>
  <c r="D22" i="6"/>
  <c r="C22" i="6"/>
  <c r="B22" i="6"/>
  <c r="K3" i="6"/>
  <c r="J3" i="6"/>
  <c r="I3" i="6"/>
  <c r="I2" i="6"/>
  <c r="K24" i="5"/>
  <c r="J24" i="5"/>
  <c r="I24" i="5"/>
  <c r="D24" i="5"/>
  <c r="C24" i="5"/>
  <c r="B24" i="5"/>
  <c r="K23" i="5"/>
  <c r="J23" i="5"/>
  <c r="I23" i="5"/>
  <c r="D23" i="5"/>
  <c r="C23" i="5"/>
  <c r="B23" i="5"/>
  <c r="D22" i="5"/>
  <c r="C22" i="5"/>
  <c r="B22" i="5"/>
  <c r="K3" i="5"/>
  <c r="J3" i="5"/>
  <c r="I3" i="5"/>
  <c r="I2" i="5"/>
  <c r="K24" i="4"/>
  <c r="J24" i="4"/>
  <c r="I24" i="4"/>
  <c r="D24" i="4"/>
  <c r="C24" i="4"/>
  <c r="B24" i="4"/>
  <c r="K23" i="4"/>
  <c r="J23" i="4"/>
  <c r="I23" i="4"/>
  <c r="D23" i="4"/>
  <c r="C23" i="4"/>
  <c r="B23" i="4"/>
  <c r="D22" i="4"/>
  <c r="C22" i="4"/>
  <c r="B22" i="4"/>
  <c r="K3" i="4"/>
  <c r="J3" i="4"/>
  <c r="I3" i="4"/>
  <c r="I2" i="4"/>
  <c r="D25" i="2"/>
  <c r="C25" i="2"/>
  <c r="B25" i="2"/>
  <c r="K24" i="2"/>
  <c r="J24" i="2"/>
  <c r="I24" i="2"/>
  <c r="D24" i="2"/>
  <c r="C24" i="2"/>
  <c r="B24" i="2"/>
  <c r="K23" i="2"/>
  <c r="J23" i="2"/>
  <c r="I23" i="2"/>
  <c r="D23" i="2"/>
  <c r="C23" i="2"/>
  <c r="B23" i="2"/>
  <c r="S10" i="2"/>
  <c r="S9" i="2"/>
  <c r="S8" i="2"/>
  <c r="S7" i="2"/>
  <c r="K3" i="2"/>
  <c r="J3" i="2"/>
  <c r="I3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Adriano</author>
  </authors>
  <commentList>
    <comment ref="F4" authorId="0" shapeId="0" xr:uid="{6797387A-1B61-4FFE-8960-CAE0E84A608B}">
      <text>
        <r>
          <rPr>
            <b/>
            <sz val="9"/>
            <color indexed="81"/>
            <rFont val="Tahoma"/>
            <family val="2"/>
          </rPr>
          <t>Christian Adriano:</t>
        </r>
        <r>
          <rPr>
            <sz val="9"/>
            <color indexed="81"/>
            <rFont val="Tahoma"/>
            <family val="2"/>
          </rPr>
          <t xml:space="preserve">
(Optimal - Predicted)/(Optimal-Random)</t>
        </r>
      </text>
    </comment>
    <comment ref="G4" authorId="0" shapeId="0" xr:uid="{31B240B2-4CD7-49EF-812A-036B0E143EE4}">
      <text>
        <r>
          <rPr>
            <b/>
            <sz val="9"/>
            <color indexed="81"/>
            <rFont val="Tahoma"/>
            <family val="2"/>
          </rPr>
          <t>Christian Adriano:</t>
        </r>
        <r>
          <rPr>
            <sz val="9"/>
            <color indexed="81"/>
            <rFont val="Tahoma"/>
            <family val="2"/>
          </rPr>
          <t xml:space="preserve">
Predicted/Optimal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Adriano</author>
  </authors>
  <commentList>
    <comment ref="F4" authorId="0" shapeId="0" xr:uid="{2034561E-06F1-4A36-9129-EADD5AFA9277}">
      <text>
        <r>
          <rPr>
            <b/>
            <sz val="9"/>
            <color indexed="81"/>
            <rFont val="Tahoma"/>
            <family val="2"/>
          </rPr>
          <t>Christian Adriano:</t>
        </r>
        <r>
          <rPr>
            <sz val="9"/>
            <color indexed="81"/>
            <rFont val="Tahoma"/>
            <family val="2"/>
          </rPr>
          <t xml:space="preserve">
(Optimal - Predicted)/(Optimal-Random)</t>
        </r>
      </text>
    </comment>
    <comment ref="G4" authorId="0" shapeId="0" xr:uid="{E0CF63C7-3F5C-443C-93A4-0147E0C22464}">
      <text>
        <r>
          <rPr>
            <b/>
            <sz val="9"/>
            <color indexed="81"/>
            <rFont val="Tahoma"/>
            <family val="2"/>
          </rPr>
          <t>Christian Adriano:</t>
        </r>
        <r>
          <rPr>
            <sz val="9"/>
            <color indexed="81"/>
            <rFont val="Tahoma"/>
            <family val="2"/>
          </rPr>
          <t xml:space="preserve">
Predicted/Optimal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Adriano</author>
  </authors>
  <commentList>
    <comment ref="F4" authorId="0" shapeId="0" xr:uid="{116EFE04-1A64-4910-B43A-A8BBE0D25CEF}">
      <text>
        <r>
          <rPr>
            <b/>
            <sz val="9"/>
            <color indexed="81"/>
            <rFont val="Tahoma"/>
            <family val="2"/>
          </rPr>
          <t>Christian Adriano:</t>
        </r>
        <r>
          <rPr>
            <sz val="9"/>
            <color indexed="81"/>
            <rFont val="Tahoma"/>
            <family val="2"/>
          </rPr>
          <t xml:space="preserve">
(Optimal - Predicted)/(Optimal-Random)</t>
        </r>
      </text>
    </comment>
    <comment ref="G4" authorId="0" shapeId="0" xr:uid="{9E1391D7-A914-48E0-801B-AA4A8E9EA46E}">
      <text>
        <r>
          <rPr>
            <b/>
            <sz val="9"/>
            <color indexed="81"/>
            <rFont val="Tahoma"/>
            <family val="2"/>
          </rPr>
          <t>Christian Adriano:</t>
        </r>
        <r>
          <rPr>
            <sz val="9"/>
            <color indexed="81"/>
            <rFont val="Tahoma"/>
            <family val="2"/>
          </rPr>
          <t xml:space="preserve">
Predicted/Optimal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Adriano</author>
    <author>Chris</author>
  </authors>
  <commentList>
    <comment ref="F4" authorId="0" shapeId="0" xr:uid="{E894155B-793F-44BD-BB3C-A09EAD2323AC}">
      <text>
        <r>
          <rPr>
            <b/>
            <sz val="9"/>
            <color indexed="81"/>
            <rFont val="Tahoma"/>
            <family val="2"/>
          </rPr>
          <t>Christian Adriano:</t>
        </r>
        <r>
          <rPr>
            <sz val="9"/>
            <color indexed="81"/>
            <rFont val="Tahoma"/>
            <family val="2"/>
          </rPr>
          <t xml:space="preserve">
(Optimal - Predicted)/(Optimal-Random)</t>
        </r>
      </text>
    </comment>
    <comment ref="G4" authorId="0" shapeId="0" xr:uid="{00DCA78E-CE6F-465A-B5B8-6B9A9B9A10CD}">
      <text>
        <r>
          <rPr>
            <b/>
            <sz val="9"/>
            <color indexed="81"/>
            <rFont val="Tahoma"/>
            <family val="2"/>
          </rPr>
          <t>Christian Adriano:</t>
        </r>
        <r>
          <rPr>
            <sz val="9"/>
            <color indexed="81"/>
            <rFont val="Tahoma"/>
            <family val="2"/>
          </rPr>
          <t xml:space="preserve">
Predicted/Optimal</t>
        </r>
      </text>
    </comment>
    <comment ref="H4" authorId="1" shapeId="0" xr:uid="{C4F3019C-DB24-4110-AB0A-A204EB272543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=1- (optimal-predicted)/optimal</t>
        </r>
      </text>
    </comment>
  </commentList>
</comments>
</file>

<file path=xl/sharedStrings.xml><?xml version="1.0" encoding="utf-8"?>
<sst xmlns="http://schemas.openxmlformats.org/spreadsheetml/2006/main" count="276" uniqueCount="46">
  <si>
    <t>Optimal</t>
  </si>
  <si>
    <t>ML</t>
  </si>
  <si>
    <t>Random</t>
  </si>
  <si>
    <t>Normalized</t>
  </si>
  <si>
    <t>&gt;&gt;</t>
  </si>
  <si>
    <t>Proportinal to optimal</t>
  </si>
  <si>
    <t>Proportionate to Optimal</t>
  </si>
  <si>
    <t>Model</t>
  </si>
  <si>
    <t>Jaccard</t>
  </si>
  <si>
    <t>Kendall</t>
  </si>
  <si>
    <t>DCG</t>
  </si>
  <si>
    <t>ML Reward</t>
  </si>
  <si>
    <t>Linear</t>
  </si>
  <si>
    <t>Saturating</t>
  </si>
  <si>
    <t>Discontinuous</t>
  </si>
  <si>
    <t>Combined</t>
  </si>
  <si>
    <t>50 cycle</t>
  </si>
  <si>
    <t>Total</t>
  </si>
  <si>
    <t>Error to Optimal</t>
  </si>
  <si>
    <t>Error to optimal</t>
  </si>
  <si>
    <t>50 size cycle</t>
  </si>
  <si>
    <t>ERROR % to Adjusted Reward</t>
  </si>
  <si>
    <t xml:space="preserve">ERROR % to Proportionate Reward </t>
  </si>
  <si>
    <t>Adjusted Reward</t>
  </si>
  <si>
    <t>Proportionate Reward</t>
  </si>
  <si>
    <t>5 cycle</t>
  </si>
  <si>
    <t>5 size cycle</t>
  </si>
  <si>
    <t>25 cycle</t>
  </si>
  <si>
    <t>25 size cycle</t>
  </si>
  <si>
    <t>Correlations</t>
  </si>
  <si>
    <t>Full Cycle</t>
  </si>
  <si>
    <t>Linear Reward</t>
  </si>
  <si>
    <t>Discontinuous Reward</t>
  </si>
  <si>
    <t>Saturating Reward</t>
  </si>
  <si>
    <t>Combined Reward</t>
  </si>
  <si>
    <t xml:space="preserve">Linear </t>
  </si>
  <si>
    <t xml:space="preserve">Discontinuous </t>
  </si>
  <si>
    <t xml:space="preserve">Saturating </t>
  </si>
  <si>
    <t>Full</t>
  </si>
  <si>
    <t>Dataset size</t>
  </si>
  <si>
    <t>Cycle size</t>
  </si>
  <si>
    <t>Discounted Optimal</t>
  </si>
  <si>
    <t>Discounted ML</t>
  </si>
  <si>
    <t>Discounted error</t>
  </si>
  <si>
    <t>Proportionate to Discounted Optimal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</si>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</sst>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E+00"/>
  </numFmts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/>
    <xf numFmtId="11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4" borderId="12" xfId="0" applyFont="1" applyFill="1" applyBorder="1"/>
    <xf numFmtId="0" fontId="2" fillId="0" borderId="12" xfId="0" applyFont="1" applyBorder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2" xfId="0" applyFont="1" applyFill="1" applyBorder="1" applyAlignment="1">
      <alignment horizontal="center"/>
    </xf>
    <xf numFmtId="2" fontId="0" fillId="0" borderId="0" xfId="0" applyNumberFormat="1"/>
    <xf numFmtId="0" fontId="2" fillId="0" borderId="12" xfId="0" applyFont="1" applyFill="1" applyBorder="1"/>
    <xf numFmtId="0" fontId="0" fillId="0" borderId="0" xfId="0" applyFill="1"/>
    <xf numFmtId="0" fontId="1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5" borderId="7" xfId="0" applyFont="1" applyFill="1" applyBorder="1" applyAlignment="1"/>
    <xf numFmtId="0" fontId="6" fillId="3" borderId="12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 applyFill="1"/>
    <xf numFmtId="11" fontId="0" fillId="0" borderId="5" xfId="0" applyNumberFormat="1" applyBorder="1"/>
    <xf numFmtId="0" fontId="0" fillId="6" borderId="13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center"/>
    </xf>
    <xf numFmtId="0" fontId="0" fillId="6" borderId="14" xfId="0" applyFont="1" applyFill="1" applyBorder="1"/>
    <xf numFmtId="0" fontId="0" fillId="6" borderId="15" xfId="0" applyFont="1" applyFill="1" applyBorder="1"/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/>
    <xf numFmtId="0" fontId="0" fillId="0" borderId="15" xfId="0" applyFont="1" applyBorder="1"/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/>
    <xf numFmtId="0" fontId="0" fillId="0" borderId="4" xfId="0" applyFill="1" applyBorder="1"/>
    <xf numFmtId="2" fontId="0" fillId="0" borderId="0" xfId="0" applyNumberFormat="1" applyBorder="1"/>
    <xf numFmtId="2" fontId="0" fillId="0" borderId="7" xfId="0" applyNumberFormat="1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10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rgb="FFA9D08E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rgb="FFA9D08E"/>
        </left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 outline="0">
        <left style="thin">
          <color rgb="FFA9D08E"/>
        </left>
      </border>
    </dxf>
    <dxf>
      <alignment horizontal="center" vertical="center" textRotation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theme="9" tint="0.39997558519241921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theme="9" tint="0.39997558519241921"/>
        </left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 outline="0">
        <left style="thin">
          <color theme="9" tint="0.39997558519241921"/>
        </left>
      </border>
    </dxf>
    <dxf>
      <alignment horizontal="center" vertical="center" textRotation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rgb="FFA9D08E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rgb="FFA9D08E"/>
        </left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 outline="0">
        <left style="thin">
          <color rgb="FFA9D08E"/>
        </left>
      </border>
    </dxf>
    <dxf>
      <alignment horizontal="center" vertical="center" textRotation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rgb="FFA9D08E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rgb="FFA9D08E"/>
        </left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 outline="0">
        <left style="thin">
          <color rgb="FFA9D08E"/>
        </left>
      </border>
    </dxf>
    <dxf>
      <alignment horizontal="center" vertical="center" textRotation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 outline="0">
        <left style="thin">
          <color theme="9" tint="0.39997558519241921"/>
        </left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Reward for Combined ( 3 cycle sizes)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combined!$A$2</c:f>
              <c:strCache>
                <c:ptCount val="1"/>
                <c:pt idx="0">
                  <c:v>Optimal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combined!$B$2:$E$2</c:f>
              <c:numCache>
                <c:formatCode>General</c:formatCode>
                <c:ptCount val="4"/>
                <c:pt idx="0">
                  <c:v>259545.498755048</c:v>
                </c:pt>
                <c:pt idx="1">
                  <c:v>689897.16643472901</c:v>
                </c:pt>
                <c:pt idx="2">
                  <c:v>553772.49866518995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5-4842-9BA9-0E36830F56D5}"/>
            </c:ext>
          </c:extLst>
        </c:ser>
        <c:ser>
          <c:idx val="1"/>
          <c:order val="1"/>
          <c:tx>
            <c:strRef>
              <c:f>combined!$A$3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combined!$B$1:$E$1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combined!$B$3:$E$3</c:f>
              <c:numCache>
                <c:formatCode>General</c:formatCode>
                <c:ptCount val="4"/>
                <c:pt idx="0">
                  <c:v>259545.498755048</c:v>
                </c:pt>
                <c:pt idx="1">
                  <c:v>661072.78240786202</c:v>
                </c:pt>
                <c:pt idx="2">
                  <c:v>510703.17405519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D5-4842-9BA9-0E36830F56D5}"/>
            </c:ext>
          </c:extLst>
        </c:ser>
        <c:ser>
          <c:idx val="2"/>
          <c:order val="2"/>
          <c:tx>
            <c:strRef>
              <c:f>combined!$A$4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combined!$B$1:$E$1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combined!$B$4:$E$4</c:f>
              <c:numCache>
                <c:formatCode>General</c:formatCode>
                <c:ptCount val="4"/>
                <c:pt idx="0">
                  <c:v>237660.828820864</c:v>
                </c:pt>
                <c:pt idx="1">
                  <c:v>386072.06479615899</c:v>
                </c:pt>
                <c:pt idx="2">
                  <c:v>252747.12878726999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D5-4842-9BA9-0E36830F5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9559968"/>
        <c:axId val="-1979682720"/>
      </c:barChart>
      <c:catAx>
        <c:axId val="-197955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9682720"/>
        <c:crosses val="autoZero"/>
        <c:auto val="1"/>
        <c:lblAlgn val="ctr"/>
        <c:lblOffset val="100"/>
        <c:noMultiLvlLbl val="0"/>
      </c:catAx>
      <c:valAx>
        <c:axId val="-19796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955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(opt-appraoch)/(opt-random)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combined!$H$2</c:f>
              <c:strCache>
                <c:ptCount val="1"/>
                <c:pt idx="0">
                  <c:v>Optimal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combined!$I$1:$L$1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combined!$I$2:$L$2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C-4863-9001-865927E6D862}"/>
            </c:ext>
          </c:extLst>
        </c:ser>
        <c:ser>
          <c:idx val="1"/>
          <c:order val="1"/>
          <c:tx>
            <c:strRef>
              <c:f>combined!$H$3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950336436382499E-2"/>
                  <c:y val="-0.1283631674680620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DC-4863-9001-865927E6D862}"/>
                </c:ext>
              </c:extLst>
            </c:dLbl>
            <c:dLbl>
              <c:idx val="1"/>
              <c:layout>
                <c:manualLayout>
                  <c:x val="2.78795244172944E-2"/>
                  <c:y val="-8.90654562743038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7DC-4863-9001-865927E6D862}"/>
                </c:ext>
              </c:extLst>
            </c:dLbl>
            <c:dLbl>
              <c:idx val="2"/>
              <c:layout>
                <c:manualLayout>
                  <c:x val="4.3810636631069003E-2"/>
                  <c:y val="-0.10347929492778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7DC-4863-9001-865927E6D862}"/>
                </c:ext>
              </c:extLst>
            </c:dLbl>
            <c:dLbl>
              <c:idx val="3"/>
              <c:layout>
                <c:manualLayout>
                  <c:x val="1.7922532323671199E-2"/>
                  <c:y val="-2.843100053615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7DC-4863-9001-865927E6D862}"/>
                </c:ext>
              </c:extLst>
            </c:dLbl>
            <c:numFmt formatCode="#\ 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combined!$I$1:$L$1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combined!$I$3:$L$3</c:f>
              <c:numCache>
                <c:formatCode>General</c:formatCode>
                <c:ptCount val="4"/>
                <c:pt idx="0">
                  <c:v>1</c:v>
                </c:pt>
                <c:pt idx="1">
                  <c:v>0.90512836539373087</c:v>
                </c:pt>
                <c:pt idx="2">
                  <c:v>0.85692460197801068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DC-4863-9001-865927E6D862}"/>
            </c:ext>
          </c:extLst>
        </c:ser>
        <c:ser>
          <c:idx val="2"/>
          <c:order val="2"/>
          <c:tx>
            <c:strRef>
              <c:f>combined!$H$4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combined!$I$1:$L$1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combined!$I$4:$L$4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DC-4863-9001-865927E6D8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24699296"/>
        <c:axId val="-2116077296"/>
      </c:barChart>
      <c:catAx>
        <c:axId val="-212469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077296"/>
        <c:crosses val="autoZero"/>
        <c:auto val="1"/>
        <c:lblAlgn val="ctr"/>
        <c:lblOffset val="100"/>
        <c:noMultiLvlLbl val="0"/>
      </c:catAx>
      <c:valAx>
        <c:axId val="-2116077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69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(opt-appraoch)/opt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combined!$H$23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1977571089082E-2"/>
                  <c:y val="-4.36724770547557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81E-44B0-9561-0C0F13F47136}"/>
                </c:ext>
              </c:extLst>
            </c:dLbl>
            <c:dLbl>
              <c:idx val="1"/>
              <c:layout>
                <c:manualLayout>
                  <c:x val="-1.10988785544541E-2"/>
                  <c:y val="-3.396748215369879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1E-44B0-9561-0C0F13F47136}"/>
                </c:ext>
              </c:extLst>
            </c:dLbl>
            <c:dLbl>
              <c:idx val="2"/>
              <c:layout>
                <c:manualLayout>
                  <c:x val="-5.27533193402984E-2"/>
                  <c:y val="-4.74108105237297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1E-44B0-9561-0C0F13F47136}"/>
                </c:ext>
              </c:extLst>
            </c:dLbl>
            <c:dLbl>
              <c:idx val="3"/>
              <c:layout>
                <c:manualLayout>
                  <c:x val="-3.6071355301975902E-2"/>
                  <c:y val="-1.9409989802113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1E-44B0-9561-0C0F13F47136}"/>
                </c:ext>
              </c:extLst>
            </c:dLbl>
            <c:numFmt formatCode="#\ 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combined!$I$22:$L$22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combined!$I$23:$L$23</c:f>
              <c:numCache>
                <c:formatCode>General</c:formatCode>
                <c:ptCount val="4"/>
                <c:pt idx="0" formatCode="0.00E+00">
                  <c:v>0</c:v>
                </c:pt>
                <c:pt idx="1">
                  <c:v>4.1780696354829942E-2</c:v>
                </c:pt>
                <c:pt idx="2">
                  <c:v>7.7774401426242729E-2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1E-44B0-9561-0C0F13F47136}"/>
            </c:ext>
          </c:extLst>
        </c:ser>
        <c:ser>
          <c:idx val="1"/>
          <c:order val="1"/>
          <c:tx>
            <c:strRef>
              <c:f>combined!$H$24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3333333333333297E-3"/>
                  <c:y val="-1.388888888888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1E-44B0-9561-0C0F13F47136}"/>
                </c:ext>
              </c:extLst>
            </c:dLbl>
            <c:dLbl>
              <c:idx val="2"/>
              <c:layout>
                <c:manualLayout>
                  <c:x val="1.38888888888888E-2"/>
                  <c:y val="-4.62962962962963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1E-44B0-9561-0C0F13F47136}"/>
                </c:ext>
              </c:extLst>
            </c:dLbl>
            <c:numFmt formatCode="#\ 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combined!$I$22:$L$22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combined!$I$24:$L$24</c:f>
              <c:numCache>
                <c:formatCode>General</c:formatCode>
                <c:ptCount val="4"/>
                <c:pt idx="0">
                  <c:v>8.4319204298118677E-2</c:v>
                </c:pt>
                <c:pt idx="1">
                  <c:v>0.4403918676875952</c:v>
                </c:pt>
                <c:pt idx="2">
                  <c:v>0.54359032021906073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1E-44B0-9561-0C0F13F47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9404896"/>
        <c:axId val="-1979401472"/>
      </c:barChart>
      <c:catAx>
        <c:axId val="-197940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9401472"/>
        <c:crosses val="autoZero"/>
        <c:auto val="1"/>
        <c:lblAlgn val="ctr"/>
        <c:lblOffset val="100"/>
        <c:noMultiLvlLbl val="0"/>
      </c:catAx>
      <c:valAx>
        <c:axId val="-19794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940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ML/Optimal</a:t>
            </a:r>
            <a:r>
              <a:rPr lang="en-US" baseline="0"/>
              <a:t> or Random/Optimal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discontinuous!$B$21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discontinuous!$B$22:$B$24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0.98785933578249008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1-473E-95A7-620E73D2D746}"/>
            </c:ext>
          </c:extLst>
        </c:ser>
        <c:ser>
          <c:idx val="1"/>
          <c:order val="1"/>
          <c:tx>
            <c:strRef>
              <c:f>discontinuous!$C$21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discontinuous!$C$22:$C$24</c:f>
              <c:numCache>
                <c:formatCode>General</c:formatCode>
                <c:ptCount val="3"/>
                <c:pt idx="0">
                  <c:v>1</c:v>
                </c:pt>
                <c:pt idx="1">
                  <c:v>0.99931227466322103</c:v>
                </c:pt>
                <c:pt idx="2">
                  <c:v>0.95719445955302773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71-473E-95A7-620E73D2D746}"/>
            </c:ext>
          </c:extLst>
        </c:ser>
        <c:ser>
          <c:idx val="2"/>
          <c:order val="2"/>
          <c:tx>
            <c:strRef>
              <c:f>discontinuous!$D$21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discontinuous!$D$22:$D$24</c:f>
              <c:numCache>
                <c:formatCode>General</c:formatCode>
                <c:ptCount val="3"/>
                <c:pt idx="0">
                  <c:v>1</c:v>
                </c:pt>
                <c:pt idx="1">
                  <c:v>0.99460396939846785</c:v>
                </c:pt>
                <c:pt idx="2">
                  <c:v>0.85424221804755363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71-473E-95A7-620E73D2D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264784"/>
        <c:axId val="448263800"/>
      </c:barChart>
      <c:catAx>
        <c:axId val="44826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63800"/>
        <c:crosses val="autoZero"/>
        <c:auto val="1"/>
        <c:lblAlgn val="ctr"/>
        <c:lblOffset val="100"/>
        <c:noMultiLvlLbl val="0"/>
      </c:catAx>
      <c:valAx>
        <c:axId val="44826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6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(opt-appraoch)/opt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combined!$H$23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1977571089082E-2"/>
                  <c:y val="-4.36724770547557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4F0-49D7-B663-855A8C68A511}"/>
                </c:ext>
              </c:extLst>
            </c:dLbl>
            <c:dLbl>
              <c:idx val="1"/>
              <c:layout>
                <c:manualLayout>
                  <c:x val="-1.10988785544541E-2"/>
                  <c:y val="-3.396748215369879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F0-49D7-B663-855A8C68A511}"/>
                </c:ext>
              </c:extLst>
            </c:dLbl>
            <c:dLbl>
              <c:idx val="2"/>
              <c:layout>
                <c:manualLayout>
                  <c:x val="-5.27533193402984E-2"/>
                  <c:y val="-4.74108105237297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4F0-49D7-B663-855A8C68A511}"/>
                </c:ext>
              </c:extLst>
            </c:dLbl>
            <c:dLbl>
              <c:idx val="3"/>
              <c:layout>
                <c:manualLayout>
                  <c:x val="-3.6071355301975902E-2"/>
                  <c:y val="-1.9409989802113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4F0-49D7-B663-855A8C68A511}"/>
                </c:ext>
              </c:extLst>
            </c:dLbl>
            <c:numFmt formatCode="#\ 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combined!$I$22:$L$22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combined!$I$23:$L$23</c:f>
              <c:numCache>
                <c:formatCode>General</c:formatCode>
                <c:ptCount val="4"/>
                <c:pt idx="0" formatCode="0.00E+00">
                  <c:v>0</c:v>
                </c:pt>
                <c:pt idx="1">
                  <c:v>4.1780696354829942E-2</c:v>
                </c:pt>
                <c:pt idx="2">
                  <c:v>7.7774401426242729E-2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F0-49D7-B663-855A8C68A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9404896"/>
        <c:axId val="-1979401472"/>
      </c:barChart>
      <c:catAx>
        <c:axId val="-197940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9401472"/>
        <c:crosses val="autoZero"/>
        <c:auto val="1"/>
        <c:lblAlgn val="ctr"/>
        <c:lblOffset val="100"/>
        <c:noMultiLvlLbl val="0"/>
      </c:catAx>
      <c:valAx>
        <c:axId val="-19794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940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Metrics across approaches (50 cycles)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combined!$P$6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</c:marker>
          <c:cat>
            <c:strRef>
              <c:f>combined!$O$7:$O$10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combined!$P$7:$P$10</c:f>
              <c:numCache>
                <c:formatCode>0.000</c:formatCode>
                <c:ptCount val="4"/>
                <c:pt idx="0">
                  <c:v>0.70200000000000018</c:v>
                </c:pt>
                <c:pt idx="1">
                  <c:v>0.64400000000000002</c:v>
                </c:pt>
                <c:pt idx="2">
                  <c:v>0.52</c:v>
                </c:pt>
                <c:pt idx="3">
                  <c:v>0.51800000000000002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E-4301-BDC5-CB6803886594}"/>
            </c:ext>
          </c:extLst>
        </c:ser>
        <c:ser>
          <c:idx val="1"/>
          <c:order val="1"/>
          <c:tx>
            <c:strRef>
              <c:f>combined!$Q$6</c:f>
              <c:strCache>
                <c:ptCount val="1"/>
                <c:pt idx="0">
                  <c:v>Kendall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  <a:prstDash val="sysDash"/>
              </a:ln>
              <a:effectLst/>
            </c:spPr>
          </c:marker>
          <c:cat>
            <c:strRef>
              <c:f>combined!$O$7:$O$10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combined!$Q$7:$Q$10</c:f>
              <c:numCache>
                <c:formatCode>0.000</c:formatCode>
                <c:ptCount val="4"/>
                <c:pt idx="0">
                  <c:v>0.97551020408163236</c:v>
                </c:pt>
                <c:pt idx="1">
                  <c:v>0.9756734693877549</c:v>
                </c:pt>
                <c:pt idx="2">
                  <c:v>0.98302040816326475</c:v>
                </c:pt>
                <c:pt idx="3">
                  <c:v>0.96767346938775467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E-4301-BDC5-CB6803886594}"/>
            </c:ext>
          </c:extLst>
        </c:ser>
        <c:ser>
          <c:idx val="2"/>
          <c:order val="2"/>
          <c:tx>
            <c:strRef>
              <c:f>combined!$R$6</c:f>
              <c:strCache>
                <c:ptCount val="1"/>
                <c:pt idx="0">
                  <c:v>DCG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lgDash"/>
              </a:ln>
              <a:effectLst/>
            </c:spPr>
          </c:marker>
          <c:cat>
            <c:strRef>
              <c:f>combined!$O$7:$O$10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combined!$R$7:$R$10</c:f>
              <c:numCache>
                <c:formatCode>0.000</c:formatCode>
                <c:ptCount val="4"/>
                <c:pt idx="0">
                  <c:v>0.87693455840760526</c:v>
                </c:pt>
                <c:pt idx="1">
                  <c:v>0.81678020099053816</c:v>
                </c:pt>
                <c:pt idx="2">
                  <c:v>0.81614838258627065</c:v>
                </c:pt>
                <c:pt idx="3">
                  <c:v>0.70703077193816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E-4301-BDC5-CB6803886594}"/>
            </c:ext>
          </c:extLst>
        </c:ser>
        <c:ser>
          <c:idx val="3"/>
          <c:order val="3"/>
          <c:tx>
            <c:strRef>
              <c:f>combined!$S$6</c:f>
              <c:strCache>
                <c:ptCount val="1"/>
                <c:pt idx="0">
                  <c:v>ML Reward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cat>
            <c:strRef>
              <c:f>combined!$O$7:$O$10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combined!$S$7:$S$10</c:f>
              <c:numCache>
                <c:formatCode>0.000</c:formatCode>
                <c:ptCount val="4"/>
                <c:pt idx="0">
                  <c:v>1</c:v>
                </c:pt>
                <c:pt idx="1">
                  <c:v>0.97685670348511244</c:v>
                </c:pt>
                <c:pt idx="2">
                  <c:v>0.96297946820230396</c:v>
                </c:pt>
                <c:pt idx="3">
                  <c:v>0.85692460197801068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5E-4301-BDC5-CB6803886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879344"/>
        <c:axId val="604882296"/>
      </c:lineChart>
      <c:catAx>
        <c:axId val="60487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82296"/>
        <c:crosses val="autoZero"/>
        <c:auto val="1"/>
        <c:lblAlgn val="ctr"/>
        <c:lblOffset val="100"/>
        <c:noMultiLvlLbl val="0"/>
      </c:catAx>
      <c:valAx>
        <c:axId val="604882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Reward for Combined ( 3 cycle sizes)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saturating!$A$2</c:f>
              <c:strCache>
                <c:ptCount val="1"/>
                <c:pt idx="0">
                  <c:v>Optimal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saturating!$B$1:$E$1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saturating!$B$2:$E$2</c:f>
              <c:numCache>
                <c:formatCode>General</c:formatCode>
                <c:ptCount val="4"/>
                <c:pt idx="0">
                  <c:v>254660.049354766</c:v>
                </c:pt>
                <c:pt idx="1">
                  <c:v>1232220.2735472501</c:v>
                </c:pt>
                <c:pt idx="2">
                  <c:v>2345522.5859780698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8-4300-9DA5-C33A157B12CD}"/>
            </c:ext>
          </c:extLst>
        </c:ser>
        <c:ser>
          <c:idx val="1"/>
          <c:order val="1"/>
          <c:tx>
            <c:strRef>
              <c:f>saturating!$A$3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saturating!$B$1:$E$1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saturating!$B$3:$E$3</c:f>
              <c:numCache>
                <c:formatCode>General</c:formatCode>
                <c:ptCount val="4"/>
                <c:pt idx="0">
                  <c:v>254657.77663940901</c:v>
                </c:pt>
                <c:pt idx="1">
                  <c:v>1230848.45873053</c:v>
                </c:pt>
                <c:pt idx="2">
                  <c:v>2335273.2909293799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08-4300-9DA5-C33A157B12CD}"/>
            </c:ext>
          </c:extLst>
        </c:ser>
        <c:ser>
          <c:idx val="2"/>
          <c:order val="2"/>
          <c:tx>
            <c:strRef>
              <c:f>saturating!$A$4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saturating!$B$1:$E$1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saturating!$B$4:$E$4</c:f>
              <c:numCache>
                <c:formatCode>General</c:formatCode>
                <c:ptCount val="4"/>
                <c:pt idx="0">
                  <c:v>224051.349803049</c:v>
                </c:pt>
                <c:pt idx="1">
                  <c:v>1109161.2558702</c:v>
                </c:pt>
                <c:pt idx="2">
                  <c:v>1902660.2201047901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08-4300-9DA5-C33A157B1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1230224"/>
        <c:axId val="-2018622416"/>
      </c:barChart>
      <c:catAx>
        <c:axId val="-198123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622416"/>
        <c:crosses val="autoZero"/>
        <c:auto val="1"/>
        <c:lblAlgn val="ctr"/>
        <c:lblOffset val="100"/>
        <c:noMultiLvlLbl val="0"/>
      </c:catAx>
      <c:valAx>
        <c:axId val="-20186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123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(opt-appraoch)/(opt-random)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saturating!$H$2</c:f>
              <c:strCache>
                <c:ptCount val="1"/>
                <c:pt idx="0">
                  <c:v>Optimal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saturating!$I$1:$L$1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saturating!$I$2:$L$2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7-4198-ABE2-FE16A4BCA455}"/>
            </c:ext>
          </c:extLst>
        </c:ser>
        <c:ser>
          <c:idx val="1"/>
          <c:order val="1"/>
          <c:tx>
            <c:strRef>
              <c:f>saturating!$H$3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950336436382499E-2"/>
                  <c:y val="-0.1283631674680620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77-4198-ABE2-FE16A4BCA455}"/>
                </c:ext>
              </c:extLst>
            </c:dLbl>
            <c:dLbl>
              <c:idx val="1"/>
              <c:layout>
                <c:manualLayout>
                  <c:x val="2.78795244172944E-2"/>
                  <c:y val="-8.90654562743038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77-4198-ABE2-FE16A4BCA455}"/>
                </c:ext>
              </c:extLst>
            </c:dLbl>
            <c:dLbl>
              <c:idx val="2"/>
              <c:layout>
                <c:manualLayout>
                  <c:x val="4.3810636631069003E-2"/>
                  <c:y val="-0.10347929492778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77-4198-ABE2-FE16A4BCA455}"/>
                </c:ext>
              </c:extLst>
            </c:dLbl>
            <c:dLbl>
              <c:idx val="3"/>
              <c:layout>
                <c:manualLayout>
                  <c:x val="1.7922532323671199E-2"/>
                  <c:y val="-2.843100053615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77-4198-ABE2-FE16A4BCA455}"/>
                </c:ext>
              </c:extLst>
            </c:dLbl>
            <c:numFmt formatCode="#\ 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saturating!$I$1:$L$1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saturating!$I$3:$L$3</c:f>
              <c:numCache>
                <c:formatCode>General</c:formatCode>
                <c:ptCount val="4"/>
                <c:pt idx="0">
                  <c:v>0.99992574936569434</c:v>
                </c:pt>
                <c:pt idx="1">
                  <c:v>0.98885238284348886</c:v>
                </c:pt>
                <c:pt idx="2">
                  <c:v>0.97685670348511244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77-4198-ABE2-FE16A4BCA455}"/>
            </c:ext>
          </c:extLst>
        </c:ser>
        <c:ser>
          <c:idx val="2"/>
          <c:order val="2"/>
          <c:tx>
            <c:strRef>
              <c:f>saturating!$H$4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saturating!$I$1:$L$1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saturating!$I$4:$L$4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77-4198-ABE2-FE16A4BCA4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14278848"/>
        <c:axId val="-2015055808"/>
      </c:barChart>
      <c:catAx>
        <c:axId val="-201427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5055808"/>
        <c:crosses val="autoZero"/>
        <c:auto val="1"/>
        <c:lblAlgn val="ctr"/>
        <c:lblOffset val="100"/>
        <c:noMultiLvlLbl val="0"/>
      </c:catAx>
      <c:valAx>
        <c:axId val="-20150558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27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(opt-appraoch)/opt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saturating!$H$23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1977571089082E-2"/>
                  <c:y val="-4.36724770547557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B23-446B-8CC1-D93FA00EC179}"/>
                </c:ext>
              </c:extLst>
            </c:dLbl>
            <c:dLbl>
              <c:idx val="1"/>
              <c:layout>
                <c:manualLayout>
                  <c:x val="-1.10988785544541E-2"/>
                  <c:y val="-3.396748215369879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23-446B-8CC1-D93FA00EC179}"/>
                </c:ext>
              </c:extLst>
            </c:dLbl>
            <c:dLbl>
              <c:idx val="2"/>
              <c:layout>
                <c:manualLayout>
                  <c:x val="-5.27533193402984E-2"/>
                  <c:y val="-4.74108105237297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B23-446B-8CC1-D93FA00EC179}"/>
                </c:ext>
              </c:extLst>
            </c:dLbl>
            <c:dLbl>
              <c:idx val="3"/>
              <c:layout>
                <c:manualLayout>
                  <c:x val="-3.6071355301975902E-2"/>
                  <c:y val="-1.9409989802113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23-446B-8CC1-D93FA00EC179}"/>
                </c:ext>
              </c:extLst>
            </c:dLbl>
            <c:numFmt formatCode="#\ 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saturating!$I$22:$L$22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saturating!$I$23:$L$23</c:f>
              <c:numCache>
                <c:formatCode>General</c:formatCode>
                <c:ptCount val="4"/>
                <c:pt idx="0" formatCode="0.00E+00">
                  <c:v>8.9245068582415348E-6</c:v>
                </c:pt>
                <c:pt idx="1">
                  <c:v>1.1132870040930084E-3</c:v>
                </c:pt>
                <c:pt idx="2">
                  <c:v>4.3697277143959099E-3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23-446B-8CC1-D93FA00EC179}"/>
            </c:ext>
          </c:extLst>
        </c:ser>
        <c:ser>
          <c:idx val="1"/>
          <c:order val="1"/>
          <c:tx>
            <c:strRef>
              <c:f>saturating!$H$24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3333333333333297E-3"/>
                  <c:y val="-1.388888888888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B23-446B-8CC1-D93FA00EC179}"/>
                </c:ext>
              </c:extLst>
            </c:dLbl>
            <c:dLbl>
              <c:idx val="2"/>
              <c:layout>
                <c:manualLayout>
                  <c:x val="1.38888888888888E-2"/>
                  <c:y val="-4.62962962962963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B23-446B-8CC1-D93FA00EC179}"/>
                </c:ext>
              </c:extLst>
            </c:dLbl>
            <c:numFmt formatCode="#\ 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saturating!$I$22:$L$22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saturating!$I$24:$L$24</c:f>
              <c:numCache>
                <c:formatCode>General</c:formatCode>
                <c:ptCount val="4"/>
                <c:pt idx="0">
                  <c:v>0.12018649985976348</c:v>
                </c:pt>
                <c:pt idx="1">
                  <c:v>9.986771060241878E-2</c:v>
                </c:pt>
                <c:pt idx="2">
                  <c:v>0.18881181043439349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23-446B-8CC1-D93FA00EC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0147856"/>
        <c:axId val="-2024440368"/>
      </c:barChart>
      <c:catAx>
        <c:axId val="-21201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4440368"/>
        <c:crosses val="autoZero"/>
        <c:auto val="1"/>
        <c:lblAlgn val="ctr"/>
        <c:lblOffset val="100"/>
        <c:noMultiLvlLbl val="0"/>
      </c:catAx>
      <c:valAx>
        <c:axId val="-20244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14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ML/Optimal</a:t>
            </a:r>
            <a:r>
              <a:rPr lang="en-US" baseline="0"/>
              <a:t> or Random/Optimal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discontinuous!$B$21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discontinuous!$B$22:$B$24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0.98785933578249008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483-AD67-F6638E41CFF1}"/>
            </c:ext>
          </c:extLst>
        </c:ser>
        <c:ser>
          <c:idx val="1"/>
          <c:order val="1"/>
          <c:tx>
            <c:strRef>
              <c:f>discontinuous!$C$21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discontinuous!$C$22:$C$24</c:f>
              <c:numCache>
                <c:formatCode>General</c:formatCode>
                <c:ptCount val="3"/>
                <c:pt idx="0">
                  <c:v>1</c:v>
                </c:pt>
                <c:pt idx="1">
                  <c:v>0.99931227466322103</c:v>
                </c:pt>
                <c:pt idx="2">
                  <c:v>0.95719445955302773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29-4483-AD67-F6638E41CFF1}"/>
            </c:ext>
          </c:extLst>
        </c:ser>
        <c:ser>
          <c:idx val="2"/>
          <c:order val="2"/>
          <c:tx>
            <c:strRef>
              <c:f>discontinuous!$D$21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discontinuous!$D$22:$D$24</c:f>
              <c:numCache>
                <c:formatCode>General</c:formatCode>
                <c:ptCount val="3"/>
                <c:pt idx="0">
                  <c:v>1</c:v>
                </c:pt>
                <c:pt idx="1">
                  <c:v>0.99460396939846785</c:v>
                </c:pt>
                <c:pt idx="2">
                  <c:v>0.85424221804755363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29-4483-AD67-F6638E41C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264784"/>
        <c:axId val="448263800"/>
      </c:barChart>
      <c:catAx>
        <c:axId val="44826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63800"/>
        <c:crosses val="autoZero"/>
        <c:auto val="1"/>
        <c:lblAlgn val="ctr"/>
        <c:lblOffset val="100"/>
        <c:noMultiLvlLbl val="0"/>
      </c:catAx>
      <c:valAx>
        <c:axId val="44826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6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Reward for Combined ( 3 cycle sizes)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discontinuous!$A$2</c:f>
              <c:strCache>
                <c:ptCount val="1"/>
                <c:pt idx="0">
                  <c:v>Optimal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discontinuous!$B$1:$E$1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discontinuous!$B$2:$E$2</c:f>
              <c:numCache>
                <c:formatCode>General</c:formatCode>
                <c:ptCount val="4"/>
                <c:pt idx="0">
                  <c:v>255202.632564981</c:v>
                </c:pt>
                <c:pt idx="1">
                  <c:v>1190861.54639278</c:v>
                </c:pt>
                <c:pt idx="2">
                  <c:v>2273405.0328414598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F-4F59-822D-EFEB613AFF61}"/>
            </c:ext>
          </c:extLst>
        </c:ser>
        <c:ser>
          <c:idx val="1"/>
          <c:order val="1"/>
          <c:tx>
            <c:strRef>
              <c:f>discontinuous!$A$3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discontinuous!$B$1:$E$1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discontinuous!$B$3:$E$3</c:f>
              <c:numCache>
                <c:formatCode>General</c:formatCode>
                <c:ptCount val="4"/>
                <c:pt idx="0">
                  <c:v>255202.632564981</c:v>
                </c:pt>
                <c:pt idx="1">
                  <c:v>1190042.56073473</c:v>
                </c:pt>
                <c:pt idx="2">
                  <c:v>2261137.66971457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F-4F59-822D-EFEB613AFF61}"/>
            </c:ext>
          </c:extLst>
        </c:ser>
        <c:ser>
          <c:idx val="2"/>
          <c:order val="2"/>
          <c:tx>
            <c:strRef>
              <c:f>discontinuous!$A$4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discontinuous!$B$1:$E$1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discontinuous!$B$4:$E$4</c:f>
              <c:numCache>
                <c:formatCode>General</c:formatCode>
                <c:ptCount val="4"/>
                <c:pt idx="0">
                  <c:v>252104.303095585</c:v>
                </c:pt>
                <c:pt idx="1">
                  <c:v>1139886.0743019199</c:v>
                </c:pt>
                <c:pt idx="2">
                  <c:v>1942038.5577749601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F-4F59-822D-EFEB613AF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8739216"/>
        <c:axId val="-2128773024"/>
      </c:barChart>
      <c:catAx>
        <c:axId val="-211873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8773024"/>
        <c:crosses val="autoZero"/>
        <c:auto val="1"/>
        <c:lblAlgn val="ctr"/>
        <c:lblOffset val="100"/>
        <c:noMultiLvlLbl val="0"/>
      </c:catAx>
      <c:valAx>
        <c:axId val="-212877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87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(opt-appraoch)/(opt-random)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discontinuous!$H$2</c:f>
              <c:strCache>
                <c:ptCount val="1"/>
                <c:pt idx="0">
                  <c:v>Optimal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discontinuous!$I$1:$L$1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discontinuous!$I$2:$L$2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0-4C71-B3BF-7E33DEEC4058}"/>
            </c:ext>
          </c:extLst>
        </c:ser>
        <c:ser>
          <c:idx val="1"/>
          <c:order val="1"/>
          <c:tx>
            <c:strRef>
              <c:f>discontinuous!$H$3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950336436382499E-2"/>
                  <c:y val="-0.1283631674680620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80-4C71-B3BF-7E33DEEC4058}"/>
                </c:ext>
              </c:extLst>
            </c:dLbl>
            <c:dLbl>
              <c:idx val="1"/>
              <c:layout>
                <c:manualLayout>
                  <c:x val="2.78795244172944E-2"/>
                  <c:y val="-8.90654562743038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80-4C71-B3BF-7E33DEEC4058}"/>
                </c:ext>
              </c:extLst>
            </c:dLbl>
            <c:dLbl>
              <c:idx val="2"/>
              <c:layout>
                <c:manualLayout>
                  <c:x val="4.3810636631069003E-2"/>
                  <c:y val="-0.10347929492778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80-4C71-B3BF-7E33DEEC4058}"/>
                </c:ext>
              </c:extLst>
            </c:dLbl>
            <c:dLbl>
              <c:idx val="3"/>
              <c:layout>
                <c:manualLayout>
                  <c:x val="1.7922532323671199E-2"/>
                  <c:y val="-2.843100053615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580-4C71-B3BF-7E33DEEC4058}"/>
                </c:ext>
              </c:extLst>
            </c:dLbl>
            <c:numFmt formatCode="#\ 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discontinuous!$I$1:$L$1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discontinuous!$I$3:$L$3</c:f>
              <c:numCache>
                <c:formatCode>General</c:formatCode>
                <c:ptCount val="4"/>
                <c:pt idx="0">
                  <c:v>1</c:v>
                </c:pt>
                <c:pt idx="1">
                  <c:v>0.98393373078349788</c:v>
                </c:pt>
                <c:pt idx="2">
                  <c:v>0.96297946820230396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80-4C71-B3BF-7E33DEEC4058}"/>
            </c:ext>
          </c:extLst>
        </c:ser>
        <c:ser>
          <c:idx val="2"/>
          <c:order val="2"/>
          <c:tx>
            <c:strRef>
              <c:f>discontinuous!$H$4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discontinuous!$I$1:$L$1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discontinuous!$I$4:$L$4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80-4C71-B3BF-7E33DEEC40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15993232"/>
        <c:axId val="-2124771760"/>
      </c:barChart>
      <c:catAx>
        <c:axId val="-201599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771760"/>
        <c:crosses val="autoZero"/>
        <c:auto val="1"/>
        <c:lblAlgn val="ctr"/>
        <c:lblOffset val="100"/>
        <c:noMultiLvlLbl val="0"/>
      </c:catAx>
      <c:valAx>
        <c:axId val="-2124771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599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(opt-appraoch)/opt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discontinuous!$H$23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1977571089082E-2"/>
                  <c:y val="-4.36724770547557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51-4680-B431-8E93507DEF20}"/>
                </c:ext>
              </c:extLst>
            </c:dLbl>
            <c:dLbl>
              <c:idx val="1"/>
              <c:layout>
                <c:manualLayout>
                  <c:x val="-1.10988785544541E-2"/>
                  <c:y val="-3.396748215369879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51-4680-B431-8E93507DEF20}"/>
                </c:ext>
              </c:extLst>
            </c:dLbl>
            <c:dLbl>
              <c:idx val="2"/>
              <c:layout>
                <c:manualLayout>
                  <c:x val="-5.27533193402984E-2"/>
                  <c:y val="-4.74108105237297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51-4680-B431-8E93507DEF20}"/>
                </c:ext>
              </c:extLst>
            </c:dLbl>
            <c:dLbl>
              <c:idx val="3"/>
              <c:layout>
                <c:manualLayout>
                  <c:x val="-3.6071355301975902E-2"/>
                  <c:y val="-1.9409989802113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51-4680-B431-8E93507DEF20}"/>
                </c:ext>
              </c:extLst>
            </c:dLbl>
            <c:numFmt formatCode="#\ 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discontinuous!$I$22:$L$22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discontinuous!$I$23:$L$23</c:f>
              <c:numCache>
                <c:formatCode>General</c:formatCode>
                <c:ptCount val="4"/>
                <c:pt idx="0" formatCode="0.00E+00">
                  <c:v>0</c:v>
                </c:pt>
                <c:pt idx="1">
                  <c:v>6.8772533677892759E-4</c:v>
                </c:pt>
                <c:pt idx="2">
                  <c:v>5.3960306015321865E-3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51-4680-B431-8E93507DEF20}"/>
            </c:ext>
          </c:extLst>
        </c:ser>
        <c:ser>
          <c:idx val="1"/>
          <c:order val="1"/>
          <c:tx>
            <c:strRef>
              <c:f>discontinuous!$H$24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3333333333333297E-3"/>
                  <c:y val="-1.388888888888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D51-4680-B431-8E93507DEF20}"/>
                </c:ext>
              </c:extLst>
            </c:dLbl>
            <c:dLbl>
              <c:idx val="2"/>
              <c:layout>
                <c:manualLayout>
                  <c:x val="1.38888888888888E-2"/>
                  <c:y val="-4.62962962962963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D51-4680-B431-8E93507DEF20}"/>
                </c:ext>
              </c:extLst>
            </c:dLbl>
            <c:numFmt formatCode="#\ 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discontinuous!$I$22:$L$22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discontinuous!$I$24:$L$24</c:f>
              <c:numCache>
                <c:formatCode>General</c:formatCode>
                <c:ptCount val="4"/>
                <c:pt idx="0">
                  <c:v>1.2140664217509953E-2</c:v>
                </c:pt>
                <c:pt idx="1">
                  <c:v>4.2805540446972302E-2</c:v>
                </c:pt>
                <c:pt idx="2">
                  <c:v>0.1457577819524464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51-4680-B431-8E93507DE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2442080"/>
        <c:axId val="-1982770224"/>
      </c:barChart>
      <c:catAx>
        <c:axId val="-198244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2770224"/>
        <c:crosses val="autoZero"/>
        <c:auto val="1"/>
        <c:lblAlgn val="ctr"/>
        <c:lblOffset val="100"/>
        <c:noMultiLvlLbl val="0"/>
      </c:catAx>
      <c:valAx>
        <c:axId val="-198277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244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ML/Optimal</a:t>
            </a:r>
            <a:r>
              <a:rPr lang="en-US" baseline="0"/>
              <a:t> or Random/Optimal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discontinuous!$B$21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discontinuous!$B$22:$B$24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0.98785933578249008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A-41F6-961E-A82B3EEF9DDC}"/>
            </c:ext>
          </c:extLst>
        </c:ser>
        <c:ser>
          <c:idx val="1"/>
          <c:order val="1"/>
          <c:tx>
            <c:strRef>
              <c:f>discontinuous!$C$21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discontinuous!$C$22:$C$24</c:f>
              <c:numCache>
                <c:formatCode>General</c:formatCode>
                <c:ptCount val="3"/>
                <c:pt idx="0">
                  <c:v>1</c:v>
                </c:pt>
                <c:pt idx="1">
                  <c:v>0.99931227466322103</c:v>
                </c:pt>
                <c:pt idx="2">
                  <c:v>0.95719445955302773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A-41F6-961E-A82B3EEF9DDC}"/>
            </c:ext>
          </c:extLst>
        </c:ser>
        <c:ser>
          <c:idx val="2"/>
          <c:order val="2"/>
          <c:tx>
            <c:strRef>
              <c:f>discontinuous!$D$21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discontinuous!$D$22:$D$24</c:f>
              <c:numCache>
                <c:formatCode>General</c:formatCode>
                <c:ptCount val="3"/>
                <c:pt idx="0">
                  <c:v>1</c:v>
                </c:pt>
                <c:pt idx="1">
                  <c:v>0.99460396939846785</c:v>
                </c:pt>
                <c:pt idx="2">
                  <c:v>0.85424221804755363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4A-41F6-961E-A82B3EEF9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264784"/>
        <c:axId val="448263800"/>
      </c:barChart>
      <c:catAx>
        <c:axId val="44826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63800"/>
        <c:crosses val="autoZero"/>
        <c:auto val="1"/>
        <c:lblAlgn val="ctr"/>
        <c:lblOffset val="100"/>
        <c:noMultiLvlLbl val="0"/>
      </c:catAx>
      <c:valAx>
        <c:axId val="44826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6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Reward for Combined ( 3 cycle sizes)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Linear!$A$2</c:f>
              <c:strCache>
                <c:ptCount val="1"/>
                <c:pt idx="0">
                  <c:v>Optimal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Linear!$B$1:$E$1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Linear!$B$2:$E$2</c:f>
              <c:numCache>
                <c:formatCode>General</c:formatCode>
                <c:ptCount val="4"/>
                <c:pt idx="0">
                  <c:v>255880.5</c:v>
                </c:pt>
                <c:pt idx="1">
                  <c:v>1271045.5</c:v>
                </c:pt>
                <c:pt idx="2">
                  <c:v>2521152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3-4C32-B433-B98DFB733EB0}"/>
            </c:ext>
          </c:extLst>
        </c:ser>
        <c:ser>
          <c:idx val="1"/>
          <c:order val="1"/>
          <c:tx>
            <c:strRef>
              <c:f>Linear!$A$3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Linear!$B$1:$E$1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Linear!$B$3:$E$3</c:f>
              <c:numCache>
                <c:formatCode>General</c:formatCode>
                <c:ptCount val="4"/>
                <c:pt idx="0">
                  <c:v>255880.5</c:v>
                </c:pt>
                <c:pt idx="1">
                  <c:v>1271045.5</c:v>
                </c:pt>
                <c:pt idx="2">
                  <c:v>2521152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93-4C32-B433-B98DFB733EB0}"/>
            </c:ext>
          </c:extLst>
        </c:ser>
        <c:ser>
          <c:idx val="2"/>
          <c:order val="2"/>
          <c:tx>
            <c:strRef>
              <c:f>Linear!$A$4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Linear!$B$1:$E$1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Linear!$B$4:$E$4</c:f>
              <c:numCache>
                <c:formatCode>General</c:formatCode>
                <c:ptCount val="4"/>
                <c:pt idx="0">
                  <c:v>255594.5</c:v>
                </c:pt>
                <c:pt idx="1">
                  <c:v>1167436.5</c:v>
                </c:pt>
                <c:pt idx="2">
                  <c:v>2009300.5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93-4C32-B433-B98DFB733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5973600"/>
        <c:axId val="-2116396240"/>
      </c:barChart>
      <c:catAx>
        <c:axId val="-201597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396240"/>
        <c:crosses val="autoZero"/>
        <c:auto val="1"/>
        <c:lblAlgn val="ctr"/>
        <c:lblOffset val="100"/>
        <c:noMultiLvlLbl val="0"/>
      </c:catAx>
      <c:valAx>
        <c:axId val="-211639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597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(opt-appraoch)/(opt-random)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Linear!$H$2</c:f>
              <c:strCache>
                <c:ptCount val="1"/>
                <c:pt idx="0">
                  <c:v>Optimal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Linear!$I$1:$L$1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Linear!$I$2:$L$2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6-436E-AB55-F5F3090F7D0E}"/>
            </c:ext>
          </c:extLst>
        </c:ser>
        <c:ser>
          <c:idx val="1"/>
          <c:order val="1"/>
          <c:tx>
            <c:strRef>
              <c:f>Linear!$H$3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950336436382499E-2"/>
                  <c:y val="-0.1283631674680620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96-436E-AB55-F5F3090F7D0E}"/>
                </c:ext>
              </c:extLst>
            </c:dLbl>
            <c:dLbl>
              <c:idx val="1"/>
              <c:layout>
                <c:manualLayout>
                  <c:x val="2.78795244172944E-2"/>
                  <c:y val="-8.90654562743038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96-436E-AB55-F5F3090F7D0E}"/>
                </c:ext>
              </c:extLst>
            </c:dLbl>
            <c:dLbl>
              <c:idx val="2"/>
              <c:layout>
                <c:manualLayout>
                  <c:x val="4.3810636631069003E-2"/>
                  <c:y val="-0.10347929492778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96-436E-AB55-F5F3090F7D0E}"/>
                </c:ext>
              </c:extLst>
            </c:dLbl>
            <c:dLbl>
              <c:idx val="3"/>
              <c:layout>
                <c:manualLayout>
                  <c:x val="1.7922532323671199E-2"/>
                  <c:y val="-2.843100053615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F96-436E-AB55-F5F3090F7D0E}"/>
                </c:ext>
              </c:extLst>
            </c:dLbl>
            <c:numFmt formatCode="#\ 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Linear!$I$1:$L$1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Linear!$I$3:$L$3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96-436E-AB55-F5F3090F7D0E}"/>
            </c:ext>
          </c:extLst>
        </c:ser>
        <c:ser>
          <c:idx val="2"/>
          <c:order val="2"/>
          <c:tx>
            <c:strRef>
              <c:f>Linear!$H$4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Linear!$I$1:$L$1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Linear!$I$4:$L$4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96-436E-AB55-F5F3090F7D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982095872"/>
        <c:axId val="-1982092480"/>
      </c:barChart>
      <c:catAx>
        <c:axId val="-198209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2092480"/>
        <c:crosses val="autoZero"/>
        <c:auto val="1"/>
        <c:lblAlgn val="ctr"/>
        <c:lblOffset val="100"/>
        <c:noMultiLvlLbl val="0"/>
      </c:catAx>
      <c:valAx>
        <c:axId val="-1982092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209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(opt-appraoch)/opt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Linear!$H$23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1977571089082E-2"/>
                  <c:y val="-4.36724770547557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A8-409E-92DD-8DDCA2C60EA9}"/>
                </c:ext>
              </c:extLst>
            </c:dLbl>
            <c:dLbl>
              <c:idx val="1"/>
              <c:layout>
                <c:manualLayout>
                  <c:x val="-1.10988785544541E-2"/>
                  <c:y val="-3.396748215369879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A8-409E-92DD-8DDCA2C60EA9}"/>
                </c:ext>
              </c:extLst>
            </c:dLbl>
            <c:dLbl>
              <c:idx val="2"/>
              <c:layout>
                <c:manualLayout>
                  <c:x val="-5.27533193402984E-2"/>
                  <c:y val="-4.74108105237297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A8-409E-92DD-8DDCA2C60EA9}"/>
                </c:ext>
              </c:extLst>
            </c:dLbl>
            <c:dLbl>
              <c:idx val="3"/>
              <c:layout>
                <c:manualLayout>
                  <c:x val="-3.6071355301975902E-2"/>
                  <c:y val="-1.9409989802113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A8-409E-92DD-8DDCA2C60EA9}"/>
                </c:ext>
              </c:extLst>
            </c:dLbl>
            <c:numFmt formatCode="#\ 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Linear!$I$22:$L$22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Linear!$I$23:$L$23</c:f>
              <c:numCache>
                <c:formatCode>General</c:formatCode>
                <c:ptCount val="4"/>
                <c:pt idx="0" formatCode="0.00E+0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A8-409E-92DD-8DDCA2C60EA9}"/>
            </c:ext>
          </c:extLst>
        </c:ser>
        <c:ser>
          <c:idx val="1"/>
          <c:order val="1"/>
          <c:tx>
            <c:strRef>
              <c:f>Linear!$H$24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3333333333333297E-3"/>
                  <c:y val="-1.388888888888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A8-409E-92DD-8DDCA2C60EA9}"/>
                </c:ext>
              </c:extLst>
            </c:dLbl>
            <c:dLbl>
              <c:idx val="2"/>
              <c:layout>
                <c:manualLayout>
                  <c:x val="1.38888888888888E-2"/>
                  <c:y val="-4.62962962962963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8A8-409E-92DD-8DDCA2C60EA9}"/>
                </c:ext>
              </c:extLst>
            </c:dLbl>
            <c:numFmt formatCode="#\ 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Linear!$I$22:$L$22</c:f>
              <c:numCache>
                <c:formatCode>General</c:formatCode>
                <c:ptCount val="4"/>
                <c:pt idx="0">
                  <c:v>5</c:v>
                </c:pt>
                <c:pt idx="1">
                  <c:v>25</c:v>
                </c:pt>
                <c:pt idx="2">
                  <c:v>50</c:v>
                </c:pt>
              </c:numCache>
            </c:numRef>
          </c:cat>
          <c:val>
            <c:numRef>
              <c:f>Linear!$I$24:$L$24</c:f>
              <c:numCache>
                <c:formatCode>General</c:formatCode>
                <c:ptCount val="4"/>
                <c:pt idx="0">
                  <c:v>1.1177092431818758E-3</c:v>
                </c:pt>
                <c:pt idx="1">
                  <c:v>8.1514784482538197E-2</c:v>
                </c:pt>
                <c:pt idx="2">
                  <c:v>0.2030228641509913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A8-409E-92DD-8DDCA2C60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9294432"/>
        <c:axId val="-1979143184"/>
      </c:barChart>
      <c:catAx>
        <c:axId val="-197929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9143184"/>
        <c:crosses val="autoZero"/>
        <c:auto val="1"/>
        <c:lblAlgn val="ctr"/>
        <c:lblOffset val="100"/>
        <c:noMultiLvlLbl val="0"/>
      </c:catAx>
      <c:valAx>
        <c:axId val="-19791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929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ML/Optimal</a:t>
            </a:r>
            <a:r>
              <a:rPr lang="en-US" baseline="0"/>
              <a:t> or Random/Optimal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discontinuous!$B$21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discontinuous!$B$22:$B$24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0.98785933578249008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1-4C22-A57B-DAE6358AC2AC}"/>
            </c:ext>
          </c:extLst>
        </c:ser>
        <c:ser>
          <c:idx val="1"/>
          <c:order val="1"/>
          <c:tx>
            <c:strRef>
              <c:f>discontinuous!$C$21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discontinuous!$C$22:$C$24</c:f>
              <c:numCache>
                <c:formatCode>General</c:formatCode>
                <c:ptCount val="3"/>
                <c:pt idx="0">
                  <c:v>1</c:v>
                </c:pt>
                <c:pt idx="1">
                  <c:v>0.99931227466322103</c:v>
                </c:pt>
                <c:pt idx="2">
                  <c:v>0.95719445955302773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01-4C22-A57B-DAE6358AC2AC}"/>
            </c:ext>
          </c:extLst>
        </c:ser>
        <c:ser>
          <c:idx val="2"/>
          <c:order val="2"/>
          <c:tx>
            <c:strRef>
              <c:f>discontinuous!$D$21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discontinuous!$A$22:$A$24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discontinuous!$D$22:$D$24</c:f>
              <c:numCache>
                <c:formatCode>General</c:formatCode>
                <c:ptCount val="3"/>
                <c:pt idx="0">
                  <c:v>1</c:v>
                </c:pt>
                <c:pt idx="1">
                  <c:v>0.99460396939846785</c:v>
                </c:pt>
                <c:pt idx="2">
                  <c:v>0.85424221804755363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01-4C22-A57B-DAE6358AC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264784"/>
        <c:axId val="448263800"/>
      </c:barChart>
      <c:catAx>
        <c:axId val="44826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63800"/>
        <c:crosses val="autoZero"/>
        <c:auto val="1"/>
        <c:lblAlgn val="ctr"/>
        <c:lblOffset val="100"/>
        <c:noMultiLvlLbl val="0"/>
      </c:catAx>
      <c:valAx>
        <c:axId val="44826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6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Similarity metrics and Adjusted Reward  (5</a:t>
            </a:r>
          </a:p>
          <a:p>
            <a:pPr>
              <a:defRPr/>
            </a:pPr>
            <a:r>
              <a:rPr lang="en-US" baseline="0"/>
              <a:t> size cycle)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 Cycle'!$C$4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</c:marker>
          <c:cat>
            <c:strRef>
              <c:f>'5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Cycle'!$C$5:$C$8</c:f>
              <c:numCache>
                <c:formatCode>0.000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D-4E30-8596-3D4951EEDEDE}"/>
            </c:ext>
          </c:extLst>
        </c:ser>
        <c:ser>
          <c:idx val="1"/>
          <c:order val="1"/>
          <c:tx>
            <c:strRef>
              <c:f>'5 Cycle'!$D$4</c:f>
              <c:strCache>
                <c:ptCount val="1"/>
                <c:pt idx="0">
                  <c:v>Kendall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  <a:prstDash val="sysDash"/>
              </a:ln>
              <a:effectLst/>
            </c:spPr>
          </c:marker>
          <c:cat>
            <c:strRef>
              <c:f>'5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Cycle'!$D$5:$D$8</c:f>
              <c:numCache>
                <c:formatCode>0.000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0.91111111111111098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D-4E30-8596-3D4951EEDEDE}"/>
            </c:ext>
          </c:extLst>
        </c:ser>
        <c:ser>
          <c:idx val="2"/>
          <c:order val="2"/>
          <c:tx>
            <c:strRef>
              <c:f>'5 Cycle'!$E$4</c:f>
              <c:strCache>
                <c:ptCount val="1"/>
                <c:pt idx="0">
                  <c:v>DCG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lgDash"/>
              </a:ln>
              <a:effectLst/>
            </c:spPr>
          </c:marker>
          <c:cat>
            <c:strRef>
              <c:f>'5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Cycle'!$E$5:$E$8</c:f>
              <c:numCache>
                <c:formatCode>0.000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0.98623894758767816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8D-4E30-8596-3D4951EEDEDE}"/>
            </c:ext>
          </c:extLst>
        </c:ser>
        <c:ser>
          <c:idx val="3"/>
          <c:order val="3"/>
          <c:tx>
            <c:strRef>
              <c:f>'5 Cycle'!$F$4</c:f>
              <c:strCache>
                <c:ptCount val="1"/>
                <c:pt idx="0">
                  <c:v>Adjusted Reward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cat>
            <c:strRef>
              <c:f>'5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Cycle'!$F$5:$F$8</c:f>
              <c:numCache>
                <c:formatCode>0.000</c:formatCode>
                <c:ptCount val="4"/>
                <c:pt idx="0">
                  <c:v>1</c:v>
                </c:pt>
                <c:pt idx="1">
                  <c:v>0.99992574936569434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8D-4E30-8596-3D4951EED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879344"/>
        <c:axId val="604882296"/>
      </c:lineChart>
      <c:catAx>
        <c:axId val="60487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82296"/>
        <c:crosses val="autoZero"/>
        <c:auto val="1"/>
        <c:lblAlgn val="ctr"/>
        <c:lblOffset val="100"/>
        <c:noMultiLvlLbl val="0"/>
      </c:catAx>
      <c:valAx>
        <c:axId val="604882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Similarity metrics and Proportionate Reward  (5 size cycle)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1023042222814"/>
          <c:y val="0.19594936708860761"/>
          <c:w val="0.80098918047615186"/>
          <c:h val="0.51325938688043748"/>
        </c:manualLayout>
      </c:layout>
      <c:lineChart>
        <c:grouping val="standard"/>
        <c:varyColors val="0"/>
        <c:ser>
          <c:idx val="0"/>
          <c:order val="0"/>
          <c:tx>
            <c:strRef>
              <c:f>'5 Cycle'!$C$4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</c:marker>
          <c:cat>
            <c:strRef>
              <c:f>'5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Cycle'!$C$5:$C$8</c:f>
              <c:numCache>
                <c:formatCode>0.000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7-4F46-9E68-64A37C3712E8}"/>
            </c:ext>
          </c:extLst>
        </c:ser>
        <c:ser>
          <c:idx val="1"/>
          <c:order val="1"/>
          <c:tx>
            <c:strRef>
              <c:f>'5 Cycle'!$D$4</c:f>
              <c:strCache>
                <c:ptCount val="1"/>
                <c:pt idx="0">
                  <c:v>Kendall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  <a:prstDash val="sysDash"/>
              </a:ln>
              <a:effectLst/>
            </c:spPr>
          </c:marker>
          <c:cat>
            <c:strRef>
              <c:f>'5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Cycle'!$D$5:$D$8</c:f>
              <c:numCache>
                <c:formatCode>0.000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0.91111111111111098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7-4F46-9E68-64A37C3712E8}"/>
            </c:ext>
          </c:extLst>
        </c:ser>
        <c:ser>
          <c:idx val="2"/>
          <c:order val="2"/>
          <c:tx>
            <c:strRef>
              <c:f>'5 Cycle'!$E$4</c:f>
              <c:strCache>
                <c:ptCount val="1"/>
                <c:pt idx="0">
                  <c:v>DCG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lgDash"/>
              </a:ln>
              <a:effectLst/>
            </c:spPr>
          </c:marker>
          <c:cat>
            <c:strRef>
              <c:f>'5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Cycle'!$E$5:$E$8</c:f>
              <c:numCache>
                <c:formatCode>0.000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0.98623894758767816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67-4F46-9E68-64A37C3712E8}"/>
            </c:ext>
          </c:extLst>
        </c:ser>
        <c:ser>
          <c:idx val="4"/>
          <c:order val="4"/>
          <c:tx>
            <c:strRef>
              <c:f>'5 Cycle'!$G$4</c:f>
              <c:strCache>
                <c:ptCount val="1"/>
                <c:pt idx="0">
                  <c:v>Proportionate Reward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Cycle'!$G$5:$G$8</c:f>
              <c:numCache>
                <c:formatCode>0.000</c:formatCode>
                <c:ptCount val="4"/>
                <c:pt idx="0">
                  <c:v>1</c:v>
                </c:pt>
                <c:pt idx="1">
                  <c:v>0.99999107549314181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7-4F46-9E68-64A37C371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879344"/>
        <c:axId val="6048822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'5 Cycle'!$F$4</c15:sqref>
                        </c15:formulaRef>
                      </c:ext>
                    </c:extLst>
                    <c:strCache>
                      <c:ptCount val="1"/>
                      <c:pt idx="0">
                        <c:v>Adjusted Reward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9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98500"/>
                      </a:schemeClr>
                    </a:solidFill>
                    <a:ln w="9525">
                      <a:solidFill>
                        <a:schemeClr val="dk1">
                          <a:tint val="985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'5 Cycle'!$B$5:$B$8</c15:sqref>
                        </c15:formulaRef>
                      </c:ext>
                    </c:extLst>
                    <c:strCache>
                      <c:ptCount val="4"/>
                      <c:pt idx="0">
                        <c:v>Linear</c:v>
                      </c:pt>
                      <c:pt idx="1">
                        <c:v>Saturating</c:v>
                      </c:pt>
                      <c:pt idx="2">
                        <c:v>Discontinuous</c:v>
                      </c:pt>
                      <c:pt idx="3">
                        <c:v>Combined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Cycle'!$F$5:$F$8</c15:sqref>
                        </c15:formulaRef>
                      </c:ext>
                    </c:extLst>
                    <c:numCache>
                      <c:formatCode>0.000</c:formatCode>
                      <c:ptCount val="4"/>
                      <c:pt idx="0">
                        <c:v>1</c:v>
                      </c:pt>
                      <c:pt idx="1">
                        <c:v>0.99992574936569434</c:v>
                      </c:pt>
                      <c:pt idx="2">
                        <c:v>1</c:v>
                      </c:pt>
                      <c:pt idx="3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A67-4F46-9E68-64A37C3712E8}"/>
                  </c:ext>
                </c:extLst>
              </c15:ser>
            </c15:filteredLineSeries>
          </c:ext>
        </c:extLst>
      </c:lineChart>
      <c:catAx>
        <c:axId val="60487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82296"/>
        <c:crosses val="autoZero"/>
        <c:auto val="1"/>
        <c:lblAlgn val="ctr"/>
        <c:lblOffset val="100"/>
        <c:noMultiLvlLbl val="0"/>
      </c:catAx>
      <c:valAx>
        <c:axId val="604882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772418911553584E-2"/>
          <c:y val="0.86979937634377968"/>
          <c:w val="0.92223696264771038"/>
          <c:h val="8.6800985319872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Error to Adjusted 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Cycle'!$C$33</c:f>
              <c:strCache>
                <c:ptCount val="1"/>
                <c:pt idx="0">
                  <c:v>Jaccard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'5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Cycle'!$C$34:$C$37</c:f>
              <c:numCache>
                <c:formatCode>0.00</c:formatCode>
                <c:ptCount val="4"/>
                <c:pt idx="0">
                  <c:v>0</c:v>
                </c:pt>
                <c:pt idx="1">
                  <c:v>7.4256147871742048E-5</c:v>
                </c:pt>
                <c:pt idx="2">
                  <c:v>0</c:v>
                </c:pt>
                <c:pt idx="3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A-4AB3-8C23-E6C459B9C23E}"/>
            </c:ext>
          </c:extLst>
        </c:ser>
        <c:ser>
          <c:idx val="1"/>
          <c:order val="1"/>
          <c:tx>
            <c:strRef>
              <c:f>'5 Cycle'!$D$33</c:f>
              <c:strCache>
                <c:ptCount val="1"/>
                <c:pt idx="0">
                  <c:v>Kendall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 w="3175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effectLst/>
          </c:spPr>
          <c:invertIfNegative val="0"/>
          <c:cat>
            <c:strRef>
              <c:f>'5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Cycle'!$D$34:$D$37</c:f>
              <c:numCache>
                <c:formatCode>0.00</c:formatCode>
                <c:ptCount val="4"/>
                <c:pt idx="0">
                  <c:v>0</c:v>
                </c:pt>
                <c:pt idx="1">
                  <c:v>7.4256147871742048E-5</c:v>
                </c:pt>
                <c:pt idx="2">
                  <c:v>0</c:v>
                </c:pt>
                <c:pt idx="3">
                  <c:v>8.8888888888889017E-2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A-4AB3-8C23-E6C459B9C23E}"/>
            </c:ext>
          </c:extLst>
        </c:ser>
        <c:ser>
          <c:idx val="2"/>
          <c:order val="2"/>
          <c:tx>
            <c:strRef>
              <c:f>'5 Cycle'!$E$33</c:f>
              <c:strCache>
                <c:ptCount val="1"/>
                <c:pt idx="0">
                  <c:v>DCG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'5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Cycle'!$E$34:$E$37</c:f>
              <c:numCache>
                <c:formatCode>0.00</c:formatCode>
                <c:ptCount val="4"/>
                <c:pt idx="0">
                  <c:v>0</c:v>
                </c:pt>
                <c:pt idx="1">
                  <c:v>7.4256147871742048E-5</c:v>
                </c:pt>
                <c:pt idx="2">
                  <c:v>0</c:v>
                </c:pt>
                <c:pt idx="3">
                  <c:v>1.3761052412321839E-2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DA-4AB3-8C23-E6C459B9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734560"/>
        <c:axId val="-2014465040"/>
      </c:barChart>
      <c:catAx>
        <c:axId val="-207373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465040"/>
        <c:crosses val="autoZero"/>
        <c:auto val="1"/>
        <c:lblAlgn val="ctr"/>
        <c:lblOffset val="100"/>
        <c:noMultiLvlLbl val="0"/>
      </c:catAx>
      <c:valAx>
        <c:axId val="-201446504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Error/100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Error to Proportionate Reward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Cycle'!$H$33</c:f>
              <c:strCache>
                <c:ptCount val="1"/>
                <c:pt idx="0">
                  <c:v>Jaccard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'5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Cycle'!$H$34:$H$37</c:f>
              <c:numCache>
                <c:formatCode>0.00</c:formatCode>
                <c:ptCount val="4"/>
                <c:pt idx="0">
                  <c:v>0</c:v>
                </c:pt>
                <c:pt idx="1">
                  <c:v>8.9245865057212745E-6</c:v>
                </c:pt>
                <c:pt idx="2">
                  <c:v>0</c:v>
                </c:pt>
                <c:pt idx="3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C-4FAF-8C27-CC6E4CF497ED}"/>
            </c:ext>
          </c:extLst>
        </c:ser>
        <c:ser>
          <c:idx val="1"/>
          <c:order val="1"/>
          <c:tx>
            <c:strRef>
              <c:f>'5 Cycle'!$I$33</c:f>
              <c:strCache>
                <c:ptCount val="1"/>
                <c:pt idx="0">
                  <c:v>Kendall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 w="3175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effectLst/>
          </c:spPr>
          <c:invertIfNegative val="0"/>
          <c:cat>
            <c:strRef>
              <c:f>'5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Cycle'!$I$34:$I$37</c:f>
              <c:numCache>
                <c:formatCode>0.00</c:formatCode>
                <c:ptCount val="4"/>
                <c:pt idx="0">
                  <c:v>0</c:v>
                </c:pt>
                <c:pt idx="1">
                  <c:v>8.9245865057212745E-6</c:v>
                </c:pt>
                <c:pt idx="2">
                  <c:v>0</c:v>
                </c:pt>
                <c:pt idx="3">
                  <c:v>8.8888888888889017E-2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AC-4FAF-8C27-CC6E4CF497ED}"/>
            </c:ext>
          </c:extLst>
        </c:ser>
        <c:ser>
          <c:idx val="2"/>
          <c:order val="2"/>
          <c:tx>
            <c:strRef>
              <c:f>'5 Cycle'!$J$33</c:f>
              <c:strCache>
                <c:ptCount val="1"/>
                <c:pt idx="0">
                  <c:v>DCG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'5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 Cycle'!$J$34:$J$37</c:f>
              <c:numCache>
                <c:formatCode>0.00</c:formatCode>
                <c:ptCount val="4"/>
                <c:pt idx="0">
                  <c:v>0</c:v>
                </c:pt>
                <c:pt idx="1">
                  <c:v>8.9245865057212745E-6</c:v>
                </c:pt>
                <c:pt idx="2">
                  <c:v>0</c:v>
                </c:pt>
                <c:pt idx="3">
                  <c:v>1.3761052412321839E-2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AC-4FAF-8C27-CC6E4CF49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734560"/>
        <c:axId val="-2014465040"/>
      </c:barChart>
      <c:catAx>
        <c:axId val="-207373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465040"/>
        <c:crosses val="autoZero"/>
        <c:auto val="1"/>
        <c:lblAlgn val="ctr"/>
        <c:lblOffset val="100"/>
        <c:noMultiLvlLbl val="0"/>
      </c:catAx>
      <c:valAx>
        <c:axId val="-201446504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/100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Similarity metrics and Adjusted Reward  (25</a:t>
            </a:r>
          </a:p>
          <a:p>
            <a:pPr>
              <a:defRPr/>
            </a:pPr>
            <a:r>
              <a:rPr lang="en-US" baseline="0"/>
              <a:t> size cycle)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 Cycle'!$C$4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</c:marker>
          <c:cat>
            <c:strRef>
              <c:f>'25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Cycle'!$C$5:$C$8</c:f>
              <c:numCache>
                <c:formatCode>0.000</c:formatCode>
                <c:ptCount val="4"/>
                <c:pt idx="0">
                  <c:v>0.82799999999999996</c:v>
                </c:pt>
                <c:pt idx="1">
                  <c:v>0.876</c:v>
                </c:pt>
                <c:pt idx="2">
                  <c:v>0.70399999999999996</c:v>
                </c:pt>
                <c:pt idx="3">
                  <c:v>0.65999999999999992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68-4391-958F-A908461A1347}"/>
            </c:ext>
          </c:extLst>
        </c:ser>
        <c:ser>
          <c:idx val="1"/>
          <c:order val="1"/>
          <c:tx>
            <c:strRef>
              <c:f>'25 Cycle'!$D$4</c:f>
              <c:strCache>
                <c:ptCount val="1"/>
                <c:pt idx="0">
                  <c:v>Kendall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  <a:prstDash val="sysDash"/>
              </a:ln>
              <a:effectLst/>
            </c:spPr>
          </c:marker>
          <c:cat>
            <c:strRef>
              <c:f>'25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Cycle'!$D$5:$D$8</c:f>
              <c:numCache>
                <c:formatCode>0.000</c:formatCode>
                <c:ptCount val="4"/>
                <c:pt idx="0">
                  <c:v>0.97999999999999976</c:v>
                </c:pt>
                <c:pt idx="1">
                  <c:v>0.98466666666666625</c:v>
                </c:pt>
                <c:pt idx="2">
                  <c:v>0.96999999999999975</c:v>
                </c:pt>
                <c:pt idx="3">
                  <c:v>0.95799999999999963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8-4391-958F-A908461A1347}"/>
            </c:ext>
          </c:extLst>
        </c:ser>
        <c:ser>
          <c:idx val="2"/>
          <c:order val="2"/>
          <c:tx>
            <c:strRef>
              <c:f>'25 Cycle'!$E$4</c:f>
              <c:strCache>
                <c:ptCount val="1"/>
                <c:pt idx="0">
                  <c:v>DCG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lgDash"/>
              </a:ln>
              <a:effectLst/>
            </c:spPr>
          </c:marker>
          <c:cat>
            <c:strRef>
              <c:f>'25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Cycle'!$E$5:$E$8</c:f>
              <c:numCache>
                <c:formatCode>0.000</c:formatCode>
                <c:ptCount val="4"/>
                <c:pt idx="0">
                  <c:v>0.92190877842887231</c:v>
                </c:pt>
                <c:pt idx="1">
                  <c:v>0.92218349573502711</c:v>
                </c:pt>
                <c:pt idx="2">
                  <c:v>0.88219209481990202</c:v>
                </c:pt>
                <c:pt idx="3">
                  <c:v>0.81115622948195942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68-4391-958F-A908461A1347}"/>
            </c:ext>
          </c:extLst>
        </c:ser>
        <c:ser>
          <c:idx val="3"/>
          <c:order val="3"/>
          <c:tx>
            <c:strRef>
              <c:f>'25 Cycle'!$F$4</c:f>
              <c:strCache>
                <c:ptCount val="1"/>
                <c:pt idx="0">
                  <c:v>Adjusted Reward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cat>
            <c:strRef>
              <c:f>'25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Cycle'!$F$5:$F$8</c:f>
              <c:numCache>
                <c:formatCode>0.000</c:formatCode>
                <c:ptCount val="4"/>
                <c:pt idx="0">
                  <c:v>1</c:v>
                </c:pt>
                <c:pt idx="1">
                  <c:v>0.98885238284348886</c:v>
                </c:pt>
                <c:pt idx="2">
                  <c:v>0.98393373078349788</c:v>
                </c:pt>
                <c:pt idx="3">
                  <c:v>0.90512836539373087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68-4391-958F-A908461A1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879344"/>
        <c:axId val="604882296"/>
      </c:lineChart>
      <c:catAx>
        <c:axId val="60487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82296"/>
        <c:crosses val="autoZero"/>
        <c:auto val="1"/>
        <c:lblAlgn val="ctr"/>
        <c:lblOffset val="100"/>
        <c:noMultiLvlLbl val="0"/>
      </c:catAx>
      <c:valAx>
        <c:axId val="604882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Similarity metrics and Proportionate Reward  (25 size cycle)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1023042222814"/>
          <c:y val="0.19594936708860761"/>
          <c:w val="0.80098918047615186"/>
          <c:h val="0.51325938688043748"/>
        </c:manualLayout>
      </c:layout>
      <c:lineChart>
        <c:grouping val="standard"/>
        <c:varyColors val="0"/>
        <c:ser>
          <c:idx val="0"/>
          <c:order val="0"/>
          <c:tx>
            <c:strRef>
              <c:f>'25 Cycle'!$C$4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</c:marker>
          <c:cat>
            <c:strRef>
              <c:f>'25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Cycle'!$C$5:$C$8</c:f>
              <c:numCache>
                <c:formatCode>0.000</c:formatCode>
                <c:ptCount val="4"/>
                <c:pt idx="0">
                  <c:v>0.82799999999999996</c:v>
                </c:pt>
                <c:pt idx="1">
                  <c:v>0.876</c:v>
                </c:pt>
                <c:pt idx="2">
                  <c:v>0.70399999999999996</c:v>
                </c:pt>
                <c:pt idx="3">
                  <c:v>0.65999999999999992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D-4825-B1CE-F976E75BFD78}"/>
            </c:ext>
          </c:extLst>
        </c:ser>
        <c:ser>
          <c:idx val="1"/>
          <c:order val="1"/>
          <c:tx>
            <c:strRef>
              <c:f>'25 Cycle'!$D$4</c:f>
              <c:strCache>
                <c:ptCount val="1"/>
                <c:pt idx="0">
                  <c:v>Kendall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  <a:prstDash val="sysDash"/>
              </a:ln>
              <a:effectLst/>
            </c:spPr>
          </c:marker>
          <c:cat>
            <c:strRef>
              <c:f>'25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Cycle'!$D$5:$D$8</c:f>
              <c:numCache>
                <c:formatCode>0.000</c:formatCode>
                <c:ptCount val="4"/>
                <c:pt idx="0">
                  <c:v>0.97999999999999976</c:v>
                </c:pt>
                <c:pt idx="1">
                  <c:v>0.98466666666666625</c:v>
                </c:pt>
                <c:pt idx="2">
                  <c:v>0.96999999999999975</c:v>
                </c:pt>
                <c:pt idx="3">
                  <c:v>0.95799999999999963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D-4825-B1CE-F976E75BFD78}"/>
            </c:ext>
          </c:extLst>
        </c:ser>
        <c:ser>
          <c:idx val="2"/>
          <c:order val="2"/>
          <c:tx>
            <c:strRef>
              <c:f>'25 Cycle'!$E$4</c:f>
              <c:strCache>
                <c:ptCount val="1"/>
                <c:pt idx="0">
                  <c:v>DCG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lgDash"/>
              </a:ln>
              <a:effectLst/>
            </c:spPr>
          </c:marker>
          <c:cat>
            <c:strRef>
              <c:f>'25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Cycle'!$E$5:$E$8</c:f>
              <c:numCache>
                <c:formatCode>0.000</c:formatCode>
                <c:ptCount val="4"/>
                <c:pt idx="0">
                  <c:v>0.92190877842887231</c:v>
                </c:pt>
                <c:pt idx="1">
                  <c:v>0.92218349573502711</c:v>
                </c:pt>
                <c:pt idx="2">
                  <c:v>0.88219209481990202</c:v>
                </c:pt>
                <c:pt idx="3">
                  <c:v>0.81115622948195942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ED-4825-B1CE-F976E75BFD78}"/>
            </c:ext>
          </c:extLst>
        </c:ser>
        <c:ser>
          <c:idx val="4"/>
          <c:order val="4"/>
          <c:tx>
            <c:strRef>
              <c:f>'25 Cycle'!$G$4</c:f>
              <c:strCache>
                <c:ptCount val="1"/>
                <c:pt idx="0">
                  <c:v>Proportionate Reward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'25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Cycle'!$G$5:$G$8</c:f>
              <c:numCache>
                <c:formatCode>0.000</c:formatCode>
                <c:ptCount val="4"/>
                <c:pt idx="0">
                  <c:v>1</c:v>
                </c:pt>
                <c:pt idx="1">
                  <c:v>0.99888671299590703</c:v>
                </c:pt>
                <c:pt idx="2">
                  <c:v>0.99931227466322103</c:v>
                </c:pt>
                <c:pt idx="3">
                  <c:v>0.95821930364517005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ED-4825-B1CE-F976E75BF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879344"/>
        <c:axId val="6048822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'25 Cycle'!$F$4</c15:sqref>
                        </c15:formulaRef>
                      </c:ext>
                    </c:extLst>
                    <c:strCache>
                      <c:ptCount val="1"/>
                      <c:pt idx="0">
                        <c:v>Adjusted Reward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9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98500"/>
                      </a:schemeClr>
                    </a:solidFill>
                    <a:ln w="9525">
                      <a:solidFill>
                        <a:schemeClr val="dk1">
                          <a:tint val="985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'25 Cycle'!$B$5:$B$8</c15:sqref>
                        </c15:formulaRef>
                      </c:ext>
                    </c:extLst>
                    <c:strCache>
                      <c:ptCount val="4"/>
                      <c:pt idx="0">
                        <c:v>Linear</c:v>
                      </c:pt>
                      <c:pt idx="1">
                        <c:v>Saturating</c:v>
                      </c:pt>
                      <c:pt idx="2">
                        <c:v>Discontinuous</c:v>
                      </c:pt>
                      <c:pt idx="3">
                        <c:v>Combined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'25 Cycle'!$F$5:$F$8</c15:sqref>
                        </c15:formulaRef>
                      </c:ext>
                    </c:extLst>
                    <c:numCache>
                      <c:formatCode>0.000</c:formatCode>
                      <c:ptCount val="4"/>
                      <c:pt idx="0">
                        <c:v>1</c:v>
                      </c:pt>
                      <c:pt idx="1">
                        <c:v>0.98885238284348886</c:v>
                      </c:pt>
                      <c:pt idx="2">
                        <c:v>0.98393373078349788</c:v>
                      </c:pt>
                      <c:pt idx="3">
                        <c:v>0.90512836539373087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6ED-4825-B1CE-F976E75BFD78}"/>
                  </c:ext>
                </c:extLst>
              </c15:ser>
            </c15:filteredLineSeries>
          </c:ext>
        </c:extLst>
      </c:lineChart>
      <c:catAx>
        <c:axId val="60487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82296"/>
        <c:crosses val="autoZero"/>
        <c:auto val="1"/>
        <c:lblAlgn val="ctr"/>
        <c:lblOffset val="100"/>
        <c:noMultiLvlLbl val="0"/>
      </c:catAx>
      <c:valAx>
        <c:axId val="604882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772418911553584E-2"/>
          <c:y val="0.86979937634377968"/>
          <c:w val="0.92223696264771038"/>
          <c:h val="8.6800985319872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Error to Adjusted 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'25 Cycle'!$C$33</c:f>
              <c:strCache>
                <c:ptCount val="1"/>
                <c:pt idx="0">
                  <c:v>Jaccard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'25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Cycle'!$C$34:$C$37</c:f>
              <c:numCache>
                <c:formatCode>0.00</c:formatCode>
                <c:ptCount val="4"/>
                <c:pt idx="0">
                  <c:v>0.17200000000000004</c:v>
                </c:pt>
                <c:pt idx="1">
                  <c:v>0.11412460019459814</c:v>
                </c:pt>
                <c:pt idx="2">
                  <c:v>0.28450465923206952</c:v>
                </c:pt>
                <c:pt idx="3">
                  <c:v>0.27082165885620002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3-4790-ADAA-2D609B31CEBB}"/>
            </c:ext>
          </c:extLst>
        </c:ser>
        <c:ser>
          <c:idx val="1"/>
          <c:order val="1"/>
          <c:tx>
            <c:strRef>
              <c:f>'25 Cycle'!$D$33</c:f>
              <c:strCache>
                <c:ptCount val="1"/>
                <c:pt idx="0">
                  <c:v>Kendall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 w="3175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effectLst/>
          </c:spPr>
          <c:invertIfNegative val="0"/>
          <c:cat>
            <c:strRef>
              <c:f>'25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Cycle'!$D$34:$D$37</c:f>
              <c:numCache>
                <c:formatCode>0.00</c:formatCode>
                <c:ptCount val="4"/>
                <c:pt idx="0">
                  <c:v>2.000000000000024E-2</c:v>
                </c:pt>
                <c:pt idx="1">
                  <c:v>4.2329029584642405E-3</c:v>
                </c:pt>
                <c:pt idx="2">
                  <c:v>1.4161249226005113E-2</c:v>
                </c:pt>
                <c:pt idx="3">
                  <c:v>5.8413410326909374E-2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3-4790-ADAA-2D609B31CEBB}"/>
            </c:ext>
          </c:extLst>
        </c:ser>
        <c:ser>
          <c:idx val="2"/>
          <c:order val="2"/>
          <c:tx>
            <c:strRef>
              <c:f>'25 Cycle'!$E$33</c:f>
              <c:strCache>
                <c:ptCount val="1"/>
                <c:pt idx="0">
                  <c:v>DCG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'25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Cycle'!$E$34:$E$37</c:f>
              <c:numCache>
                <c:formatCode>0.00</c:formatCode>
                <c:ptCount val="4"/>
                <c:pt idx="0">
                  <c:v>7.8091221571127689E-2</c:v>
                </c:pt>
                <c:pt idx="1">
                  <c:v>6.7420464636746294E-2</c:v>
                </c:pt>
                <c:pt idx="2">
                  <c:v>0.10340293536088034</c:v>
                </c:pt>
                <c:pt idx="3">
                  <c:v>0.10382188814831095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23-4790-ADAA-2D609B31C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734560"/>
        <c:axId val="-2014465040"/>
      </c:barChart>
      <c:catAx>
        <c:axId val="-207373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465040"/>
        <c:crosses val="autoZero"/>
        <c:auto val="1"/>
        <c:lblAlgn val="ctr"/>
        <c:lblOffset val="100"/>
        <c:noMultiLvlLbl val="0"/>
      </c:catAx>
      <c:valAx>
        <c:axId val="-201446504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Error/100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Error to Proportionate Reward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'25 Cycle'!$H$33</c:f>
              <c:strCache>
                <c:ptCount val="1"/>
                <c:pt idx="0">
                  <c:v>Jaccard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'25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Cycle'!$H$34:$H$37</c:f>
              <c:numCache>
                <c:formatCode>0.00</c:formatCode>
                <c:ptCount val="4"/>
                <c:pt idx="0">
                  <c:v>0.17200000000000004</c:v>
                </c:pt>
                <c:pt idx="1">
                  <c:v>0.12302367365298067</c:v>
                </c:pt>
                <c:pt idx="2">
                  <c:v>0.29551550816559768</c:v>
                </c:pt>
                <c:pt idx="3">
                  <c:v>0.31122239189996653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0-44A3-A0D4-0D568DBB59F9}"/>
            </c:ext>
          </c:extLst>
        </c:ser>
        <c:ser>
          <c:idx val="1"/>
          <c:order val="1"/>
          <c:tx>
            <c:strRef>
              <c:f>'25 Cycle'!$I$33</c:f>
              <c:strCache>
                <c:ptCount val="1"/>
                <c:pt idx="0">
                  <c:v>Kendall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 w="3175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effectLst/>
          </c:spPr>
          <c:invertIfNegative val="0"/>
          <c:cat>
            <c:strRef>
              <c:f>'25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Cycle'!$I$34:$I$37</c:f>
              <c:numCache>
                <c:formatCode>0.00</c:formatCode>
                <c:ptCount val="4"/>
                <c:pt idx="0">
                  <c:v>2.000000000000024E-2</c:v>
                </c:pt>
                <c:pt idx="1">
                  <c:v>1.4235894966098178E-2</c:v>
                </c:pt>
                <c:pt idx="2">
                  <c:v>2.9332447330440162E-2</c:v>
                </c:pt>
                <c:pt idx="3">
                  <c:v>2.2886581843651685E-4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90-44A3-A0D4-0D568DBB59F9}"/>
            </c:ext>
          </c:extLst>
        </c:ser>
        <c:ser>
          <c:idx val="2"/>
          <c:order val="2"/>
          <c:tx>
            <c:strRef>
              <c:f>'25 Cycle'!$J$33</c:f>
              <c:strCache>
                <c:ptCount val="1"/>
                <c:pt idx="0">
                  <c:v>DCG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'25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'25 Cycle'!$J$34:$J$37</c:f>
              <c:numCache>
                <c:formatCode>0.00</c:formatCode>
                <c:ptCount val="4"/>
                <c:pt idx="0">
                  <c:v>7.8091221571127689E-2</c:v>
                </c:pt>
                <c:pt idx="1">
                  <c:v>7.6788705128360446E-2</c:v>
                </c:pt>
                <c:pt idx="2">
                  <c:v>0.11720078179044661</c:v>
                </c:pt>
                <c:pt idx="3">
                  <c:v>0.15347538251814252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90-44A3-A0D4-0D568DBB5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734560"/>
        <c:axId val="-2014465040"/>
      </c:barChart>
      <c:catAx>
        <c:axId val="-207373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465040"/>
        <c:crosses val="autoZero"/>
        <c:auto val="1"/>
        <c:lblAlgn val="ctr"/>
        <c:lblOffset val="100"/>
        <c:noMultiLvlLbl val="0"/>
      </c:catAx>
      <c:valAx>
        <c:axId val="-201446504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/100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Similarity metrics and Adjusted Reward Coefficient (50 size cycle)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 Cycle'!$C$4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</c:marker>
          <c:cat>
            <c:strRef>
              <c:f>'50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Cycle'!$C$5:$C$8</c:f>
              <c:numCache>
                <c:formatCode>0.000</c:formatCode>
                <c:ptCount val="4"/>
                <c:pt idx="0">
                  <c:v>0.6180000000000001</c:v>
                </c:pt>
                <c:pt idx="1">
                  <c:v>0.54399999999999993</c:v>
                </c:pt>
                <c:pt idx="2">
                  <c:v>0.53</c:v>
                </c:pt>
                <c:pt idx="3">
                  <c:v>0.37749999999999995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0-453C-8E67-4BF2C1158F72}"/>
            </c:ext>
          </c:extLst>
        </c:ser>
        <c:ser>
          <c:idx val="1"/>
          <c:order val="1"/>
          <c:tx>
            <c:strRef>
              <c:f>'50 Cycle'!$D$4</c:f>
              <c:strCache>
                <c:ptCount val="1"/>
                <c:pt idx="0">
                  <c:v>Kendall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  <a:prstDash val="sysDash"/>
              </a:ln>
              <a:effectLst/>
            </c:spPr>
          </c:marker>
          <c:cat>
            <c:strRef>
              <c:f>'50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Cycle'!$D$5:$D$8</c:f>
              <c:numCache>
                <c:formatCode>0.000</c:formatCode>
                <c:ptCount val="4"/>
                <c:pt idx="0">
                  <c:v>0.95787755102040761</c:v>
                </c:pt>
                <c:pt idx="1">
                  <c:v>0.97142857142857097</c:v>
                </c:pt>
                <c:pt idx="2">
                  <c:v>0.97163265306122404</c:v>
                </c:pt>
                <c:pt idx="3">
                  <c:v>0.94387755102040771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60-453C-8E67-4BF2C1158F72}"/>
            </c:ext>
          </c:extLst>
        </c:ser>
        <c:ser>
          <c:idx val="2"/>
          <c:order val="2"/>
          <c:tx>
            <c:strRef>
              <c:f>'50 Cycle'!$E$4</c:f>
              <c:strCache>
                <c:ptCount val="1"/>
                <c:pt idx="0">
                  <c:v>DCG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lgDash"/>
              </a:ln>
              <a:effectLst/>
            </c:spPr>
          </c:marker>
          <c:cat>
            <c:strRef>
              <c:f>'50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Cycle'!$E$5:$E$8</c:f>
              <c:numCache>
                <c:formatCode>0.000</c:formatCode>
                <c:ptCount val="4"/>
                <c:pt idx="0">
                  <c:v>0.80091597782197044</c:v>
                </c:pt>
                <c:pt idx="1">
                  <c:v>0.73436103911465378</c:v>
                </c:pt>
                <c:pt idx="2">
                  <c:v>0.7220251661369923</c:v>
                </c:pt>
                <c:pt idx="3">
                  <c:v>0.64244192888875118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60-453C-8E67-4BF2C1158F72}"/>
            </c:ext>
          </c:extLst>
        </c:ser>
        <c:ser>
          <c:idx val="3"/>
          <c:order val="3"/>
          <c:tx>
            <c:strRef>
              <c:f>'50 Cycle'!$F$4</c:f>
              <c:strCache>
                <c:ptCount val="1"/>
                <c:pt idx="0">
                  <c:v>Adjusted Reward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cat>
            <c:strRef>
              <c:f>'50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Cycle'!$F$5:$F$8</c:f>
              <c:numCache>
                <c:formatCode>0.000</c:formatCode>
                <c:ptCount val="4"/>
                <c:pt idx="0">
                  <c:v>1</c:v>
                </c:pt>
                <c:pt idx="1">
                  <c:v>0.97685670348511244</c:v>
                </c:pt>
                <c:pt idx="2">
                  <c:v>0.96297946820230396</c:v>
                </c:pt>
                <c:pt idx="3">
                  <c:v>0.85692460197801068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60-453C-8E67-4BF2C1158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879344"/>
        <c:axId val="604882296"/>
      </c:lineChart>
      <c:catAx>
        <c:axId val="60487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82296"/>
        <c:crosses val="autoZero"/>
        <c:auto val="1"/>
        <c:lblAlgn val="ctr"/>
        <c:lblOffset val="100"/>
        <c:noMultiLvlLbl val="0"/>
      </c:catAx>
      <c:valAx>
        <c:axId val="604882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Similarity metrics and Adjusted Reward Coefficient (50 size cycle)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1023042222814"/>
          <c:y val="0.19594936708860761"/>
          <c:w val="0.80098918047615186"/>
          <c:h val="0.51325938688043748"/>
        </c:manualLayout>
      </c:layout>
      <c:lineChart>
        <c:grouping val="standard"/>
        <c:varyColors val="0"/>
        <c:ser>
          <c:idx val="0"/>
          <c:order val="0"/>
          <c:tx>
            <c:strRef>
              <c:f>'50 Cycle'!$C$4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</c:marker>
          <c:cat>
            <c:strRef>
              <c:f>'50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Cycle'!$C$5:$C$8</c:f>
              <c:numCache>
                <c:formatCode>0.000</c:formatCode>
                <c:ptCount val="4"/>
                <c:pt idx="0">
                  <c:v>0.6180000000000001</c:v>
                </c:pt>
                <c:pt idx="1">
                  <c:v>0.54399999999999993</c:v>
                </c:pt>
                <c:pt idx="2">
                  <c:v>0.53</c:v>
                </c:pt>
                <c:pt idx="3">
                  <c:v>0.37749999999999995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B-4D47-BD41-4A06864F198E}"/>
            </c:ext>
          </c:extLst>
        </c:ser>
        <c:ser>
          <c:idx val="1"/>
          <c:order val="1"/>
          <c:tx>
            <c:strRef>
              <c:f>'50 Cycle'!$D$4</c:f>
              <c:strCache>
                <c:ptCount val="1"/>
                <c:pt idx="0">
                  <c:v>Kendall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  <a:prstDash val="sysDash"/>
              </a:ln>
              <a:effectLst/>
            </c:spPr>
          </c:marker>
          <c:cat>
            <c:strRef>
              <c:f>'50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Cycle'!$D$5:$D$8</c:f>
              <c:numCache>
                <c:formatCode>0.000</c:formatCode>
                <c:ptCount val="4"/>
                <c:pt idx="0">
                  <c:v>0.95787755102040761</c:v>
                </c:pt>
                <c:pt idx="1">
                  <c:v>0.97142857142857097</c:v>
                </c:pt>
                <c:pt idx="2">
                  <c:v>0.97163265306122404</c:v>
                </c:pt>
                <c:pt idx="3">
                  <c:v>0.94387755102040771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B-4D47-BD41-4A06864F198E}"/>
            </c:ext>
          </c:extLst>
        </c:ser>
        <c:ser>
          <c:idx val="2"/>
          <c:order val="2"/>
          <c:tx>
            <c:strRef>
              <c:f>'50 Cycle'!$E$4</c:f>
              <c:strCache>
                <c:ptCount val="1"/>
                <c:pt idx="0">
                  <c:v>DCG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lgDash"/>
              </a:ln>
              <a:effectLst/>
            </c:spPr>
          </c:marker>
          <c:cat>
            <c:strRef>
              <c:f>'50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Cycle'!$E$5:$E$8</c:f>
              <c:numCache>
                <c:formatCode>0.000</c:formatCode>
                <c:ptCount val="4"/>
                <c:pt idx="0">
                  <c:v>0.80091597782197044</c:v>
                </c:pt>
                <c:pt idx="1">
                  <c:v>0.73436103911465378</c:v>
                </c:pt>
                <c:pt idx="2">
                  <c:v>0.7220251661369923</c:v>
                </c:pt>
                <c:pt idx="3">
                  <c:v>0.64244192888875118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4B-4D47-BD41-4A06864F198E}"/>
            </c:ext>
          </c:extLst>
        </c:ser>
        <c:ser>
          <c:idx val="4"/>
          <c:order val="4"/>
          <c:tx>
            <c:strRef>
              <c:f>'50 Cycle'!$G$4</c:f>
              <c:strCache>
                <c:ptCount val="1"/>
                <c:pt idx="0">
                  <c:v>Proportionate Reward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'50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Cycle'!$G$5:$G$8</c:f>
              <c:numCache>
                <c:formatCode>0.000</c:formatCode>
                <c:ptCount val="4"/>
                <c:pt idx="0">
                  <c:v>1</c:v>
                </c:pt>
                <c:pt idx="1">
                  <c:v>0.99563027228560408</c:v>
                </c:pt>
                <c:pt idx="2">
                  <c:v>0.99460396939846785</c:v>
                </c:pt>
                <c:pt idx="3">
                  <c:v>0.9222255985737573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4B-4D47-BD41-4A06864F1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879344"/>
        <c:axId val="6048822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'50 Cycle'!$F$4</c15:sqref>
                        </c15:formulaRef>
                      </c:ext>
                    </c:extLst>
                    <c:strCache>
                      <c:ptCount val="1"/>
                      <c:pt idx="0">
                        <c:v>Adjusted Reward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9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98500"/>
                      </a:schemeClr>
                    </a:solidFill>
                    <a:ln w="9525">
                      <a:solidFill>
                        <a:schemeClr val="dk1">
                          <a:tint val="985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'50 Cycle'!$B$5:$B$8</c15:sqref>
                        </c15:formulaRef>
                      </c:ext>
                    </c:extLst>
                    <c:strCache>
                      <c:ptCount val="4"/>
                      <c:pt idx="0">
                        <c:v>Linear</c:v>
                      </c:pt>
                      <c:pt idx="1">
                        <c:v>Saturating</c:v>
                      </c:pt>
                      <c:pt idx="2">
                        <c:v>Discontinuous</c:v>
                      </c:pt>
                      <c:pt idx="3">
                        <c:v>Combined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'50 Cycle'!$F$5:$F$8</c15:sqref>
                        </c15:formulaRef>
                      </c:ext>
                    </c:extLst>
                    <c:numCache>
                      <c:formatCode>0.000</c:formatCode>
                      <c:ptCount val="4"/>
                      <c:pt idx="0">
                        <c:v>1</c:v>
                      </c:pt>
                      <c:pt idx="1">
                        <c:v>0.97685670348511244</c:v>
                      </c:pt>
                      <c:pt idx="2">
                        <c:v>0.96297946820230396</c:v>
                      </c:pt>
                      <c:pt idx="3">
                        <c:v>0.85692460197801068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B4B-4D47-BD41-4A06864F198E}"/>
                  </c:ext>
                </c:extLst>
              </c15:ser>
            </c15:filteredLineSeries>
          </c:ext>
        </c:extLst>
      </c:lineChart>
      <c:catAx>
        <c:axId val="60487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82296"/>
        <c:crosses val="autoZero"/>
        <c:auto val="1"/>
        <c:lblAlgn val="ctr"/>
        <c:lblOffset val="100"/>
        <c:noMultiLvlLbl val="0"/>
      </c:catAx>
      <c:valAx>
        <c:axId val="604882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772418911553584E-2"/>
          <c:y val="0.86979937634377968"/>
          <c:w val="0.90000000000000013"/>
          <c:h val="6.10311685722829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Error to Adjusted 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'50 Cycle'!$C$33</c:f>
              <c:strCache>
                <c:ptCount val="1"/>
                <c:pt idx="0">
                  <c:v>Jaccard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'50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Cycle'!$C$34:$C$37</c:f>
              <c:numCache>
                <c:formatCode>0.00</c:formatCode>
                <c:ptCount val="4"/>
                <c:pt idx="0">
                  <c:v>0.3819999999999999</c:v>
                </c:pt>
                <c:pt idx="1">
                  <c:v>0.44311177058090317</c:v>
                </c:pt>
                <c:pt idx="2">
                  <c:v>0.44962481807695515</c:v>
                </c:pt>
                <c:pt idx="3">
                  <c:v>0.55947116102323446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1-46FF-9161-55FC7CC18A1E}"/>
            </c:ext>
          </c:extLst>
        </c:ser>
        <c:ser>
          <c:idx val="1"/>
          <c:order val="1"/>
          <c:tx>
            <c:strRef>
              <c:f>'50 Cycle'!$D$33</c:f>
              <c:strCache>
                <c:ptCount val="1"/>
                <c:pt idx="0">
                  <c:v>Kendall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 w="3175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effectLst/>
          </c:spPr>
          <c:invertIfNegative val="0"/>
          <c:cat>
            <c:strRef>
              <c:f>'50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Cycle'!$D$34:$D$37</c:f>
              <c:numCache>
                <c:formatCode>0.00</c:formatCode>
                <c:ptCount val="4"/>
                <c:pt idx="0">
                  <c:v>4.2122448979592386E-2</c:v>
                </c:pt>
                <c:pt idx="1">
                  <c:v>5.5567331801845941E-3</c:v>
                </c:pt>
                <c:pt idx="2">
                  <c:v>8.9858456432865604E-3</c:v>
                </c:pt>
                <c:pt idx="3">
                  <c:v>0.10147094486689542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1-46FF-9161-55FC7CC18A1E}"/>
            </c:ext>
          </c:extLst>
        </c:ser>
        <c:ser>
          <c:idx val="2"/>
          <c:order val="2"/>
          <c:tx>
            <c:strRef>
              <c:f>'50 Cycle'!$E$33</c:f>
              <c:strCache>
                <c:ptCount val="1"/>
                <c:pt idx="0">
                  <c:v>DCG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'50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Cycle'!$E$34:$E$37</c:f>
              <c:numCache>
                <c:formatCode>0.00</c:formatCode>
                <c:ptCount val="4"/>
                <c:pt idx="0">
                  <c:v>0.19908402217802956</c:v>
                </c:pt>
                <c:pt idx="1">
                  <c:v>0.24824077421520643</c:v>
                </c:pt>
                <c:pt idx="2">
                  <c:v>0.25021748647987962</c:v>
                </c:pt>
                <c:pt idx="3">
                  <c:v>0.25029351776594611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1-46FF-9161-55FC7CC1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734560"/>
        <c:axId val="-2014465040"/>
      </c:barChart>
      <c:catAx>
        <c:axId val="-207373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465040"/>
        <c:crosses val="autoZero"/>
        <c:auto val="1"/>
        <c:lblAlgn val="ctr"/>
        <c:lblOffset val="100"/>
        <c:noMultiLvlLbl val="0"/>
      </c:catAx>
      <c:valAx>
        <c:axId val="-2014465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Error to Proportionate Reward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'50 Cycle'!$H$33</c:f>
              <c:strCache>
                <c:ptCount val="1"/>
                <c:pt idx="0">
                  <c:v>Jaccard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'50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Cycle'!$H$34:$H$37</c:f>
              <c:numCache>
                <c:formatCode>0.00</c:formatCode>
                <c:ptCount val="4"/>
                <c:pt idx="0">
                  <c:v>0.3819999999999999</c:v>
                </c:pt>
                <c:pt idx="1">
                  <c:v>0.45361243511492044</c:v>
                </c:pt>
                <c:pt idx="2">
                  <c:v>0.46712458796988138</c:v>
                </c:pt>
                <c:pt idx="3">
                  <c:v>0.5906641492235607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D-4F33-B222-C6F5365AFDFD}"/>
            </c:ext>
          </c:extLst>
        </c:ser>
        <c:ser>
          <c:idx val="1"/>
          <c:order val="1"/>
          <c:tx>
            <c:strRef>
              <c:f>'50 Cycle'!$I$33</c:f>
              <c:strCache>
                <c:ptCount val="1"/>
                <c:pt idx="0">
                  <c:v>Kendall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 w="3175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effectLst/>
          </c:spPr>
          <c:invertIfNegative val="0"/>
          <c:cat>
            <c:strRef>
              <c:f>'50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Cycle'!$I$34:$I$37</c:f>
              <c:numCache>
                <c:formatCode>0.00</c:formatCode>
                <c:ptCount val="4"/>
                <c:pt idx="0">
                  <c:v>4.2122448979592386E-2</c:v>
                </c:pt>
                <c:pt idx="1">
                  <c:v>2.430791984807254E-2</c:v>
                </c:pt>
                <c:pt idx="2">
                  <c:v>2.3095942751099979E-2</c:v>
                </c:pt>
                <c:pt idx="3">
                  <c:v>2.3477934770120942E-2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D-4F33-B222-C6F5365AFDFD}"/>
            </c:ext>
          </c:extLst>
        </c:ser>
        <c:ser>
          <c:idx val="2"/>
          <c:order val="2"/>
          <c:tx>
            <c:strRef>
              <c:f>'50 Cycle'!$J$33</c:f>
              <c:strCache>
                <c:ptCount val="1"/>
                <c:pt idx="0">
                  <c:v>DCG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'50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'50 Cycle'!$J$34:$J$37</c:f>
              <c:numCache>
                <c:formatCode>0.00</c:formatCode>
                <c:ptCount val="4"/>
                <c:pt idx="0">
                  <c:v>0.19908402217802956</c:v>
                </c:pt>
                <c:pt idx="1">
                  <c:v>0.26241591928615371</c:v>
                </c:pt>
                <c:pt idx="2">
                  <c:v>0.27405762660119887</c:v>
                </c:pt>
                <c:pt idx="3">
                  <c:v>0.30337877208971198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BD-4F33-B222-C6F5365A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734560"/>
        <c:axId val="-2014465040"/>
      </c:barChart>
      <c:catAx>
        <c:axId val="-207373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465040"/>
        <c:crosses val="autoZero"/>
        <c:auto val="1"/>
        <c:lblAlgn val="ctr"/>
        <c:lblOffset val="100"/>
        <c:noMultiLvlLbl val="0"/>
      </c:catAx>
      <c:valAx>
        <c:axId val="-2014465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'[1]Final_Reward-3K-Full Trace'!$A$2</c:f>
              <c:strCache>
                <c:ptCount val="1"/>
                <c:pt idx="0">
                  <c:v>Optimal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'[1]Final_Reward-3K-Full Trace'!$B$1:$E$1</c:f>
              <c:strCache>
                <c:ptCount val="4"/>
                <c:pt idx="0">
                  <c:v>Linear Reward</c:v>
                </c:pt>
                <c:pt idx="1">
                  <c:v>Discontinuous Reward</c:v>
                </c:pt>
                <c:pt idx="2">
                  <c:v>Saturating Reward</c:v>
                </c:pt>
                <c:pt idx="3">
                  <c:v>Combined Reward</c:v>
                </c:pt>
              </c:strCache>
            </c:strRef>
          </c:cat>
          <c:val>
            <c:numRef>
              <c:f>'[1]Final_Reward-3K-Full Trace'!$B$2:$E$2</c:f>
              <c:numCache>
                <c:formatCode>General</c:formatCode>
                <c:ptCount val="4"/>
                <c:pt idx="0">
                  <c:v>1328027137.69046</c:v>
                </c:pt>
                <c:pt idx="1">
                  <c:v>1406627065.3954</c:v>
                </c:pt>
                <c:pt idx="2">
                  <c:v>1663247662.0527401</c:v>
                </c:pt>
                <c:pt idx="3">
                  <c:v>5431189357.7469501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F-4952-B345-5377AA1F3801}"/>
            </c:ext>
          </c:extLst>
        </c:ser>
        <c:ser>
          <c:idx val="1"/>
          <c:order val="1"/>
          <c:tx>
            <c:strRef>
              <c:f>'[1]Final_Reward-3K-Full Trace'!$A$3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'[1]Final_Reward-3K-Full Trace'!$B$1:$E$1</c:f>
              <c:strCache>
                <c:ptCount val="4"/>
                <c:pt idx="0">
                  <c:v>Linear Reward</c:v>
                </c:pt>
                <c:pt idx="1">
                  <c:v>Discontinuous Reward</c:v>
                </c:pt>
                <c:pt idx="2">
                  <c:v>Saturating Reward</c:v>
                </c:pt>
                <c:pt idx="3">
                  <c:v>Combined Reward</c:v>
                </c:pt>
              </c:strCache>
            </c:strRef>
          </c:cat>
          <c:val>
            <c:numRef>
              <c:f>'[1]Final_Reward-3K-Full Trace'!$B$3:$E$3</c:f>
              <c:numCache>
                <c:formatCode>General</c:formatCode>
                <c:ptCount val="4"/>
                <c:pt idx="0">
                  <c:v>1325535851.86222</c:v>
                </c:pt>
                <c:pt idx="1">
                  <c:v>1370674134.40891</c:v>
                </c:pt>
                <c:pt idx="2">
                  <c:v>1638425995.9054301</c:v>
                </c:pt>
                <c:pt idx="3">
                  <c:v>5335806400.3527899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9F-4952-B345-5377AA1F3801}"/>
            </c:ext>
          </c:extLst>
        </c:ser>
        <c:ser>
          <c:idx val="2"/>
          <c:order val="2"/>
          <c:tx>
            <c:strRef>
              <c:f>'[1]Final_Reward-3K-Full Trace'!$A$4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'[1]Final_Reward-3K-Full Trace'!$B$1:$E$1</c:f>
              <c:strCache>
                <c:ptCount val="4"/>
                <c:pt idx="0">
                  <c:v>Linear Reward</c:v>
                </c:pt>
                <c:pt idx="1">
                  <c:v>Discontinuous Reward</c:v>
                </c:pt>
                <c:pt idx="2">
                  <c:v>Saturating Reward</c:v>
                </c:pt>
                <c:pt idx="3">
                  <c:v>Combined Reward</c:v>
                </c:pt>
              </c:strCache>
            </c:strRef>
          </c:cat>
          <c:val>
            <c:numRef>
              <c:f>'[1]Final_Reward-3K-Full Trace'!$B$4:$E$4</c:f>
              <c:numCache>
                <c:formatCode>General</c:formatCode>
                <c:ptCount val="4"/>
                <c:pt idx="0">
                  <c:v>1313255825.6382999</c:v>
                </c:pt>
                <c:pt idx="1">
                  <c:v>1358468261.5475099</c:v>
                </c:pt>
                <c:pt idx="2">
                  <c:v>1629366021.7541399</c:v>
                </c:pt>
                <c:pt idx="3">
                  <c:v>5323097471.4000397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9F-4952-B345-5377AA1F3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5026048"/>
        <c:axId val="-2057382960"/>
      </c:barChart>
      <c:catAx>
        <c:axId val="-20650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382960"/>
        <c:crosses val="autoZero"/>
        <c:auto val="1"/>
        <c:lblAlgn val="ctr"/>
        <c:lblOffset val="100"/>
        <c:noMultiLvlLbl val="0"/>
      </c:catAx>
      <c:valAx>
        <c:axId val="-20573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502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82427559307591E-2"/>
          <c:y val="0.17995259006836431"/>
          <c:w val="0.92581068506095632"/>
          <c:h val="0.596509391254185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'[1]Final_Reward-3K-Full Trace'!$H$2</c:f>
              <c:strCache>
                <c:ptCount val="1"/>
                <c:pt idx="0">
                  <c:v>Optimal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'[1]Final_Reward-3K-Full Trace'!$I$1:$L$1</c:f>
              <c:strCache>
                <c:ptCount val="4"/>
                <c:pt idx="0">
                  <c:v>Linear Reward</c:v>
                </c:pt>
                <c:pt idx="1">
                  <c:v>Discontinuous Reward</c:v>
                </c:pt>
                <c:pt idx="2">
                  <c:v>Saturating Reward</c:v>
                </c:pt>
                <c:pt idx="3">
                  <c:v>Combined Reward</c:v>
                </c:pt>
              </c:strCache>
            </c:strRef>
          </c:cat>
          <c:val>
            <c:numRef>
              <c:f>'[1]Final_Reward-3K-Full Trace'!$I$2:$L$2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8-45B0-B321-BD2ECE270F82}"/>
            </c:ext>
          </c:extLst>
        </c:ser>
        <c:ser>
          <c:idx val="1"/>
          <c:order val="1"/>
          <c:tx>
            <c:strRef>
              <c:f>'[1]Final_Reward-3K-Full Trace'!$H$3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7879494725710802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88-45B0-B321-BD2ECE270F82}"/>
                </c:ext>
              </c:extLst>
            </c:dLbl>
            <c:dLbl>
              <c:idx val="1"/>
              <c:layout>
                <c:manualLayout>
                  <c:x val="1.39456836811238E-2"/>
                  <c:y val="-1.8827514773245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88-45B0-B321-BD2ECE270F82}"/>
                </c:ext>
              </c:extLst>
            </c:dLbl>
            <c:dLbl>
              <c:idx val="2"/>
              <c:layout>
                <c:manualLayout>
                  <c:x val="4.3810634568974098E-2"/>
                  <c:y val="-4.738500089359920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988-45B0-B321-BD2ECE270F82}"/>
                </c:ext>
              </c:extLst>
            </c:dLbl>
            <c:dLbl>
              <c:idx val="3"/>
              <c:layout>
                <c:manualLayout>
                  <c:x val="1.7922532323671199E-2"/>
                  <c:y val="-2.843100053615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988-45B0-B321-BD2ECE270F82}"/>
                </c:ext>
              </c:extLst>
            </c:dLbl>
            <c:numFmt formatCode="#\ 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'[1]Final_Reward-3K-Full Trace'!$I$1:$L$1</c:f>
              <c:strCache>
                <c:ptCount val="4"/>
                <c:pt idx="0">
                  <c:v>Linear Reward</c:v>
                </c:pt>
                <c:pt idx="1">
                  <c:v>Discontinuous Reward</c:v>
                </c:pt>
                <c:pt idx="2">
                  <c:v>Saturating Reward</c:v>
                </c:pt>
                <c:pt idx="3">
                  <c:v>Combined Reward</c:v>
                </c:pt>
              </c:strCache>
            </c:strRef>
          </c:cat>
          <c:val>
            <c:numRef>
              <c:f>'[1]Final_Reward-3K-Full Trace'!$I$3:$L$3</c:f>
              <c:numCache>
                <c:formatCode>General</c:formatCode>
                <c:ptCount val="4"/>
                <c:pt idx="0">
                  <c:v>0.83134295589702778</c:v>
                </c:pt>
                <c:pt idx="1">
                  <c:v>0.25345049889429244</c:v>
                </c:pt>
                <c:pt idx="2">
                  <c:v>0.2674006946371037</c:v>
                </c:pt>
                <c:pt idx="3">
                  <c:v>0.11757523512876929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88-45B0-B321-BD2ECE270F82}"/>
            </c:ext>
          </c:extLst>
        </c:ser>
        <c:ser>
          <c:idx val="2"/>
          <c:order val="2"/>
          <c:tx>
            <c:strRef>
              <c:f>'[1]Final_Reward-3K-Full Trace'!$H$4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'[1]Final_Reward-3K-Full Trace'!$I$1:$L$1</c:f>
              <c:strCache>
                <c:ptCount val="4"/>
                <c:pt idx="0">
                  <c:v>Linear Reward</c:v>
                </c:pt>
                <c:pt idx="1">
                  <c:v>Discontinuous Reward</c:v>
                </c:pt>
                <c:pt idx="2">
                  <c:v>Saturating Reward</c:v>
                </c:pt>
                <c:pt idx="3">
                  <c:v>Combined Reward</c:v>
                </c:pt>
              </c:strCache>
            </c:strRef>
          </c:cat>
          <c:val>
            <c:numRef>
              <c:f>'[1]Final_Reward-3K-Full Trace'!$I$4:$L$4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88-45B0-B321-BD2ECE270F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074466992"/>
        <c:axId val="-2098291792"/>
      </c:barChart>
      <c:catAx>
        <c:axId val="-207446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291792"/>
        <c:crosses val="autoZero"/>
        <c:auto val="1"/>
        <c:lblAlgn val="ctr"/>
        <c:lblOffset val="100"/>
        <c:noMultiLvlLbl val="0"/>
      </c:catAx>
      <c:valAx>
        <c:axId val="-20982917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446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(opt-appraoch)/opt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'[1]Final_Reward-3K-Full Trace'!$H$23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21977571089082E-2"/>
                  <c:y val="-4.36724770547557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E99-44A3-854F-C374E108B4FD}"/>
                </c:ext>
              </c:extLst>
            </c:dLbl>
            <c:dLbl>
              <c:idx val="1"/>
              <c:layout>
                <c:manualLayout>
                  <c:x val="-1.10988785544541E-2"/>
                  <c:y val="-3.396748215369879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99-44A3-854F-C374E108B4FD}"/>
                </c:ext>
              </c:extLst>
            </c:dLbl>
            <c:dLbl>
              <c:idx val="2"/>
              <c:layout>
                <c:manualLayout>
                  <c:x val="-5.27533193402984E-2"/>
                  <c:y val="-4.74108105237297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99-44A3-854F-C374E108B4FD}"/>
                </c:ext>
              </c:extLst>
            </c:dLbl>
            <c:dLbl>
              <c:idx val="3"/>
              <c:layout>
                <c:manualLayout>
                  <c:x val="-3.6071355301975902E-2"/>
                  <c:y val="-1.9409989802113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99-44A3-854F-C374E108B4FD}"/>
                </c:ext>
              </c:extLst>
            </c:dLbl>
            <c:numFmt formatCode="#\ ##0.0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'[1]Final_Reward-3K-Full Trace'!$I$22:$L$22</c:f>
              <c:strCache>
                <c:ptCount val="4"/>
                <c:pt idx="0">
                  <c:v>Linear </c:v>
                </c:pt>
                <c:pt idx="1">
                  <c:v>Discontinuous </c:v>
                </c:pt>
                <c:pt idx="2">
                  <c:v>Saturating </c:v>
                </c:pt>
                <c:pt idx="3">
                  <c:v>Combined</c:v>
                </c:pt>
              </c:strCache>
            </c:strRef>
          </c:cat>
          <c:val>
            <c:numRef>
              <c:f>'[1]Final_Reward-3K-Full Trace'!$I$23:$L$23</c:f>
              <c:numCache>
                <c:formatCode>General</c:formatCode>
                <c:ptCount val="4"/>
                <c:pt idx="0">
                  <c:v>1.8759299095140879E-3</c:v>
                </c:pt>
                <c:pt idx="1">
                  <c:v>2.5559675247954734E-2</c:v>
                </c:pt>
                <c:pt idx="2">
                  <c:v>1.4923614031524155E-2</c:v>
                </c:pt>
                <c:pt idx="3">
                  <c:v>1.7562075470284929E-2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99-44A3-854F-C374E108B4FD}"/>
            </c:ext>
          </c:extLst>
        </c:ser>
        <c:ser>
          <c:idx val="1"/>
          <c:order val="1"/>
          <c:tx>
            <c:strRef>
              <c:f>'[1]Final_Reward-3K-Full Trace'!$H$24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3333333333333297E-3"/>
                  <c:y val="-1.3888888888888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E99-44A3-854F-C374E108B4FD}"/>
                </c:ext>
              </c:extLst>
            </c:dLbl>
            <c:dLbl>
              <c:idx val="2"/>
              <c:layout>
                <c:manualLayout>
                  <c:x val="1.38888888888888E-2"/>
                  <c:y val="-4.62962962962963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99-44A3-854F-C374E108B4FD}"/>
                </c:ext>
              </c:extLst>
            </c:dLbl>
            <c:numFmt formatCode="#\ 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'[1]Final_Reward-3K-Full Trace'!$I$22:$L$22</c:f>
              <c:strCache>
                <c:ptCount val="4"/>
                <c:pt idx="0">
                  <c:v>Linear </c:v>
                </c:pt>
                <c:pt idx="1">
                  <c:v>Discontinuous </c:v>
                </c:pt>
                <c:pt idx="2">
                  <c:v>Saturating </c:v>
                </c:pt>
                <c:pt idx="3">
                  <c:v>Combined</c:v>
                </c:pt>
              </c:strCache>
            </c:strRef>
          </c:cat>
          <c:val>
            <c:numRef>
              <c:f>'[1]Final_Reward-3K-Full Trace'!$I$24:$L$24</c:f>
              <c:numCache>
                <c:formatCode>General</c:formatCode>
                <c:ptCount val="4"/>
                <c:pt idx="0">
                  <c:v>1.1122748649435325E-2</c:v>
                </c:pt>
                <c:pt idx="1">
                  <c:v>3.423708034108728E-2</c:v>
                </c:pt>
                <c:pt idx="2">
                  <c:v>2.0370772838955501E-2</c:v>
                </c:pt>
                <c:pt idx="3">
                  <c:v>1.990206550112825E-2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E99-44A3-854F-C374E108B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5381504"/>
        <c:axId val="-2064039200"/>
      </c:barChart>
      <c:catAx>
        <c:axId val="-205538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4039200"/>
        <c:crosses val="autoZero"/>
        <c:auto val="1"/>
        <c:lblAlgn val="ctr"/>
        <c:lblOffset val="100"/>
        <c:noMultiLvlLbl val="0"/>
      </c:catAx>
      <c:valAx>
        <c:axId val="-206403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538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ML/Optimal</a:t>
            </a:r>
            <a:r>
              <a:rPr lang="en-US" baseline="0"/>
              <a:t> or Random/Optimal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'Reward-Full'!$B$21</c:f>
              <c:strCache>
                <c:ptCount val="1"/>
                <c:pt idx="0">
                  <c:v>Linear Reward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'Reward-Full'!$A$22:$A$24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'Reward-Full'!$B$22:$B$24</c:f>
              <c:numCache>
                <c:formatCode>General</c:formatCode>
                <c:ptCount val="3"/>
                <c:pt idx="0">
                  <c:v>1</c:v>
                </c:pt>
                <c:pt idx="1">
                  <c:v>0.98532335752954858</c:v>
                </c:pt>
                <c:pt idx="2">
                  <c:v>0.9888772513505647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9-44FF-B0B7-1446A399B772}"/>
            </c:ext>
          </c:extLst>
        </c:ser>
        <c:ser>
          <c:idx val="1"/>
          <c:order val="1"/>
          <c:tx>
            <c:strRef>
              <c:f>'Reward-Full'!$C$21</c:f>
              <c:strCache>
                <c:ptCount val="1"/>
                <c:pt idx="0">
                  <c:v>Discontinuous Reward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'Reward-Full'!$A$22:$A$24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'Reward-Full'!$C$22:$C$24</c:f>
              <c:numCache>
                <c:formatCode>General</c:formatCode>
                <c:ptCount val="3"/>
                <c:pt idx="0">
                  <c:v>1</c:v>
                </c:pt>
                <c:pt idx="1">
                  <c:v>0.9405163433401873</c:v>
                </c:pt>
                <c:pt idx="2">
                  <c:v>0.9657629196589127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9-44FF-B0B7-1446A399B772}"/>
            </c:ext>
          </c:extLst>
        </c:ser>
        <c:ser>
          <c:idx val="2"/>
          <c:order val="2"/>
          <c:tx>
            <c:strRef>
              <c:f>'Reward-Full'!$D$21</c:f>
              <c:strCache>
                <c:ptCount val="1"/>
                <c:pt idx="0">
                  <c:v>Saturating Reward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'Reward-Full'!$A$22:$A$24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'Reward-Full'!$D$22:$D$24</c:f>
              <c:numCache>
                <c:formatCode>General</c:formatCode>
                <c:ptCount val="3"/>
                <c:pt idx="0">
                  <c:v>1</c:v>
                </c:pt>
                <c:pt idx="1">
                  <c:v>0.96764612910387859</c:v>
                </c:pt>
                <c:pt idx="2">
                  <c:v>0.9796292271610445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59-44FF-B0B7-1446A399B772}"/>
            </c:ext>
          </c:extLst>
        </c:ser>
        <c:ser>
          <c:idx val="3"/>
          <c:order val="3"/>
          <c:tx>
            <c:strRef>
              <c:f>'Reward-Full'!$E$21</c:f>
              <c:strCache>
                <c:ptCount val="1"/>
                <c:pt idx="0">
                  <c:v>Combined Reward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'Reward-Full'!$A$22:$A$24</c:f>
              <c:strCache>
                <c:ptCount val="3"/>
                <c:pt idx="0">
                  <c:v>Optimal</c:v>
                </c:pt>
                <c:pt idx="1">
                  <c:v>ML</c:v>
                </c:pt>
                <c:pt idx="2">
                  <c:v>Random</c:v>
                </c:pt>
              </c:strCache>
            </c:strRef>
          </c:cat>
          <c:val>
            <c:numRef>
              <c:f>'Reward-Full'!$E$22:$E$24</c:f>
              <c:numCache>
                <c:formatCode>0.000000E+00</c:formatCode>
                <c:ptCount val="3"/>
                <c:pt idx="0" formatCode="General">
                  <c:v>1</c:v>
                </c:pt>
                <c:pt idx="1">
                  <c:v>0.96296159824080785</c:v>
                </c:pt>
                <c:pt idx="2" formatCode="General">
                  <c:v>0.98009793449887173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59-44FF-B0B7-1446A399B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264784"/>
        <c:axId val="448263800"/>
      </c:barChart>
      <c:catAx>
        <c:axId val="44826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63800"/>
        <c:crosses val="autoZero"/>
        <c:auto val="1"/>
        <c:lblAlgn val="ctr"/>
        <c:lblOffset val="100"/>
        <c:noMultiLvlLbl val="0"/>
      </c:catAx>
      <c:valAx>
        <c:axId val="44826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6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'Reward-Full'!$O$6</c:f>
              <c:strCache>
                <c:ptCount val="1"/>
                <c:pt idx="0">
                  <c:v>Discount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'Reward-Full'!$P$6:$S$6</c:f>
              <c:numCache>
                <c:formatCode>0.00</c:formatCode>
                <c:ptCount val="4"/>
                <c:pt idx="0">
                  <c:v>-0.31951578993889496</c:v>
                </c:pt>
                <c:pt idx="1">
                  <c:v>-0.73740447687729738</c:v>
                </c:pt>
                <c:pt idx="2">
                  <c:v>-0.58824955498253639</c:v>
                </c:pt>
                <c:pt idx="3">
                  <c:v>-0.8610330549405778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9-494D-BC83-432739A53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816432"/>
        <c:axId val="750813808"/>
      </c:barChart>
      <c:catAx>
        <c:axId val="75081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13808"/>
        <c:crosses val="autoZero"/>
        <c:auto val="1"/>
        <c:lblAlgn val="ctr"/>
        <c:lblOffset val="100"/>
        <c:noMultiLvlLbl val="0"/>
      </c:catAx>
      <c:valAx>
        <c:axId val="7508138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1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Similarity metrics and Adjusted Reward Coefficient (Full cycle size)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Cycle'!$C$4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Cycle'!$C$5:$C$8</c:f>
              <c:numCache>
                <c:formatCode>0.000</c:formatCode>
                <c:ptCount val="4"/>
                <c:pt idx="0">
                  <c:v>0.76863799283154111</c:v>
                </c:pt>
                <c:pt idx="1">
                  <c:v>0.32307347677325265</c:v>
                </c:pt>
                <c:pt idx="2">
                  <c:v>0.63906810035842276</c:v>
                </c:pt>
                <c:pt idx="3">
                  <c:v>0.56254480286738329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F-4FA2-B383-6712CBDB1A17}"/>
            </c:ext>
          </c:extLst>
        </c:ser>
        <c:ser>
          <c:idx val="1"/>
          <c:order val="1"/>
          <c:tx>
            <c:strRef>
              <c:f>'Full Cycle'!$D$4</c:f>
              <c:strCache>
                <c:ptCount val="1"/>
                <c:pt idx="0">
                  <c:v>Kendall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  <a:prstDash val="sysDash"/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Cycle'!$D$5:$D$8</c:f>
              <c:numCache>
                <c:formatCode>0.000</c:formatCode>
                <c:ptCount val="4"/>
                <c:pt idx="0">
                  <c:v>0.95037585093675359</c:v>
                </c:pt>
                <c:pt idx="1">
                  <c:v>0.87386282424695338</c:v>
                </c:pt>
                <c:pt idx="2">
                  <c:v>0.95733572301278069</c:v>
                </c:pt>
                <c:pt idx="3">
                  <c:v>0.9465879910053645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0F-4FA2-B383-6712CBDB1A17}"/>
            </c:ext>
          </c:extLst>
        </c:ser>
        <c:ser>
          <c:idx val="2"/>
          <c:order val="2"/>
          <c:tx>
            <c:strRef>
              <c:f>'Full Cycle'!$E$4</c:f>
              <c:strCache>
                <c:ptCount val="1"/>
                <c:pt idx="0">
                  <c:v>DCG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lgDash"/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Cycle'!$E$5:$E$8</c:f>
              <c:numCache>
                <c:formatCode>0.000</c:formatCode>
                <c:ptCount val="4"/>
                <c:pt idx="0">
                  <c:v>0.94208945342412309</c:v>
                </c:pt>
                <c:pt idx="1">
                  <c:v>0.67897899497598568</c:v>
                </c:pt>
                <c:pt idx="2">
                  <c:v>0.81523426096084728</c:v>
                </c:pt>
                <c:pt idx="3">
                  <c:v>0.77756100683811946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0F-4FA2-B383-6712CBDB1A17}"/>
            </c:ext>
          </c:extLst>
        </c:ser>
        <c:ser>
          <c:idx val="3"/>
          <c:order val="3"/>
          <c:tx>
            <c:strRef>
              <c:f>'Full Cycle'!$F$4</c:f>
              <c:strCache>
                <c:ptCount val="1"/>
                <c:pt idx="0">
                  <c:v>Adjusted Reward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Cycle'!$F$5:$F$8</c:f>
              <c:numCache>
                <c:formatCode>0.000</c:formatCode>
                <c:ptCount val="4"/>
                <c:pt idx="0">
                  <c:v>-0.31951578993889501</c:v>
                </c:pt>
                <c:pt idx="1">
                  <c:v>-0.5882495549825365</c:v>
                </c:pt>
                <c:pt idx="2">
                  <c:v>-0.73740447687729727</c:v>
                </c:pt>
                <c:pt idx="3">
                  <c:v>-0.86103305494057791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0F-4FA2-B383-6712CBDB1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879344"/>
        <c:axId val="604882296"/>
      </c:lineChart>
      <c:catAx>
        <c:axId val="60487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 complexities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82296"/>
        <c:crosses val="autoZero"/>
        <c:auto val="1"/>
        <c:lblAlgn val="ctr"/>
        <c:lblOffset val="100"/>
        <c:noMultiLvlLbl val="0"/>
      </c:catAx>
      <c:valAx>
        <c:axId val="604882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Similarity metrics and Proportionate Reward Coefficient (</a:t>
            </a:r>
            <a:r>
              <a:rPr lang="en-US" sz="1400" b="0" i="0" u="none" strike="noStrike" baseline="0">
                <a:effectLst/>
              </a:rPr>
              <a:t>Full cycle size</a:t>
            </a:r>
            <a:r>
              <a:rPr lang="en-US" baseline="0"/>
              <a:t>)</a:t>
            </a:r>
            <a:endParaRPr lang="en-US"/>
          </a:p>
        </c:rich>
      </c:tx>
      <c:layout>
        <c:manualLayout>
          <c:xMode val="edge"/>
          <c:yMode val="edge"/>
          <c:x val="0.17405236613438591"/>
          <c:y val="2.1371326803205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1023042222814"/>
          <c:y val="0.19594936708860761"/>
          <c:w val="0.80098918047615186"/>
          <c:h val="0.51325938688043748"/>
        </c:manualLayout>
      </c:layout>
      <c:lineChart>
        <c:grouping val="standard"/>
        <c:varyColors val="0"/>
        <c:ser>
          <c:idx val="0"/>
          <c:order val="0"/>
          <c:tx>
            <c:strRef>
              <c:f>'Full Cycle'!$C$4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Cycle'!$C$5:$C$8</c:f>
              <c:numCache>
                <c:formatCode>0.000</c:formatCode>
                <c:ptCount val="4"/>
                <c:pt idx="0">
                  <c:v>0.76863799283154111</c:v>
                </c:pt>
                <c:pt idx="1">
                  <c:v>0.32307347677325265</c:v>
                </c:pt>
                <c:pt idx="2">
                  <c:v>0.63906810035842276</c:v>
                </c:pt>
                <c:pt idx="3">
                  <c:v>0.56254480286738329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7-4BFE-B8E8-C0361B8F31CB}"/>
            </c:ext>
          </c:extLst>
        </c:ser>
        <c:ser>
          <c:idx val="1"/>
          <c:order val="1"/>
          <c:tx>
            <c:strRef>
              <c:f>'Full Cycle'!$D$4</c:f>
              <c:strCache>
                <c:ptCount val="1"/>
                <c:pt idx="0">
                  <c:v>Kendall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  <a:prstDash val="sysDash"/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Cycle'!$D$5:$D$8</c:f>
              <c:numCache>
                <c:formatCode>0.000</c:formatCode>
                <c:ptCount val="4"/>
                <c:pt idx="0">
                  <c:v>0.95037585093675359</c:v>
                </c:pt>
                <c:pt idx="1">
                  <c:v>0.87386282424695338</c:v>
                </c:pt>
                <c:pt idx="2">
                  <c:v>0.95733572301278069</c:v>
                </c:pt>
                <c:pt idx="3">
                  <c:v>0.9465879910053645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47-4BFE-B8E8-C0361B8F31CB}"/>
            </c:ext>
          </c:extLst>
        </c:ser>
        <c:ser>
          <c:idx val="2"/>
          <c:order val="2"/>
          <c:tx>
            <c:strRef>
              <c:f>'Full Cycle'!$E$4</c:f>
              <c:strCache>
                <c:ptCount val="1"/>
                <c:pt idx="0">
                  <c:v>DCG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lgDash"/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Cycle'!$E$5:$E$8</c:f>
              <c:numCache>
                <c:formatCode>0.000</c:formatCode>
                <c:ptCount val="4"/>
                <c:pt idx="0">
                  <c:v>0.94208945342412309</c:v>
                </c:pt>
                <c:pt idx="1">
                  <c:v>0.67897899497598568</c:v>
                </c:pt>
                <c:pt idx="2">
                  <c:v>0.81523426096084728</c:v>
                </c:pt>
                <c:pt idx="3">
                  <c:v>0.77756100683811946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47-4BFE-B8E8-C0361B8F31CB}"/>
            </c:ext>
          </c:extLst>
        </c:ser>
        <c:ser>
          <c:idx val="4"/>
          <c:order val="4"/>
          <c:tx>
            <c:strRef>
              <c:f>'Full Cycle'!$G$4</c:f>
              <c:strCache>
                <c:ptCount val="1"/>
                <c:pt idx="0">
                  <c:v>Proportionate Reward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Cycle'!$G$5:$G$8</c:f>
              <c:numCache>
                <c:formatCode>0.000</c:formatCode>
                <c:ptCount val="4"/>
                <c:pt idx="0">
                  <c:v>0.98532335752954858</c:v>
                </c:pt>
                <c:pt idx="1">
                  <c:v>0.9405163433401873</c:v>
                </c:pt>
                <c:pt idx="2">
                  <c:v>0.96764612910387859</c:v>
                </c:pt>
                <c:pt idx="3">
                  <c:v>0.96296159824080785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47-4BFE-B8E8-C0361B8F3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879344"/>
        <c:axId val="6048822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'Full Cycle'!$F$4</c15:sqref>
                        </c15:formulaRef>
                      </c:ext>
                    </c:extLst>
                    <c:strCache>
                      <c:ptCount val="1"/>
                      <c:pt idx="0">
                        <c:v>Adjusted Reward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9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98500"/>
                      </a:schemeClr>
                    </a:solidFill>
                    <a:ln w="9525">
                      <a:solidFill>
                        <a:schemeClr val="dk1">
                          <a:tint val="985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'Full Cycle'!$B$5:$B$8</c15:sqref>
                        </c15:formulaRef>
                      </c:ext>
                    </c:extLst>
                    <c:strCache>
                      <c:ptCount val="4"/>
                      <c:pt idx="0">
                        <c:v>Linear</c:v>
                      </c:pt>
                      <c:pt idx="1">
                        <c:v>Saturating</c:v>
                      </c:pt>
                      <c:pt idx="2">
                        <c:v>Discontinuous</c:v>
                      </c:pt>
                      <c:pt idx="3">
                        <c:v>Combined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'Full Cycle'!$F$5:$F$8</c15:sqref>
                        </c15:formulaRef>
                      </c:ext>
                    </c:extLst>
                    <c:numCache>
                      <c:formatCode>0.000</c:formatCode>
                      <c:ptCount val="4"/>
                      <c:pt idx="0">
                        <c:v>-0.31951578993889501</c:v>
                      </c:pt>
                      <c:pt idx="1">
                        <c:v>-0.5882495549825365</c:v>
                      </c:pt>
                      <c:pt idx="2">
                        <c:v>-0.73740447687729727</c:v>
                      </c:pt>
                      <c:pt idx="3">
                        <c:v>-0.86103305494057791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247-4BFE-B8E8-C0361B8F31C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'Full Cycle'!$H$4</c15:sqref>
                        </c15:formulaRef>
                      </c:ext>
                    </c:extLst>
                    <c:strCache>
                      <c:ptCount val="1"/>
                      <c:pt idx="0">
                        <c:v>Error to Optimal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60000"/>
                      </a:schemeClr>
                    </a:solidFill>
                    <a:ln w="9525">
                      <a:solidFill>
                        <a:schemeClr val="dk1">
                          <a:tint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'Full Cycle'!$B$5:$B$8</c15:sqref>
                        </c15:formulaRef>
                      </c:ext>
                    </c:extLst>
                    <c:strCache>
                      <c:ptCount val="4"/>
                      <c:pt idx="0">
                        <c:v>Linear</c:v>
                      </c:pt>
                      <c:pt idx="1">
                        <c:v>Saturating</c:v>
                      </c:pt>
                      <c:pt idx="2">
                        <c:v>Discontinuous</c:v>
                      </c:pt>
                      <c:pt idx="3">
                        <c:v>Combined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'Full Cycle'!$H$5:$H$8</c15:sqref>
                        </c15:formulaRef>
                      </c:ext>
                    </c:extLst>
                    <c:numCache>
                      <c:formatCode>0.000</c:formatCode>
                      <c:ptCount val="4"/>
                      <c:pt idx="0">
                        <c:v>0.98532335752954858</c:v>
                      </c:pt>
                      <c:pt idx="1">
                        <c:v>0.96764612910387859</c:v>
                      </c:pt>
                      <c:pt idx="2">
                        <c:v>0.9405163433401873</c:v>
                      </c:pt>
                      <c:pt idx="3">
                        <c:v>0.96296159824080785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247-4BFE-B8E8-C0361B8F31C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'Full Cycle'!$I$4</c15:sqref>
                        </c15:formulaRef>
                      </c:ext>
                    </c:extLst>
                    <c:strCache>
                      <c:ptCount val="1"/>
                      <c:pt idx="0">
                        <c:v>Discount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80000"/>
                      </a:schemeClr>
                    </a:solidFill>
                    <a:ln w="9525">
                      <a:solidFill>
                        <a:schemeClr val="dk1">
                          <a:tint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'Full Cycle'!$B$5:$B$8</c15:sqref>
                        </c15:formulaRef>
                      </c:ext>
                    </c:extLst>
                    <c:strCache>
                      <c:ptCount val="4"/>
                      <c:pt idx="0">
                        <c:v>Linear</c:v>
                      </c:pt>
                      <c:pt idx="1">
                        <c:v>Saturating</c:v>
                      </c:pt>
                      <c:pt idx="2">
                        <c:v>Discontinuous</c:v>
                      </c:pt>
                      <c:pt idx="3">
                        <c:v>Combined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'Full Cycle'!$I$5:$I$8</c15:sqref>
                        </c15:formulaRef>
                      </c:ext>
                    </c:extLst>
                    <c:numCache>
                      <c:formatCode>0.000</c:formatCode>
                      <c:ptCount val="4"/>
                      <c:pt idx="0">
                        <c:v>-0.31951578993889496</c:v>
                      </c:pt>
                      <c:pt idx="1">
                        <c:v>-0.58824955498253639</c:v>
                      </c:pt>
                      <c:pt idx="2">
                        <c:v>-0.73740447687729738</c:v>
                      </c:pt>
                      <c:pt idx="3">
                        <c:v>-0.8610330549405778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247-4BFE-B8E8-C0361B8F31CB}"/>
                  </c:ext>
                </c:extLst>
              </c15:ser>
            </c15:filteredLineSeries>
          </c:ext>
        </c:extLst>
      </c:lineChart>
      <c:catAx>
        <c:axId val="60487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</a:t>
                </a:r>
                <a:r>
                  <a:rPr lang="en-US" baseline="0"/>
                  <a:t> complexities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82296"/>
        <c:crosses val="autoZero"/>
        <c:auto val="1"/>
        <c:lblAlgn val="ctr"/>
        <c:lblOffset val="100"/>
        <c:noMultiLvlLbl val="0"/>
      </c:catAx>
      <c:valAx>
        <c:axId val="604882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772418911553584E-2"/>
          <c:y val="0.86979937634377968"/>
          <c:w val="0.73730749621986236"/>
          <c:h val="6.05656912544107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Error to Adjusted 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Cycle'!$C$33</c:f>
              <c:strCache>
                <c:ptCount val="1"/>
                <c:pt idx="0">
                  <c:v>Jaccard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'Full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Cycle'!$C$34:$C$37</c:f>
              <c:numCache>
                <c:formatCode>0.00</c:formatCode>
                <c:ptCount val="4"/>
                <c:pt idx="0">
                  <c:v>-3.4056338279198579</c:v>
                </c:pt>
                <c:pt idx="1">
                  <c:v>-1.5492115957195138</c:v>
                </c:pt>
                <c:pt idx="2">
                  <c:v>-1.8666452678246521</c:v>
                </c:pt>
                <c:pt idx="3">
                  <c:v>-1.6533370578975113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2-4EBC-8B58-6C086E3CC67F}"/>
            </c:ext>
          </c:extLst>
        </c:ser>
        <c:ser>
          <c:idx val="1"/>
          <c:order val="1"/>
          <c:tx>
            <c:strRef>
              <c:f>'Full Cycle'!$D$33</c:f>
              <c:strCache>
                <c:ptCount val="1"/>
                <c:pt idx="0">
                  <c:v>Kendall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 w="3175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effectLst/>
          </c:spPr>
          <c:invertIfNegative val="0"/>
          <c:cat>
            <c:strRef>
              <c:f>'Full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Cycle'!$D$34:$D$37</c:f>
              <c:numCache>
                <c:formatCode>0.00</c:formatCode>
                <c:ptCount val="4"/>
                <c:pt idx="0">
                  <c:v>-3.9744253049857283</c:v>
                </c:pt>
                <c:pt idx="1">
                  <c:v>-2.4855307867982934</c:v>
                </c:pt>
                <c:pt idx="2">
                  <c:v>-2.2982504894285847</c:v>
                </c:pt>
                <c:pt idx="3">
                  <c:v>-2.0993631261586012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02-4EBC-8B58-6C086E3CC67F}"/>
            </c:ext>
          </c:extLst>
        </c:ser>
        <c:ser>
          <c:idx val="2"/>
          <c:order val="2"/>
          <c:tx>
            <c:strRef>
              <c:f>'Full Cycle'!$E$33</c:f>
              <c:strCache>
                <c:ptCount val="1"/>
                <c:pt idx="0">
                  <c:v>DCG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'Full Cycle'!$B$34:$B$37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Cycle'!$E$34:$E$37</c:f>
              <c:numCache>
                <c:formatCode>0.00</c:formatCode>
                <c:ptCount val="4"/>
                <c:pt idx="0">
                  <c:v>-3.9484910702043567</c:v>
                </c:pt>
                <c:pt idx="1">
                  <c:v>-2.154236308765491</c:v>
                </c:pt>
                <c:pt idx="2">
                  <c:v>-2.1055455811892241</c:v>
                </c:pt>
                <c:pt idx="3">
                  <c:v>-1.9030559307526016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02-4EBC-8B58-6C086E3CC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734560"/>
        <c:axId val="-2014465040"/>
      </c:barChart>
      <c:catAx>
        <c:axId val="-207373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465040"/>
        <c:crosses val="autoZero"/>
        <c:auto val="1"/>
        <c:lblAlgn val="ctr"/>
        <c:lblOffset val="100"/>
        <c:noMultiLvlLbl val="0"/>
      </c:catAx>
      <c:valAx>
        <c:axId val="-2014465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Error to Proportionate Reward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'Full Cycle'!$H$33</c:f>
              <c:strCache>
                <c:ptCount val="1"/>
                <c:pt idx="0">
                  <c:v>Jaccard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'Full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Cycle'!$H$34:$H$37</c:f>
              <c:numCache>
                <c:formatCode>0.00</c:formatCode>
                <c:ptCount val="4"/>
                <c:pt idx="0">
                  <c:v>0.21991294841653986</c:v>
                </c:pt>
                <c:pt idx="1">
                  <c:v>0.65649350055324229</c:v>
                </c:pt>
                <c:pt idx="2">
                  <c:v>0.33956424653891459</c:v>
                </c:pt>
                <c:pt idx="3">
                  <c:v>0.41581803065140749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B-4EEF-A4AB-6CABE8E2C6E2}"/>
            </c:ext>
          </c:extLst>
        </c:ser>
        <c:ser>
          <c:idx val="1"/>
          <c:order val="1"/>
          <c:tx>
            <c:strRef>
              <c:f>'Full Cycle'!$I$33</c:f>
              <c:strCache>
                <c:ptCount val="1"/>
                <c:pt idx="0">
                  <c:v>Kendall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 w="3175">
              <a:solidFill>
                <a:schemeClr val="tx1">
                  <a:lumMod val="65000"/>
                  <a:lumOff val="35000"/>
                </a:schemeClr>
              </a:solidFill>
              <a:prstDash val="solid"/>
            </a:ln>
            <a:effectLst/>
          </c:spPr>
          <c:invertIfNegative val="0"/>
          <c:cat>
            <c:strRef>
              <c:f>'Full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Cycle'!$I$34:$I$37</c:f>
              <c:numCache>
                <c:formatCode>0.00</c:formatCode>
                <c:ptCount val="4"/>
                <c:pt idx="0">
                  <c:v>3.54680586081072E-2</c:v>
                </c:pt>
                <c:pt idx="1">
                  <c:v>7.0869070553859756E-2</c:v>
                </c:pt>
                <c:pt idx="2">
                  <c:v>1.0655141152320012E-2</c:v>
                </c:pt>
                <c:pt idx="3">
                  <c:v>1.7003385457276352E-2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FB-4EEF-A4AB-6CABE8E2C6E2}"/>
            </c:ext>
          </c:extLst>
        </c:ser>
        <c:ser>
          <c:idx val="2"/>
          <c:order val="2"/>
          <c:tx>
            <c:strRef>
              <c:f>'Full Cycle'!$J$33</c:f>
              <c:strCache>
                <c:ptCount val="1"/>
                <c:pt idx="0">
                  <c:v>DCG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  <a:prstDash val="solid"/>
            </a:ln>
            <a:effectLst/>
          </c:spPr>
          <c:invertIfNegative val="0"/>
          <c:cat>
            <c:strRef>
              <c:f>'Full Cycle'!$G$34:$G$37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Cycle'!$J$34:$J$37</c:f>
              <c:numCache>
                <c:formatCode>0.00</c:formatCode>
                <c:ptCount val="4"/>
                <c:pt idx="0">
                  <c:v>4.3877884123059534E-2</c:v>
                </c:pt>
                <c:pt idx="1">
                  <c:v>0.2780784727624907</c:v>
                </c:pt>
                <c:pt idx="2">
                  <c:v>0.15750785701398659</c:v>
                </c:pt>
                <c:pt idx="3">
                  <c:v>0.19253165623778618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FB-4EEF-A4AB-6CABE8E2C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3734560"/>
        <c:axId val="-2014465040"/>
      </c:barChart>
      <c:catAx>
        <c:axId val="-207373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4465040"/>
        <c:crosses val="autoZero"/>
        <c:auto val="1"/>
        <c:lblAlgn val="ctr"/>
        <c:lblOffset val="100"/>
        <c:noMultiLvlLbl val="0"/>
      </c:catAx>
      <c:valAx>
        <c:axId val="-2014465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73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Similarity metrics and Proportionate Reward Coefficient (</a:t>
            </a:r>
            <a:r>
              <a:rPr lang="en-US" sz="1400" b="0" i="0" u="none" strike="noStrike" baseline="0">
                <a:effectLst/>
              </a:rPr>
              <a:t>Full cycle size</a:t>
            </a:r>
            <a:r>
              <a:rPr lang="en-US" baseline="0"/>
              <a:t>)</a:t>
            </a:r>
            <a:endParaRPr lang="en-US"/>
          </a:p>
        </c:rich>
      </c:tx>
      <c:layout>
        <c:manualLayout>
          <c:xMode val="edge"/>
          <c:yMode val="edge"/>
          <c:x val="0.17405236613438591"/>
          <c:y val="2.1371326803205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1023042222814"/>
          <c:y val="0.19594936708860761"/>
          <c:w val="0.80098918047615186"/>
          <c:h val="0.51325938688043748"/>
        </c:manualLayout>
      </c:layout>
      <c:lineChart>
        <c:grouping val="standard"/>
        <c:varyColors val="0"/>
        <c:ser>
          <c:idx val="0"/>
          <c:order val="0"/>
          <c:tx>
            <c:strRef>
              <c:f>'Full Cycle'!$C$4</c:f>
              <c:strCache>
                <c:ptCount val="1"/>
                <c:pt idx="0">
                  <c:v>Jaccard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Cycle'!$C$5:$C$8</c:f>
              <c:numCache>
                <c:formatCode>0.000</c:formatCode>
                <c:ptCount val="4"/>
                <c:pt idx="0">
                  <c:v>0.76863799283154111</c:v>
                </c:pt>
                <c:pt idx="1">
                  <c:v>0.32307347677325265</c:v>
                </c:pt>
                <c:pt idx="2">
                  <c:v>0.63906810035842276</c:v>
                </c:pt>
                <c:pt idx="3">
                  <c:v>0.56254480286738329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20-4D44-876C-20B12E33BEF9}"/>
            </c:ext>
          </c:extLst>
        </c:ser>
        <c:ser>
          <c:idx val="1"/>
          <c:order val="1"/>
          <c:tx>
            <c:strRef>
              <c:f>'Full Cycle'!$D$4</c:f>
              <c:strCache>
                <c:ptCount val="1"/>
                <c:pt idx="0">
                  <c:v>Kendall</c:v>
                </c:pt>
              </c:strCache>
            </c:strRef>
          </c:tx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  <a:prstDash val="sysDash"/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Cycle'!$D$5:$D$8</c:f>
              <c:numCache>
                <c:formatCode>0.000</c:formatCode>
                <c:ptCount val="4"/>
                <c:pt idx="0">
                  <c:v>0.95037585093675359</c:v>
                </c:pt>
                <c:pt idx="1">
                  <c:v>0.87386282424695338</c:v>
                </c:pt>
                <c:pt idx="2">
                  <c:v>0.95733572301278069</c:v>
                </c:pt>
                <c:pt idx="3">
                  <c:v>0.9465879910053645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20-4D44-876C-20B12E33BEF9}"/>
            </c:ext>
          </c:extLst>
        </c:ser>
        <c:ser>
          <c:idx val="2"/>
          <c:order val="2"/>
          <c:tx>
            <c:strRef>
              <c:f>'Full Cycle'!$E$4</c:f>
              <c:strCache>
                <c:ptCount val="1"/>
                <c:pt idx="0">
                  <c:v>DCG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  <a:prstDash val="lgDash"/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Cycle'!$E$5:$E$8</c:f>
              <c:numCache>
                <c:formatCode>0.000</c:formatCode>
                <c:ptCount val="4"/>
                <c:pt idx="0">
                  <c:v>0.94208945342412309</c:v>
                </c:pt>
                <c:pt idx="1">
                  <c:v>0.67897899497598568</c:v>
                </c:pt>
                <c:pt idx="2">
                  <c:v>0.81523426096084728</c:v>
                </c:pt>
                <c:pt idx="3">
                  <c:v>0.77756100683811946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20-4D44-876C-20B12E33BEF9}"/>
            </c:ext>
          </c:extLst>
        </c:ser>
        <c:ser>
          <c:idx val="5"/>
          <c:order val="5"/>
          <c:tx>
            <c:strRef>
              <c:f>'Full Cycle'!$H$4</c:f>
              <c:strCache>
                <c:ptCount val="1"/>
                <c:pt idx="0">
                  <c:v>Error to Optimal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60000"/>
                </a:schemeClr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'Full Cycle'!$B$5:$B$8</c:f>
              <c:strCache>
                <c:ptCount val="4"/>
                <c:pt idx="0">
                  <c:v>Linear</c:v>
                </c:pt>
                <c:pt idx="1">
                  <c:v>Saturating</c:v>
                </c:pt>
                <c:pt idx="2">
                  <c:v>Discontinuous</c:v>
                </c:pt>
                <c:pt idx="3">
                  <c:v>Combined</c:v>
                </c:pt>
              </c:strCache>
            </c:strRef>
          </c:cat>
          <c:val>
            <c:numRef>
              <c:f>'Full Cycle'!$H$5:$H$8</c:f>
              <c:numCache>
                <c:formatCode>0.000</c:formatCode>
                <c:ptCount val="4"/>
                <c:pt idx="0">
                  <c:v>0.98532335752954858</c:v>
                </c:pt>
                <c:pt idx="1">
                  <c:v>0.96764612910387859</c:v>
                </c:pt>
                <c:pt idx="2">
                  <c:v>0.9405163433401873</c:v>
                </c:pt>
                <c:pt idx="3">
                  <c:v>0.96296159824080785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20-4D44-876C-20B12E33B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879344"/>
        <c:axId val="6048822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'Full Cycle'!$F$4</c15:sqref>
                        </c15:formulaRef>
                      </c:ext>
                    </c:extLst>
                    <c:strCache>
                      <c:ptCount val="1"/>
                      <c:pt idx="0">
                        <c:v>Adjusted Reward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9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98500"/>
                      </a:schemeClr>
                    </a:solidFill>
                    <a:ln w="9525">
                      <a:solidFill>
                        <a:schemeClr val="dk1">
                          <a:tint val="985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'Full Cycle'!$B$5:$B$8</c15:sqref>
                        </c15:formulaRef>
                      </c:ext>
                    </c:extLst>
                    <c:strCache>
                      <c:ptCount val="4"/>
                      <c:pt idx="0">
                        <c:v>Linear</c:v>
                      </c:pt>
                      <c:pt idx="1">
                        <c:v>Saturating</c:v>
                      </c:pt>
                      <c:pt idx="2">
                        <c:v>Discontinuous</c:v>
                      </c:pt>
                      <c:pt idx="3">
                        <c:v>Combined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'Full Cycle'!$F$5:$F$8</c15:sqref>
                        </c15:formulaRef>
                      </c:ext>
                    </c:extLst>
                    <c:numCache>
                      <c:formatCode>0.000</c:formatCode>
                      <c:ptCount val="4"/>
                      <c:pt idx="0">
                        <c:v>-0.31951578993889501</c:v>
                      </c:pt>
                      <c:pt idx="1">
                        <c:v>-0.5882495549825365</c:v>
                      </c:pt>
                      <c:pt idx="2">
                        <c:v>-0.73740447687729727</c:v>
                      </c:pt>
                      <c:pt idx="3">
                        <c:v>-0.86103305494057791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820-4D44-876C-20B12E33BEF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'Full Cycle'!$G$4</c15:sqref>
                        </c15:formulaRef>
                      </c:ext>
                    </c:extLst>
                    <c:strCache>
                      <c:ptCount val="1"/>
                      <c:pt idx="0">
                        <c:v>Proportionate Reward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'Full Cycle'!$B$5:$B$8</c15:sqref>
                        </c15:formulaRef>
                      </c:ext>
                    </c:extLst>
                    <c:strCache>
                      <c:ptCount val="4"/>
                      <c:pt idx="0">
                        <c:v>Linear</c:v>
                      </c:pt>
                      <c:pt idx="1">
                        <c:v>Saturating</c:v>
                      </c:pt>
                      <c:pt idx="2">
                        <c:v>Discontinuous</c:v>
                      </c:pt>
                      <c:pt idx="3">
                        <c:v>Combined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'Full Cycle'!$G$5:$G$8</c15:sqref>
                        </c15:formulaRef>
                      </c:ext>
                    </c:extLst>
                    <c:numCache>
                      <c:formatCode>0.000</c:formatCode>
                      <c:ptCount val="4"/>
                      <c:pt idx="0">
                        <c:v>0.98532335752954858</c:v>
                      </c:pt>
                      <c:pt idx="1">
                        <c:v>0.9405163433401873</c:v>
                      </c:pt>
                      <c:pt idx="2">
                        <c:v>0.96764612910387859</c:v>
                      </c:pt>
                      <c:pt idx="3">
                        <c:v>0.96296159824080785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820-4D44-876C-20B12E33BEF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'Full Cycle'!$I$4</c15:sqref>
                        </c15:formulaRef>
                      </c:ext>
                    </c:extLst>
                    <c:strCache>
                      <c:ptCount val="1"/>
                      <c:pt idx="0">
                        <c:v>Discount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80000"/>
                      </a:schemeClr>
                    </a:solidFill>
                    <a:ln w="9525">
                      <a:solidFill>
                        <a:schemeClr val="dk1">
                          <a:tint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'Full Cycle'!$B$5:$B$8</c15:sqref>
                        </c15:formulaRef>
                      </c:ext>
                    </c:extLst>
                    <c:strCache>
                      <c:ptCount val="4"/>
                      <c:pt idx="0">
                        <c:v>Linear</c:v>
                      </c:pt>
                      <c:pt idx="1">
                        <c:v>Saturating</c:v>
                      </c:pt>
                      <c:pt idx="2">
                        <c:v>Discontinuous</c:v>
                      </c:pt>
                      <c:pt idx="3">
                        <c:v>Combined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'Full Cycle'!$I$5:$I$8</c15:sqref>
                        </c15:formulaRef>
                      </c:ext>
                    </c:extLst>
                    <c:numCache>
                      <c:formatCode>0.000</c:formatCode>
                      <c:ptCount val="4"/>
                      <c:pt idx="0">
                        <c:v>-0.31951578993889496</c:v>
                      </c:pt>
                      <c:pt idx="1">
                        <c:v>-0.58824955498253639</c:v>
                      </c:pt>
                      <c:pt idx="2">
                        <c:v>-0.73740447687729738</c:v>
                      </c:pt>
                      <c:pt idx="3">
                        <c:v>-0.8610330549405778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820-4D44-876C-20B12E33BEF9}"/>
                  </c:ext>
                </c:extLst>
              </c15:ser>
            </c15:filteredLineSeries>
          </c:ext>
        </c:extLst>
      </c:lineChart>
      <c:catAx>
        <c:axId val="60487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</a:t>
                </a:r>
                <a:r>
                  <a:rPr lang="en-US" baseline="0"/>
                  <a:t> complexities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82296"/>
        <c:crosses val="autoZero"/>
        <c:auto val="1"/>
        <c:lblAlgn val="ctr"/>
        <c:lblOffset val="100"/>
        <c:noMultiLvlLbl val="0"/>
      </c:catAx>
      <c:valAx>
        <c:axId val="604882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772418911553584E-2"/>
          <c:y val="0.86979937634377968"/>
          <c:w val="0.77406976397811567"/>
          <c:h val="6.05656912544107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4" Type="http://schemas.openxmlformats.org/officeDocument/2006/relationships/chart" Target="../charts/chart30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4</xdr:row>
      <xdr:rowOff>190500</xdr:rowOff>
    </xdr:from>
    <xdr:to>
      <xdr:col>4</xdr:col>
      <xdr:colOff>1168400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819220</xdr:colOff>
      <xdr:row>5</xdr:row>
      <xdr:rowOff>593</xdr:rowOff>
    </xdr:from>
    <xdr:to>
      <xdr:col>11</xdr:col>
      <xdr:colOff>150215</xdr:colOff>
      <xdr:row>18</xdr:row>
      <xdr:rowOff>17863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335409</xdr:colOff>
      <xdr:row>25</xdr:row>
      <xdr:rowOff>17801</xdr:rowOff>
    </xdr:from>
    <xdr:to>
      <xdr:col>11</xdr:col>
      <xdr:colOff>840704</xdr:colOff>
      <xdr:row>40</xdr:row>
      <xdr:rowOff>89436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426358</xdr:colOff>
      <xdr:row>26</xdr:row>
      <xdr:rowOff>2721</xdr:rowOff>
    </xdr:from>
    <xdr:to>
      <xdr:col>4</xdr:col>
      <xdr:colOff>18144</xdr:colOff>
      <xdr:row>39</xdr:row>
      <xdr:rowOff>151493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96CF55-D2B6-44BC-9D1D-9B32FECF8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353786</xdr:colOff>
      <xdr:row>41</xdr:row>
      <xdr:rowOff>54428</xdr:rowOff>
    </xdr:from>
    <xdr:to>
      <xdr:col>11</xdr:col>
      <xdr:colOff>859081</xdr:colOff>
      <xdr:row>56</xdr:row>
      <xdr:rowOff>126063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806C08-6D1E-424A-BA7A-FE3EAA3E7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704850</xdr:colOff>
      <xdr:row>12</xdr:row>
      <xdr:rowOff>12700</xdr:rowOff>
    </xdr:from>
    <xdr:to>
      <xdr:col>19</xdr:col>
      <xdr:colOff>31750</xdr:colOff>
      <xdr:row>29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51A754-97AD-4ECF-A26E-5B9F8940A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4</xdr:row>
      <xdr:rowOff>190500</xdr:rowOff>
    </xdr:from>
    <xdr:to>
      <xdr:col>4</xdr:col>
      <xdr:colOff>1168400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819220</xdr:colOff>
      <xdr:row>5</xdr:row>
      <xdr:rowOff>593</xdr:rowOff>
    </xdr:from>
    <xdr:to>
      <xdr:col>11</xdr:col>
      <xdr:colOff>150215</xdr:colOff>
      <xdr:row>18</xdr:row>
      <xdr:rowOff>17863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335409</xdr:colOff>
      <xdr:row>25</xdr:row>
      <xdr:rowOff>17801</xdr:rowOff>
    </xdr:from>
    <xdr:to>
      <xdr:col>11</xdr:col>
      <xdr:colOff>840704</xdr:colOff>
      <xdr:row>40</xdr:row>
      <xdr:rowOff>89436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426358</xdr:colOff>
      <xdr:row>25</xdr:row>
      <xdr:rowOff>2721</xdr:rowOff>
    </xdr:from>
    <xdr:to>
      <xdr:col>4</xdr:col>
      <xdr:colOff>18144</xdr:colOff>
      <xdr:row>38</xdr:row>
      <xdr:rowOff>151493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9169A6-3FB2-4FB2-B781-7675030AEA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4</xdr:row>
      <xdr:rowOff>190500</xdr:rowOff>
    </xdr:from>
    <xdr:to>
      <xdr:col>4</xdr:col>
      <xdr:colOff>1168400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819220</xdr:colOff>
      <xdr:row>5</xdr:row>
      <xdr:rowOff>593</xdr:rowOff>
    </xdr:from>
    <xdr:to>
      <xdr:col>11</xdr:col>
      <xdr:colOff>150215</xdr:colOff>
      <xdr:row>18</xdr:row>
      <xdr:rowOff>17863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335409</xdr:colOff>
      <xdr:row>25</xdr:row>
      <xdr:rowOff>17801</xdr:rowOff>
    </xdr:from>
    <xdr:to>
      <xdr:col>11</xdr:col>
      <xdr:colOff>840704</xdr:colOff>
      <xdr:row>40</xdr:row>
      <xdr:rowOff>89436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426358</xdr:colOff>
      <xdr:row>25</xdr:row>
      <xdr:rowOff>2721</xdr:rowOff>
    </xdr:from>
    <xdr:to>
      <xdr:col>4</xdr:col>
      <xdr:colOff>18144</xdr:colOff>
      <xdr:row>38</xdr:row>
      <xdr:rowOff>151493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1E4B25-BCCF-42CA-B3CB-A0BFB7420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4</xdr:row>
      <xdr:rowOff>190500</xdr:rowOff>
    </xdr:from>
    <xdr:to>
      <xdr:col>4</xdr:col>
      <xdr:colOff>1168400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819220</xdr:colOff>
      <xdr:row>5</xdr:row>
      <xdr:rowOff>593</xdr:rowOff>
    </xdr:from>
    <xdr:to>
      <xdr:col>11</xdr:col>
      <xdr:colOff>150215</xdr:colOff>
      <xdr:row>18</xdr:row>
      <xdr:rowOff>17863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335409</xdr:colOff>
      <xdr:row>25</xdr:row>
      <xdr:rowOff>17801</xdr:rowOff>
    </xdr:from>
    <xdr:to>
      <xdr:col>11</xdr:col>
      <xdr:colOff>840704</xdr:colOff>
      <xdr:row>40</xdr:row>
      <xdr:rowOff>89436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426358</xdr:colOff>
      <xdr:row>25</xdr:row>
      <xdr:rowOff>2721</xdr:rowOff>
    </xdr:from>
    <xdr:to>
      <xdr:col>4</xdr:col>
      <xdr:colOff>18144</xdr:colOff>
      <xdr:row>38</xdr:row>
      <xdr:rowOff>151493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9874CC-DFBF-4760-9525-B6FC94D8B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12700</xdr:rowOff>
    </xdr:from>
    <xdr:to>
      <xdr:col>6</xdr:col>
      <xdr:colOff>31750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56177-B620-4CD4-A0B8-DB3A2D436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10</xdr:row>
      <xdr:rowOff>6350</xdr:rowOff>
    </xdr:from>
    <xdr:to>
      <xdr:col>11</xdr:col>
      <xdr:colOff>6350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C623E7-D20D-4FFB-992A-54273D05B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293511</xdr:colOff>
      <xdr:row>38</xdr:row>
      <xdr:rowOff>165806</xdr:rowOff>
    </xdr:from>
    <xdr:to>
      <xdr:col>5</xdr:col>
      <xdr:colOff>1257300</xdr:colOff>
      <xdr:row>56</xdr:row>
      <xdr:rowOff>134056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E5ED22-5459-4AE0-8D92-45D697501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10</xdr:col>
      <xdr:colOff>462139</xdr:colOff>
      <xdr:row>56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22D8F8-8167-4ED3-87E2-C894E7C28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12700</xdr:rowOff>
    </xdr:from>
    <xdr:to>
      <xdr:col>6</xdr:col>
      <xdr:colOff>31750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B61A4B-A12D-4EE2-B803-0E290C4CD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10</xdr:row>
      <xdr:rowOff>6350</xdr:rowOff>
    </xdr:from>
    <xdr:to>
      <xdr:col>11</xdr:col>
      <xdr:colOff>6350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3F4C53-B4EB-47F8-ADDE-9823C7184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293511</xdr:colOff>
      <xdr:row>38</xdr:row>
      <xdr:rowOff>165806</xdr:rowOff>
    </xdr:from>
    <xdr:to>
      <xdr:col>5</xdr:col>
      <xdr:colOff>1257300</xdr:colOff>
      <xdr:row>56</xdr:row>
      <xdr:rowOff>134056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A082B3-68A5-4AAD-AAE9-C52504570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10</xdr:col>
      <xdr:colOff>462139</xdr:colOff>
      <xdr:row>56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B92018-6DBB-41AB-A6FA-CC53D609B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12700</xdr:rowOff>
    </xdr:from>
    <xdr:to>
      <xdr:col>6</xdr:col>
      <xdr:colOff>31750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A4FC0-2F1A-43B6-99F6-12A8E8441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10</xdr:row>
      <xdr:rowOff>6350</xdr:rowOff>
    </xdr:from>
    <xdr:to>
      <xdr:col>11</xdr:col>
      <xdr:colOff>6350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9170A6-601C-47CB-86AD-FC29D2CCA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293511</xdr:colOff>
      <xdr:row>38</xdr:row>
      <xdr:rowOff>165806</xdr:rowOff>
    </xdr:from>
    <xdr:to>
      <xdr:col>5</xdr:col>
      <xdr:colOff>1257300</xdr:colOff>
      <xdr:row>56</xdr:row>
      <xdr:rowOff>134056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1325CE-725A-4461-A374-0074B5676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10</xdr:col>
      <xdr:colOff>462139</xdr:colOff>
      <xdr:row>56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23A4CA-F3E2-4BF8-AC46-B5F78EEB0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4</xdr:row>
      <xdr:rowOff>190500</xdr:rowOff>
    </xdr:from>
    <xdr:to>
      <xdr:col>4</xdr:col>
      <xdr:colOff>1168400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C3856D-ED36-4526-81E7-BE7EE637E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195333</xdr:colOff>
      <xdr:row>4</xdr:row>
      <xdr:rowOff>157755</xdr:rowOff>
    </xdr:from>
    <xdr:to>
      <xdr:col>11</xdr:col>
      <xdr:colOff>345478</xdr:colOff>
      <xdr:row>17</xdr:row>
      <xdr:rowOff>175025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F15AAF-7450-4327-BFFA-7A821023F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335410</xdr:colOff>
      <xdr:row>25</xdr:row>
      <xdr:rowOff>17801</xdr:rowOff>
    </xdr:from>
    <xdr:to>
      <xdr:col>10</xdr:col>
      <xdr:colOff>391854</xdr:colOff>
      <xdr:row>38</xdr:row>
      <xdr:rowOff>79890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DCBB7E-0811-46D9-86CD-8383874F4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426358</xdr:colOff>
      <xdr:row>25</xdr:row>
      <xdr:rowOff>2721</xdr:rowOff>
    </xdr:from>
    <xdr:to>
      <xdr:col>4</xdr:col>
      <xdr:colOff>18144</xdr:colOff>
      <xdr:row>38</xdr:row>
      <xdr:rowOff>151493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8BD9C3-A320-46F8-A87D-6AC6AB347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657223</xdr:colOff>
      <xdr:row>8</xdr:row>
      <xdr:rowOff>57150</xdr:rowOff>
    </xdr:from>
    <xdr:to>
      <xdr:col>16</xdr:col>
      <xdr:colOff>776286</xdr:colOff>
      <xdr:row>22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E632FA-220B-43A4-BC70-042ABF752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12700</xdr:rowOff>
    </xdr:from>
    <xdr:to>
      <xdr:col>6</xdr:col>
      <xdr:colOff>31750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3D3E3-FAF6-4EE0-B405-2FE1A0CC5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10</xdr:row>
      <xdr:rowOff>6350</xdr:rowOff>
    </xdr:from>
    <xdr:to>
      <xdr:col>11</xdr:col>
      <xdr:colOff>6350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92C2AF-E512-4B5D-B4D3-6433B3856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293511</xdr:colOff>
      <xdr:row>38</xdr:row>
      <xdr:rowOff>165806</xdr:rowOff>
    </xdr:from>
    <xdr:to>
      <xdr:col>5</xdr:col>
      <xdr:colOff>1257300</xdr:colOff>
      <xdr:row>56</xdr:row>
      <xdr:rowOff>134056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AEFAD0-1949-4A13-86D7-9B89153D4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10</xdr:col>
      <xdr:colOff>462139</xdr:colOff>
      <xdr:row>56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E1E82A-8C61-4949-B318-C737A8A1A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182562</xdr:colOff>
      <xdr:row>9</xdr:row>
      <xdr:rowOff>182562</xdr:rowOff>
    </xdr:from>
    <xdr:to>
      <xdr:col>18</xdr:col>
      <xdr:colOff>439737</xdr:colOff>
      <xdr:row>27</xdr:row>
      <xdr:rowOff>149225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9B3D3F-D06F-45D0-A305-45C30C6AC3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/Desktop/Backups/ML_SelfHealingUtility-backup/data/Reward/3K/Full%20Trace/Reward%20(3K-full%20Trac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_Reward-3K-Full Trace"/>
    </sheetNames>
    <sheetDataSet>
      <sheetData sheetId="0">
        <row r="1">
          <cell r="B1" t="str">
            <v>Linear Reward</v>
          </cell>
          <cell r="C1" t="str">
            <v>Discontinuous Reward</v>
          </cell>
          <cell r="D1" t="str">
            <v>Saturating Reward</v>
          </cell>
          <cell r="E1" t="str">
            <v>Combined Reward</v>
          </cell>
          <cell r="I1" t="str">
            <v>Linear Reward</v>
          </cell>
          <cell r="J1" t="str">
            <v>Discontinuous Reward</v>
          </cell>
          <cell r="K1" t="str">
            <v>Saturating Reward</v>
          </cell>
          <cell r="L1" t="str">
            <v>Combined Reward</v>
          </cell>
        </row>
        <row r="2">
          <cell r="A2" t="str">
            <v>Optimal</v>
          </cell>
          <cell r="B2">
            <v>1328027137.69046</v>
          </cell>
          <cell r="C2">
            <v>1406627065.3954</v>
          </cell>
          <cell r="D2">
            <v>1663247662.0527401</v>
          </cell>
          <cell r="E2">
            <v>5431189357.7469501</v>
          </cell>
          <cell r="H2" t="str">
            <v>Optimal</v>
          </cell>
          <cell r="I2">
            <v>1</v>
          </cell>
          <cell r="J2">
            <v>1</v>
          </cell>
          <cell r="K2">
            <v>1</v>
          </cell>
          <cell r="L2">
            <v>1</v>
          </cell>
        </row>
        <row r="3">
          <cell r="A3" t="str">
            <v>ML</v>
          </cell>
          <cell r="B3">
            <v>1325535851.86222</v>
          </cell>
          <cell r="C3">
            <v>1370674134.40891</v>
          </cell>
          <cell r="D3">
            <v>1638425995.9054301</v>
          </cell>
          <cell r="E3">
            <v>5335806400.3527899</v>
          </cell>
          <cell r="H3" t="str">
            <v>ML</v>
          </cell>
          <cell r="I3">
            <v>0.83134295589702778</v>
          </cell>
          <cell r="J3">
            <v>0.25345049889429244</v>
          </cell>
          <cell r="K3">
            <v>0.2674006946371037</v>
          </cell>
          <cell r="L3">
            <v>0.11757523512876929</v>
          </cell>
        </row>
        <row r="4">
          <cell r="A4" t="str">
            <v>Random</v>
          </cell>
          <cell r="B4">
            <v>1313255825.6382999</v>
          </cell>
          <cell r="C4">
            <v>1358468261.5475099</v>
          </cell>
          <cell r="D4">
            <v>1629366021.7541399</v>
          </cell>
          <cell r="E4">
            <v>5323097471.4000397</v>
          </cell>
          <cell r="H4" t="str">
            <v>Random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</row>
        <row r="22">
          <cell r="I22" t="str">
            <v xml:space="preserve">Linear </v>
          </cell>
          <cell r="J22" t="str">
            <v xml:space="preserve">Discontinuous </v>
          </cell>
          <cell r="K22" t="str">
            <v xml:space="preserve">Saturating </v>
          </cell>
          <cell r="L22" t="str">
            <v>Combined</v>
          </cell>
        </row>
        <row r="23">
          <cell r="H23" t="str">
            <v>ML</v>
          </cell>
          <cell r="I23">
            <v>1.8759299095140879E-3</v>
          </cell>
          <cell r="J23">
            <v>2.5559675247954734E-2</v>
          </cell>
          <cell r="K23">
            <v>1.4923614031524155E-2</v>
          </cell>
          <cell r="L23">
            <v>1.7562075470284929E-2</v>
          </cell>
        </row>
        <row r="24">
          <cell r="H24" t="str">
            <v>Random</v>
          </cell>
          <cell r="I24">
            <v>1.1122748649435325E-2</v>
          </cell>
          <cell r="J24">
            <v>3.423708034108728E-2</v>
          </cell>
          <cell r="K24">
            <v>2.0370772838955501E-2</v>
          </cell>
          <cell r="L24">
            <v>1.990206550112825E-2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0FCB4-CD88-4909-8FA9-CCB059B03A79}" name="Table1" displayName="Table1" ref="O6:S10" totalsRowShown="0" tableBorderDxfId="106">
  <tableColumns count="5">
    <tableColumn id="1" xr3:uid="{5A709414-A309-4B1A-B7C1-712CE3B428E4}" name="Model"/>
    <tableColumn id="2" xr3:uid="{CE9A4F13-000E-4D7F-9C1A-B34994BE73B2}" name="Jaccard" dataDxfId="105"/>
    <tableColumn id="5" xr3:uid="{DD485F89-07E0-4D3D-86DA-31BDE3C07CE1}" name="Kendall" dataDxfId="104"/>
    <tableColumn id="3" xr3:uid="{C193B421-5132-43DD-9354-ABADDFDD7363}" name="DCG" dataDxfId="103"/>
    <tableColumn id="4" xr3:uid="{AF78CF13-AE9B-4FA7-9894-A9F03198B8FD}" name="ML Reward" dataDxfId="10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E8C3F5-2B03-46B0-9EA5-5DFD59B51730}" name="Table158" displayName="Table158" ref="B4:G8" totalsRowShown="0" headerRowDxfId="101" tableBorderDxfId="100">
  <tableColumns count="6">
    <tableColumn id="1" xr3:uid="{66A5A0DD-D90B-4594-83AB-B9318269E3DC}" name="Model"/>
    <tableColumn id="2" xr3:uid="{C58FFA8B-68E9-4187-948E-54E03000F02A}" name="Jaccard" dataDxfId="99"/>
    <tableColumn id="5" xr3:uid="{53BDB7E5-09E9-4642-9415-7BCE744327E0}" name="Kendall" dataDxfId="98"/>
    <tableColumn id="3" xr3:uid="{4609E899-EB39-4CF5-AD9F-A9EED63FAED1}" name="DCG" dataDxfId="97"/>
    <tableColumn id="4" xr3:uid="{045A7FB3-4380-42B6-812D-6AA915BDCEAA}" name="Adjusted Reward" dataDxfId="96"/>
    <tableColumn id="6" xr3:uid="{86E8A517-9BCB-4BED-9B78-C9CFE872930F}" name="Proportionate Reward" dataDxfId="95">
      <calculatedColumnFormula>saturating!D22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20EDBB-6B10-415F-BD5A-AB527D57AC0A}" name="Table13569" displayName="Table13569" ref="B33:E38" totalsRowCount="1" tableBorderDxfId="94">
  <tableColumns count="4">
    <tableColumn id="1" xr3:uid="{9E9F470E-944C-429D-86F8-268CE5CC8B5D}" name="Model" totalsRowLabel="Total" dataDxfId="93" totalsRowDxfId="92"/>
    <tableColumn id="2" xr3:uid="{BB066B10-92DF-4DEC-95E8-D5538AEDB21F}" name="Jaccard" totalsRowFunction="average" dataDxfId="91" totalsRowDxfId="90">
      <calculatedColumnFormula>ABS(C5-F5)/F5</calculatedColumnFormula>
    </tableColumn>
    <tableColumn id="5" xr3:uid="{46E3D6BC-803F-4BAE-A833-179A52637C9E}" name="Kendall" totalsRowFunction="average" dataDxfId="89" totalsRowDxfId="88">
      <calculatedColumnFormula>ABS(D5-F5)/F5</calculatedColumnFormula>
    </tableColumn>
    <tableColumn id="3" xr3:uid="{86E26F97-0E5F-414A-A3D2-5A7AB62D86D8}" name="DCG" totalsRowFunction="average" dataDxfId="87" totalsRowDxfId="86">
      <calculatedColumnFormula>ABS(E5-F5)/F5</calculatedColumnFormula>
    </tableColumn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EF0A0E1-DAB0-469D-9B53-847D1FEFC06D}" name="Table1356710" displayName="Table1356710" ref="G33:J38" totalsRowCount="1" tableBorderDxfId="85">
  <tableColumns count="4">
    <tableColumn id="1" xr3:uid="{5FC08848-6ADB-4357-8F85-9296A7A600D3}" name="Model" totalsRowLabel="Total" dataDxfId="84" totalsRowDxfId="83"/>
    <tableColumn id="2" xr3:uid="{C4FCD41D-191A-4311-987E-A0F6D33129EB}" name="Jaccard" totalsRowFunction="average" dataDxfId="82" totalsRowDxfId="81">
      <calculatedColumnFormula>ABS(C5-G5)/G5</calculatedColumnFormula>
    </tableColumn>
    <tableColumn id="5" xr3:uid="{137D476E-3FB9-4A2E-B9CD-B81D4A3EDD67}" name="Kendall" totalsRowFunction="average" dataDxfId="80" totalsRowDxfId="79">
      <calculatedColumnFormula>ABS(D5-G5)/G5</calculatedColumnFormula>
    </tableColumn>
    <tableColumn id="3" xr3:uid="{B57E1B83-57CF-4428-86CA-1314FEC08798}" name="DCG" totalsRowFunction="average" dataDxfId="78" totalsRowDxfId="77">
      <calculatedColumnFormula>ABS(E5-G5)/G5</calculatedColumnFormula>
    </tableColumn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4A868B-022A-44ED-9795-1420604EDBC5}" name="Table15811" displayName="Table15811" ref="B4:G8" totalsRowShown="0" headerRowDxfId="76" tableBorderDxfId="75">
  <tableColumns count="6">
    <tableColumn id="1" xr3:uid="{3D071C6C-CD4D-4509-A5FE-72AB8FBCC679}" name="Model"/>
    <tableColumn id="2" xr3:uid="{DA0D1B34-EC33-4199-BD9C-0A6DD4755E9A}" name="Jaccard" dataDxfId="74"/>
    <tableColumn id="5" xr3:uid="{25DB9ED4-B309-4E63-AD3C-246CD445FB43}" name="Kendall" dataDxfId="73"/>
    <tableColumn id="3" xr3:uid="{30BF8E3C-5D13-4B9F-A1BE-FB9FBEDD4217}" name="DCG" dataDxfId="72"/>
    <tableColumn id="4" xr3:uid="{8EE92B9B-C3D6-44B1-A397-24A28B7429A7}" name="Adjusted Reward" dataDxfId="71"/>
    <tableColumn id="6" xr3:uid="{FBE5571E-621B-47D2-B574-8A4D4D83C0E2}" name="Proportionate Reward" dataDxfId="70">
      <calculatedColumnFormula>saturating!D22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713EA56-9EC5-4226-9E4E-A0D48753A865}" name="Table1356912" displayName="Table1356912" ref="B33:E38" totalsRowCount="1" tableBorderDxfId="69">
  <tableColumns count="4">
    <tableColumn id="1" xr3:uid="{46CE6C32-2ABE-495C-9C9A-C0586606F0AC}" name="Model" totalsRowLabel="Total" dataDxfId="68" totalsRowDxfId="67"/>
    <tableColumn id="2" xr3:uid="{F21A5244-A137-41EC-94D3-8ED8179063DA}" name="Jaccard" totalsRowFunction="average" dataDxfId="66" totalsRowDxfId="65">
      <calculatedColumnFormula>ABS(C5-F5)/F5</calculatedColumnFormula>
    </tableColumn>
    <tableColumn id="5" xr3:uid="{92B80890-872A-4B5C-9461-3EECA8AB2DF5}" name="Kendall" totalsRowFunction="average" dataDxfId="64" totalsRowDxfId="63">
      <calculatedColumnFormula>ABS(D5-F5)/F5</calculatedColumnFormula>
    </tableColumn>
    <tableColumn id="3" xr3:uid="{C4910E40-BA7D-466B-9998-E56EAE9CD314}" name="DCG" totalsRowFunction="average" dataDxfId="62" totalsRowDxfId="61">
      <calculatedColumnFormula>ABS(E5-F5)/F5</calculatedColumnFormula>
    </tableColumn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EB92DE-D3E4-487B-9548-741284513C1F}" name="Table135671013" displayName="Table135671013" ref="G33:J38" totalsRowCount="1" tableBorderDxfId="60">
  <tableColumns count="4">
    <tableColumn id="1" xr3:uid="{41E6A2E7-FAB9-4FF4-860E-8D589CE3CA8A}" name="Model" totalsRowLabel="Total" dataDxfId="59" totalsRowDxfId="58"/>
    <tableColumn id="2" xr3:uid="{2D9F5D35-910B-434D-9611-5915F67AF734}" name="Jaccard" totalsRowFunction="average" dataDxfId="57" totalsRowDxfId="56">
      <calculatedColumnFormula>ABS(C5-G5)/G5</calculatedColumnFormula>
    </tableColumn>
    <tableColumn id="5" xr3:uid="{60BCCFC4-6568-4255-B070-EEF503B069EF}" name="Kendall" totalsRowFunction="average" dataDxfId="55" totalsRowDxfId="54">
      <calculatedColumnFormula>ABS(D5-G5)/G5</calculatedColumnFormula>
    </tableColumn>
    <tableColumn id="3" xr3:uid="{117B8DA2-D939-4D82-8D2D-651DFD69F8EA}" name="DCG" totalsRowFunction="average" dataDxfId="53" totalsRowDxfId="52">
      <calculatedColumnFormula>ABS(E5-G5)/G5</calculatedColumnFormula>
    </tableColumn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1016D1-E838-4CF7-8BD1-5D3249827174}" name="Table15" displayName="Table15" ref="B4:G8" totalsRowShown="0" headerRowDxfId="51" tableBorderDxfId="50">
  <tableColumns count="6">
    <tableColumn id="1" xr3:uid="{859B6CCA-1B0B-4046-8405-A1F4DA3B22B7}" name="Model"/>
    <tableColumn id="2" xr3:uid="{71C327A4-E55E-47BF-8F32-B9C0E5215D1A}" name="Jaccard" dataDxfId="49"/>
    <tableColumn id="5" xr3:uid="{984F4615-B0F7-41B9-B49A-0511FA73AD18}" name="Kendall" dataDxfId="48"/>
    <tableColumn id="3" xr3:uid="{6D8B1E2C-EF00-473E-ACB1-2798203D08FD}" name="DCG" dataDxfId="47"/>
    <tableColumn id="4" xr3:uid="{D4EB8149-61B8-4630-84DA-2521F4C8C189}" name="Adjusted Reward" dataDxfId="46"/>
    <tableColumn id="6" xr3:uid="{CB2526CF-021A-41A0-9197-38F77C360F9B}" name="Proportionate Reward" dataDxfId="45">
      <calculatedColumnFormula>saturating!D22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3368D9-B7A7-4C91-B343-5ACF6C2F62B4}" name="Table1356" displayName="Table1356" ref="B33:E38" totalsRowCount="1" tableBorderDxfId="44">
  <tableColumns count="4">
    <tableColumn id="1" xr3:uid="{DA213F39-36E0-47C5-8256-859349DAF585}" name="Model" totalsRowLabel="Total" dataDxfId="43" totalsRowDxfId="42"/>
    <tableColumn id="2" xr3:uid="{D033DBED-E81D-495E-8EAA-4DD41AA2ED28}" name="Jaccard" totalsRowFunction="average" dataDxfId="41" totalsRowDxfId="40">
      <calculatedColumnFormula>ABS(C5-F5)/F5</calculatedColumnFormula>
    </tableColumn>
    <tableColumn id="5" xr3:uid="{E8B7F3EA-EB1B-4732-A0FD-EAD0AD036FF8}" name="Kendall" totalsRowFunction="average" dataDxfId="39" totalsRowDxfId="38">
      <calculatedColumnFormula>ABS(D5-F5)/F5</calculatedColumnFormula>
    </tableColumn>
    <tableColumn id="3" xr3:uid="{2C34A939-399D-42CA-85F8-C9275BF78876}" name="DCG" totalsRowFunction="average" dataDxfId="37" totalsRowDxfId="36">
      <calculatedColumnFormula>ABS(E5-F5)/F5</calculatedColumnFormula>
    </tableColumn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5774B5-34D9-4AB0-887F-40148B4348AF}" name="Table13567" displayName="Table13567" ref="G33:J38" totalsRowCount="1" tableBorderDxfId="35">
  <tableColumns count="4">
    <tableColumn id="1" xr3:uid="{B792EE4F-6F99-49CA-81CF-64DBFD1392D3}" name="Model" totalsRowLabel="Total" dataDxfId="34" totalsRowDxfId="33"/>
    <tableColumn id="2" xr3:uid="{D7C71105-421F-4249-853F-A60B588AA2A9}" name="Jaccard" totalsRowFunction="average" dataDxfId="32" totalsRowDxfId="31">
      <calculatedColumnFormula>ABS(C5-G5)/G5</calculatedColumnFormula>
    </tableColumn>
    <tableColumn id="5" xr3:uid="{B45ED1AC-74D4-4919-B1D2-56738DE7776D}" name="Kendall" totalsRowFunction="average" dataDxfId="30" totalsRowDxfId="29">
      <calculatedColumnFormula>ABS(D5-G5)/G5</calculatedColumnFormula>
    </tableColumn>
    <tableColumn id="3" xr3:uid="{C8190C87-E3B8-4B97-A044-E51C805735D2}" name="DCG" totalsRowFunction="average" dataDxfId="28" totalsRowDxfId="27">
      <calculatedColumnFormula>ABS(E5-G5)/G5</calculatedColumnFormula>
    </tableColumn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E82E95-41F6-4F90-8A9C-34DE0A51D93E}" name="Table153" displayName="Table153" ref="B4:I8" totalsRowShown="0" headerRowDxfId="26" tableBorderDxfId="25">
  <tableColumns count="8">
    <tableColumn id="1" xr3:uid="{80D22636-F160-4211-A360-F6C0789D4CBC}" name="Model"/>
    <tableColumn id="2" xr3:uid="{FC511791-E5E2-482F-B1D0-6B6BA0448963}" name="Jaccard" dataDxfId="24">
      <calculatedColumnFormula>SimilarityMetrics!D2</calculatedColumnFormula>
    </tableColumn>
    <tableColumn id="5" xr3:uid="{D3F05DC8-A3A3-4FAC-BEBD-D3D0304326BA}" name="Kendall" dataDxfId="23">
      <calculatedColumnFormula>SimilarityMetrics!E2</calculatedColumnFormula>
    </tableColumn>
    <tableColumn id="3" xr3:uid="{86C3C1EB-E4C6-4407-AD7D-5CEEE61BA6ED}" name="DCG" dataDxfId="22">
      <calculatedColumnFormula>SimilarityMetrics!F2</calculatedColumnFormula>
    </tableColumn>
    <tableColumn id="4" xr3:uid="{5DE8D60C-3628-4EAF-932E-9AC1D29DDDC5}" name="Adjusted Reward" dataDxfId="21"/>
    <tableColumn id="6" xr3:uid="{CFBC5059-EAD1-44B7-8158-497C80382A0F}" name="Proportionate Reward" dataDxfId="20">
      <calculatedColumnFormula>saturating!D22</calculatedColumnFormula>
    </tableColumn>
    <tableColumn id="7" xr3:uid="{A504BB2F-F9E1-426A-B053-EDDCD1347637}" name="Error to Optimal" dataDxfId="19"/>
    <tableColumn id="8" xr3:uid="{204CC40F-5601-413B-8E8A-A3FB9C820FD0}" name="Discount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CF9CDA-0022-4D83-B3F8-FD3B73670E9C}" name="Table13564" displayName="Table13564" ref="B33:E38" totalsRowCount="1" tableBorderDxfId="17">
  <tableColumns count="4">
    <tableColumn id="1" xr3:uid="{E79CAFF1-B1B7-47DA-AB68-201997F723FB}" name="Model" totalsRowLabel="Total" dataDxfId="16" totalsRowDxfId="15"/>
    <tableColumn id="2" xr3:uid="{C44197DA-2C16-49CC-840E-143A28B657B2}" name="Jaccard" totalsRowFunction="average" dataDxfId="14" totalsRowDxfId="13">
      <calculatedColumnFormula>ABS(C5-F5)/F5</calculatedColumnFormula>
    </tableColumn>
    <tableColumn id="5" xr3:uid="{13067D08-AB98-4328-BF56-F7B991A0133E}" name="Kendall" totalsRowFunction="average" dataDxfId="12" totalsRowDxfId="11">
      <calculatedColumnFormula>ABS(D5-F5)/F5</calculatedColumnFormula>
    </tableColumn>
    <tableColumn id="3" xr3:uid="{0A4FC8AB-E208-45D8-907F-D798FD3D9EB6}" name="DCG" totalsRowFunction="average" dataDxfId="10" totalsRowDxfId="9">
      <calculatedColumnFormula>ABS(E5-F5)/F5</calculatedColumnFormula>
    </tableColumn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0AB9E3-5954-43C1-8455-96286E9ADE86}" name="Table1356714" displayName="Table1356714" ref="G33:J38" totalsRowCount="1" tableBorderDxfId="8">
  <tableColumns count="4">
    <tableColumn id="1" xr3:uid="{A8ABC292-CFE0-4FB3-B42E-46CFDAB7D179}" name="Model" totalsRowLabel="Total" dataDxfId="7" totalsRowDxfId="6"/>
    <tableColumn id="2" xr3:uid="{F71F93B7-F542-44AF-B43E-8713348CB256}" name="Jaccard" totalsRowFunction="average" dataDxfId="5" totalsRowDxfId="4">
      <calculatedColumnFormula>ABS(C5-G5)/G5</calculatedColumnFormula>
    </tableColumn>
    <tableColumn id="5" xr3:uid="{6E02C278-2308-4D77-A6FB-CB72D3E8F336}" name="Kendall" totalsRowFunction="average" dataDxfId="3" totalsRowDxfId="2">
      <calculatedColumnFormula>ABS(D5-G5)/G5</calculatedColumnFormula>
    </tableColumn>
    <tableColumn id="3" xr3:uid="{003E43D7-5004-4E2D-98B2-D4D3DB95FA78}" name="DCG" totalsRowFunction="average" dataDxfId="1" totalsRowDxfId="0">
      <calculatedColumnFormula>ABS(E5-G5)/G5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6" Type="http://schemas.openxmlformats.org/officeDocument/2006/relationships/comments" Target="../comments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Relationship Id="rId6" Type="http://schemas.openxmlformats.org/officeDocument/2006/relationships/comments" Target="../comments3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Relationship Id="rId6" Type="http://schemas.openxmlformats.org/officeDocument/2006/relationships/comments" Target="../comments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zoomScale="70" zoomScaleNormal="70" zoomScalePageLayoutView="235" workbookViewId="0">
      <selection activeCell="F8" sqref="F8"/>
    </sheetView>
  </sheetViews>
  <sheetFormatPr defaultColWidth="10.6875" defaultRowHeight="15.75" x14ac:dyDescent="0.5"/>
  <cols>
    <col min="2" max="2" width="16" customWidth="1"/>
    <col min="3" max="3" width="19.6875" customWidth="1"/>
    <col min="4" max="4" width="19" customWidth="1"/>
    <col min="5" max="5" width="19.8125" customWidth="1"/>
    <col min="6" max="6" width="18.1875" customWidth="1"/>
    <col min="9" max="9" width="21.3125" customWidth="1"/>
    <col min="10" max="10" width="27" customWidth="1"/>
    <col min="11" max="11" width="22.6875" customWidth="1"/>
    <col min="12" max="12" width="18" customWidth="1"/>
    <col min="15" max="15" width="12.0625" customWidth="1"/>
    <col min="18" max="18" width="10.9375" customWidth="1"/>
  </cols>
  <sheetData>
    <row r="1" spans="1:19" x14ac:dyDescent="0.5">
      <c r="B1">
        <v>5</v>
      </c>
      <c r="C1">
        <v>25</v>
      </c>
      <c r="D1">
        <v>50</v>
      </c>
      <c r="H1" s="9"/>
      <c r="I1" s="10">
        <v>5</v>
      </c>
      <c r="J1" s="10">
        <v>25</v>
      </c>
      <c r="K1" s="11">
        <v>50</v>
      </c>
      <c r="L1" s="2"/>
    </row>
    <row r="2" spans="1:19" x14ac:dyDescent="0.5">
      <c r="A2" t="s">
        <v>0</v>
      </c>
      <c r="B2" s="21">
        <v>259545.498755048</v>
      </c>
      <c r="C2" s="21">
        <v>689897.16643472901</v>
      </c>
      <c r="D2" s="21">
        <v>553772.49866518995</v>
      </c>
      <c r="E2" s="7"/>
      <c r="F2" t="s">
        <v>3</v>
      </c>
      <c r="H2" s="1" t="s">
        <v>0</v>
      </c>
      <c r="I2" s="2">
        <f>1</f>
        <v>1</v>
      </c>
      <c r="J2" s="2">
        <v>1</v>
      </c>
      <c r="K2" s="3">
        <v>1</v>
      </c>
      <c r="L2" s="2"/>
    </row>
    <row r="3" spans="1:19" x14ac:dyDescent="0.5">
      <c r="A3" t="s">
        <v>1</v>
      </c>
      <c r="B3" s="21">
        <v>259545.498755048</v>
      </c>
      <c r="C3" s="21">
        <v>661072.78240786202</v>
      </c>
      <c r="D3" s="21">
        <v>510703.17405519</v>
      </c>
      <c r="E3" s="7"/>
      <c r="F3" t="s">
        <v>4</v>
      </c>
      <c r="H3" s="1" t="s">
        <v>1</v>
      </c>
      <c r="I3" s="2">
        <f>(B3-B4)/(B2-B4)</f>
        <v>1</v>
      </c>
      <c r="J3" s="2">
        <f>(C3-C4)/(C2-C4)</f>
        <v>0.90512836539373087</v>
      </c>
      <c r="K3" s="3">
        <f>(D3-D4)/(D2-D4)</f>
        <v>0.85692460197801068</v>
      </c>
      <c r="L3" s="2"/>
    </row>
    <row r="4" spans="1:19" x14ac:dyDescent="0.5">
      <c r="A4" t="s">
        <v>2</v>
      </c>
      <c r="B4" s="21">
        <v>237660.828820864</v>
      </c>
      <c r="C4" s="21">
        <v>386072.06479615899</v>
      </c>
      <c r="D4" s="21">
        <v>252747.12878726999</v>
      </c>
      <c r="E4" s="7"/>
      <c r="H4" s="4" t="s">
        <v>2</v>
      </c>
      <c r="I4" s="5">
        <v>0</v>
      </c>
      <c r="J4" s="5">
        <v>0</v>
      </c>
      <c r="K4" s="6">
        <v>0</v>
      </c>
      <c r="L4" s="2"/>
    </row>
    <row r="5" spans="1:19" x14ac:dyDescent="0.5">
      <c r="P5" s="48" t="s">
        <v>16</v>
      </c>
      <c r="Q5" s="49"/>
      <c r="R5" s="50"/>
      <c r="S5" s="12" t="s">
        <v>16</v>
      </c>
    </row>
    <row r="6" spans="1:19" x14ac:dyDescent="0.5">
      <c r="O6" s="13" t="s">
        <v>7</v>
      </c>
      <c r="P6" t="s">
        <v>8</v>
      </c>
      <c r="Q6" t="s">
        <v>9</v>
      </c>
      <c r="R6" t="s">
        <v>10</v>
      </c>
      <c r="S6" t="s">
        <v>11</v>
      </c>
    </row>
    <row r="7" spans="1:19" x14ac:dyDescent="0.5">
      <c r="O7" s="14" t="s">
        <v>12</v>
      </c>
      <c r="P7" s="16">
        <v>0.70200000000000018</v>
      </c>
      <c r="Q7" s="16">
        <v>0.97551020408163236</v>
      </c>
      <c r="R7" s="16">
        <v>0.87693455840760526</v>
      </c>
      <c r="S7" s="16">
        <f>Linear!K3</f>
        <v>1</v>
      </c>
    </row>
    <row r="8" spans="1:19" x14ac:dyDescent="0.5">
      <c r="O8" s="15" t="s">
        <v>13</v>
      </c>
      <c r="P8" s="16">
        <v>0.64400000000000002</v>
      </c>
      <c r="Q8" s="16">
        <v>0.9756734693877549</v>
      </c>
      <c r="R8" s="16">
        <v>0.81678020099053816</v>
      </c>
      <c r="S8" s="16">
        <f>saturating!K3</f>
        <v>0.97685670348511244</v>
      </c>
    </row>
    <row r="9" spans="1:19" x14ac:dyDescent="0.5">
      <c r="O9" s="14" t="s">
        <v>14</v>
      </c>
      <c r="P9" s="16">
        <v>0.52</v>
      </c>
      <c r="Q9" s="16">
        <v>0.98302040816326475</v>
      </c>
      <c r="R9" s="16">
        <v>0.81614838258627065</v>
      </c>
      <c r="S9" s="16">
        <f>discontinuous!K3</f>
        <v>0.96297946820230396</v>
      </c>
    </row>
    <row r="10" spans="1:19" x14ac:dyDescent="0.5">
      <c r="O10" s="15" t="s">
        <v>15</v>
      </c>
      <c r="P10" s="16">
        <v>0.51800000000000002</v>
      </c>
      <c r="Q10" s="16">
        <v>0.96767346938775467</v>
      </c>
      <c r="R10" s="16">
        <v>0.70703077193816</v>
      </c>
      <c r="S10" s="16">
        <f>K3</f>
        <v>0.85692460197801068</v>
      </c>
    </row>
    <row r="21" spans="1:13" x14ac:dyDescent="0.5">
      <c r="A21" t="s">
        <v>6</v>
      </c>
      <c r="L21" s="2"/>
      <c r="M21" s="2"/>
    </row>
    <row r="22" spans="1:13" x14ac:dyDescent="0.5">
      <c r="B22">
        <v>5</v>
      </c>
      <c r="C22">
        <v>25</v>
      </c>
      <c r="D22">
        <v>50</v>
      </c>
      <c r="F22" t="s">
        <v>5</v>
      </c>
      <c r="H22" s="9"/>
      <c r="I22" s="10">
        <v>5</v>
      </c>
      <c r="J22" s="10">
        <v>25</v>
      </c>
      <c r="K22" s="11">
        <v>50</v>
      </c>
      <c r="L22" s="2"/>
      <c r="M22" s="2"/>
    </row>
    <row r="23" spans="1:13" x14ac:dyDescent="0.5">
      <c r="A23" t="s">
        <v>0</v>
      </c>
      <c r="B23">
        <f>B3/$B$2</f>
        <v>1</v>
      </c>
      <c r="C23">
        <f>C3/$C$2</f>
        <v>0.95821930364517005</v>
      </c>
      <c r="D23">
        <f>D3/$D$2</f>
        <v>0.9222255985737573</v>
      </c>
      <c r="H23" s="1" t="s">
        <v>1</v>
      </c>
      <c r="I23" s="8">
        <f>(B2-B3)/B2</f>
        <v>0</v>
      </c>
      <c r="J23" s="2">
        <f>(C2-C3)/C2</f>
        <v>4.1780696354829942E-2</v>
      </c>
      <c r="K23" s="3">
        <f>(D2-D3)/D2</f>
        <v>7.7774401426242729E-2</v>
      </c>
      <c r="L23" s="2"/>
      <c r="M23" s="2"/>
    </row>
    <row r="24" spans="1:13" x14ac:dyDescent="0.5">
      <c r="A24" t="s">
        <v>1</v>
      </c>
      <c r="B24">
        <f>B3/$B$2</f>
        <v>1</v>
      </c>
      <c r="C24">
        <f>C3/$C$2</f>
        <v>0.95821930364517005</v>
      </c>
      <c r="D24">
        <f>D3/$D$2</f>
        <v>0.9222255985737573</v>
      </c>
      <c r="H24" s="4" t="s">
        <v>2</v>
      </c>
      <c r="I24" s="5">
        <f>(B2-B4)/B2</f>
        <v>8.4319204298118677E-2</v>
      </c>
      <c r="J24" s="5">
        <f>(C2-C4)/C2</f>
        <v>0.4403918676875952</v>
      </c>
      <c r="K24" s="6">
        <f>(D2-D4)/D2</f>
        <v>0.54359032021906073</v>
      </c>
      <c r="L24" s="2"/>
      <c r="M24" s="2"/>
    </row>
    <row r="25" spans="1:13" x14ac:dyDescent="0.5">
      <c r="A25" t="s">
        <v>2</v>
      </c>
      <c r="B25">
        <f>B4/$B$2</f>
        <v>0.91568079570188132</v>
      </c>
      <c r="C25">
        <f>C4/$C$2</f>
        <v>0.5596081323124048</v>
      </c>
      <c r="D25">
        <f>D4/$D$2</f>
        <v>0.45640967978093933</v>
      </c>
      <c r="L25" s="2"/>
      <c r="M25" s="2"/>
    </row>
    <row r="26" spans="1:13" x14ac:dyDescent="0.5">
      <c r="L26" s="2"/>
      <c r="M26" s="2"/>
    </row>
  </sheetData>
  <mergeCells count="1">
    <mergeCell ref="P5:R5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zoomScale="40" zoomScaleNormal="40" zoomScalePageLayoutView="235" workbookViewId="0">
      <selection sqref="A1:D4"/>
    </sheetView>
  </sheetViews>
  <sheetFormatPr defaultColWidth="10.6875" defaultRowHeight="15.75" x14ac:dyDescent="0.5"/>
  <cols>
    <col min="2" max="2" width="16" customWidth="1"/>
    <col min="3" max="3" width="19.6875" customWidth="1"/>
    <col min="4" max="4" width="19" customWidth="1"/>
    <col min="5" max="5" width="19.8125" customWidth="1"/>
    <col min="6" max="6" width="18.1875" customWidth="1"/>
    <col min="9" max="9" width="21.3125" customWidth="1"/>
    <col min="10" max="10" width="27" customWidth="1"/>
    <col min="11" max="11" width="22.6875" customWidth="1"/>
    <col min="12" max="12" width="18" customWidth="1"/>
  </cols>
  <sheetData>
    <row r="1" spans="1:12" x14ac:dyDescent="0.5">
      <c r="B1">
        <v>5</v>
      </c>
      <c r="C1">
        <v>25</v>
      </c>
      <c r="D1">
        <v>50</v>
      </c>
      <c r="H1" s="9"/>
      <c r="I1" s="10">
        <v>5</v>
      </c>
      <c r="J1" s="10">
        <v>25</v>
      </c>
      <c r="K1" s="11">
        <v>50</v>
      </c>
      <c r="L1" s="2"/>
    </row>
    <row r="2" spans="1:12" x14ac:dyDescent="0.5">
      <c r="A2" t="s">
        <v>0</v>
      </c>
      <c r="B2" s="21">
        <v>254660.049354766</v>
      </c>
      <c r="C2" s="21">
        <v>1232220.2735472501</v>
      </c>
      <c r="D2" s="21">
        <v>2345522.5859780698</v>
      </c>
      <c r="E2" s="7"/>
      <c r="F2" t="s">
        <v>3</v>
      </c>
      <c r="H2" s="1" t="s">
        <v>0</v>
      </c>
      <c r="I2" s="2">
        <f>1</f>
        <v>1</v>
      </c>
      <c r="J2" s="2">
        <v>1</v>
      </c>
      <c r="K2" s="3">
        <v>1</v>
      </c>
      <c r="L2" s="2"/>
    </row>
    <row r="3" spans="1:12" x14ac:dyDescent="0.5">
      <c r="A3" t="s">
        <v>1</v>
      </c>
      <c r="B3">
        <v>254657.77663940901</v>
      </c>
      <c r="C3">
        <v>1230848.45873053</v>
      </c>
      <c r="D3">
        <v>2335273.2909293799</v>
      </c>
      <c r="E3" s="7"/>
      <c r="F3" t="s">
        <v>4</v>
      </c>
      <c r="H3" s="1" t="s">
        <v>1</v>
      </c>
      <c r="I3" s="2">
        <f>(B3-B4)/(B2-B4)</f>
        <v>0.99992574936569434</v>
      </c>
      <c r="J3" s="2">
        <f>(C3-C4)/(C2-C4)</f>
        <v>0.98885238284348886</v>
      </c>
      <c r="K3" s="3">
        <f>(D3-D4)/(D2-D4)</f>
        <v>0.97685670348511244</v>
      </c>
      <c r="L3" s="2"/>
    </row>
    <row r="4" spans="1:12" x14ac:dyDescent="0.5">
      <c r="A4" t="s">
        <v>2</v>
      </c>
      <c r="B4" s="21">
        <v>224051.349803049</v>
      </c>
      <c r="C4" s="21">
        <v>1109161.2558702</v>
      </c>
      <c r="D4" s="21">
        <v>1902660.2201047901</v>
      </c>
      <c r="E4" s="7"/>
      <c r="H4" s="4" t="s">
        <v>2</v>
      </c>
      <c r="I4" s="5">
        <v>0</v>
      </c>
      <c r="J4" s="5">
        <v>0</v>
      </c>
      <c r="K4" s="6">
        <v>0</v>
      </c>
      <c r="L4" s="2"/>
    </row>
    <row r="20" spans="1:13" x14ac:dyDescent="0.5">
      <c r="A20" t="s">
        <v>6</v>
      </c>
    </row>
    <row r="21" spans="1:13" x14ac:dyDescent="0.5">
      <c r="B21">
        <v>5</v>
      </c>
      <c r="C21">
        <v>25</v>
      </c>
      <c r="D21">
        <v>50</v>
      </c>
      <c r="L21" s="2"/>
      <c r="M21" s="2"/>
    </row>
    <row r="22" spans="1:13" x14ac:dyDescent="0.5">
      <c r="A22" t="s">
        <v>0</v>
      </c>
      <c r="B22">
        <f>B2/$B$2</f>
        <v>1</v>
      </c>
      <c r="C22">
        <f>C2/$C$2</f>
        <v>1</v>
      </c>
      <c r="D22">
        <f>D2/$D$2</f>
        <v>1</v>
      </c>
      <c r="F22" t="s">
        <v>19</v>
      </c>
      <c r="H22" s="9"/>
      <c r="I22" s="10">
        <v>5</v>
      </c>
      <c r="J22" s="10">
        <v>25</v>
      </c>
      <c r="K22" s="11">
        <v>50</v>
      </c>
      <c r="L22" s="2"/>
      <c r="M22" s="2"/>
    </row>
    <row r="23" spans="1:13" x14ac:dyDescent="0.5">
      <c r="A23" t="s">
        <v>1</v>
      </c>
      <c r="B23">
        <f>B3/$B$2</f>
        <v>0.99999107549314181</v>
      </c>
      <c r="C23">
        <f>C3/$C$2</f>
        <v>0.99888671299590703</v>
      </c>
      <c r="D23">
        <f>D3/$D$2</f>
        <v>0.99563027228560408</v>
      </c>
      <c r="H23" s="1" t="s">
        <v>1</v>
      </c>
      <c r="I23" s="8">
        <f>(B2-B3)/B2</f>
        <v>8.9245068582415348E-6</v>
      </c>
      <c r="J23" s="2">
        <f>(C2-C3)/C2</f>
        <v>1.1132870040930084E-3</v>
      </c>
      <c r="K23" s="3">
        <f>(D2-D3)/D2</f>
        <v>4.3697277143959099E-3</v>
      </c>
      <c r="L23" s="2"/>
      <c r="M23" s="2"/>
    </row>
    <row r="24" spans="1:13" x14ac:dyDescent="0.5">
      <c r="A24" t="s">
        <v>2</v>
      </c>
      <c r="B24">
        <f>B4/$B$2</f>
        <v>0.87980564823862051</v>
      </c>
      <c r="C24">
        <f>C4/$C$2</f>
        <v>0.90013228939758116</v>
      </c>
      <c r="D24">
        <f>D4/$D$2</f>
        <v>0.81118818956560645</v>
      </c>
      <c r="H24" s="4" t="s">
        <v>2</v>
      </c>
      <c r="I24" s="5">
        <f>(B3-B4)/B3</f>
        <v>0.12018649985976348</v>
      </c>
      <c r="J24" s="5">
        <f>(C2-C4)/C2</f>
        <v>9.986771060241878E-2</v>
      </c>
      <c r="K24" s="6">
        <f>(D2-D4)/D2</f>
        <v>0.18881181043439349</v>
      </c>
      <c r="L24" s="2"/>
      <c r="M24" s="2"/>
    </row>
    <row r="25" spans="1:13" x14ac:dyDescent="0.5">
      <c r="L25" s="2"/>
      <c r="M25" s="2"/>
    </row>
    <row r="26" spans="1:13" x14ac:dyDescent="0.5">
      <c r="L26" s="2"/>
      <c r="M26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zoomScale="70" zoomScaleNormal="70" zoomScalePageLayoutView="235" workbookViewId="0">
      <selection sqref="A1:D4"/>
    </sheetView>
  </sheetViews>
  <sheetFormatPr defaultColWidth="10.6875" defaultRowHeight="15.75" x14ac:dyDescent="0.5"/>
  <cols>
    <col min="2" max="2" width="16" customWidth="1"/>
    <col min="3" max="3" width="19.6875" customWidth="1"/>
    <col min="4" max="4" width="19" customWidth="1"/>
    <col min="5" max="5" width="19.8125" customWidth="1"/>
    <col min="6" max="6" width="18.1875" customWidth="1"/>
    <col min="9" max="9" width="21.3125" customWidth="1"/>
    <col min="10" max="10" width="27" customWidth="1"/>
    <col min="11" max="11" width="22.6875" customWidth="1"/>
    <col min="12" max="12" width="18" customWidth="1"/>
  </cols>
  <sheetData>
    <row r="1" spans="1:12" x14ac:dyDescent="0.5">
      <c r="B1">
        <v>5</v>
      </c>
      <c r="C1">
        <v>25</v>
      </c>
      <c r="D1">
        <v>50</v>
      </c>
      <c r="H1" s="9"/>
      <c r="I1" s="10">
        <v>5</v>
      </c>
      <c r="J1" s="10">
        <v>25</v>
      </c>
      <c r="K1" s="11">
        <v>50</v>
      </c>
      <c r="L1" s="2"/>
    </row>
    <row r="2" spans="1:12" x14ac:dyDescent="0.5">
      <c r="A2" t="s">
        <v>0</v>
      </c>
      <c r="B2" s="21">
        <v>255202.632564981</v>
      </c>
      <c r="C2" s="21">
        <v>1190861.54639278</v>
      </c>
      <c r="D2" s="21">
        <v>2273405.0328414598</v>
      </c>
      <c r="E2" s="7"/>
      <c r="F2" t="s">
        <v>3</v>
      </c>
      <c r="H2" s="1" t="s">
        <v>0</v>
      </c>
      <c r="I2" s="2">
        <f>1</f>
        <v>1</v>
      </c>
      <c r="J2" s="2">
        <v>1</v>
      </c>
      <c r="K2" s="3">
        <v>1</v>
      </c>
      <c r="L2" s="2"/>
    </row>
    <row r="3" spans="1:12" x14ac:dyDescent="0.5">
      <c r="A3" t="s">
        <v>1</v>
      </c>
      <c r="B3" s="21">
        <v>255202.632564981</v>
      </c>
      <c r="C3">
        <v>1190042.56073473</v>
      </c>
      <c r="D3">
        <v>2261137.66971457</v>
      </c>
      <c r="E3" s="7"/>
      <c r="F3" t="s">
        <v>4</v>
      </c>
      <c r="H3" s="1" t="s">
        <v>1</v>
      </c>
      <c r="I3" s="2">
        <f>(B3-B4)/(B2-B4)</f>
        <v>1</v>
      </c>
      <c r="J3" s="2">
        <f>(C3-C4)/(C2-C4)</f>
        <v>0.98393373078349788</v>
      </c>
      <c r="K3" s="3">
        <f>(D3-D4)/(D2-D4)</f>
        <v>0.96297946820230396</v>
      </c>
      <c r="L3" s="2"/>
    </row>
    <row r="4" spans="1:12" x14ac:dyDescent="0.5">
      <c r="A4" t="s">
        <v>2</v>
      </c>
      <c r="B4" s="21">
        <v>252104.303095585</v>
      </c>
      <c r="C4" s="21">
        <v>1139886.0743019199</v>
      </c>
      <c r="D4" s="21">
        <v>1942038.5577749601</v>
      </c>
      <c r="E4" s="7"/>
      <c r="H4" s="4" t="s">
        <v>2</v>
      </c>
      <c r="I4" s="5">
        <v>0</v>
      </c>
      <c r="J4" s="5">
        <v>0</v>
      </c>
      <c r="K4" s="6">
        <v>0</v>
      </c>
      <c r="L4" s="2"/>
    </row>
    <row r="20" spans="1:13" x14ac:dyDescent="0.5">
      <c r="A20" t="s">
        <v>6</v>
      </c>
    </row>
    <row r="21" spans="1:13" x14ac:dyDescent="0.5">
      <c r="B21">
        <v>5</v>
      </c>
      <c r="C21">
        <v>25</v>
      </c>
      <c r="D21">
        <v>50</v>
      </c>
      <c r="L21" s="2"/>
      <c r="M21" s="2"/>
    </row>
    <row r="22" spans="1:13" x14ac:dyDescent="0.5">
      <c r="A22" t="s">
        <v>0</v>
      </c>
      <c r="B22">
        <f>B2/$B$2</f>
        <v>1</v>
      </c>
      <c r="C22">
        <f>C2/$C$2</f>
        <v>1</v>
      </c>
      <c r="D22">
        <f>D2/$D$2</f>
        <v>1</v>
      </c>
      <c r="F22" t="s">
        <v>18</v>
      </c>
      <c r="H22" s="9"/>
      <c r="I22" s="10">
        <v>5</v>
      </c>
      <c r="J22" s="10">
        <v>25</v>
      </c>
      <c r="K22" s="11">
        <v>50</v>
      </c>
      <c r="L22" s="2"/>
      <c r="M22" s="2"/>
    </row>
    <row r="23" spans="1:13" x14ac:dyDescent="0.5">
      <c r="A23" t="s">
        <v>1</v>
      </c>
      <c r="B23">
        <f>B3/$B$2</f>
        <v>1</v>
      </c>
      <c r="C23">
        <f>C3/$C$2</f>
        <v>0.99931227466322103</v>
      </c>
      <c r="D23">
        <f>D3/$D$2</f>
        <v>0.99460396939846785</v>
      </c>
      <c r="H23" s="1" t="s">
        <v>1</v>
      </c>
      <c r="I23" s="8">
        <f>(B2-B3)/B2</f>
        <v>0</v>
      </c>
      <c r="J23" s="2">
        <f>(C2-C3)/C2</f>
        <v>6.8772533677892759E-4</v>
      </c>
      <c r="K23" s="3">
        <f>(D2-D3)/D2</f>
        <v>5.3960306015321865E-3</v>
      </c>
      <c r="L23" s="2"/>
      <c r="M23" s="2"/>
    </row>
    <row r="24" spans="1:13" x14ac:dyDescent="0.5">
      <c r="A24" t="s">
        <v>2</v>
      </c>
      <c r="B24">
        <f>B4/$B$2</f>
        <v>0.98785933578249008</v>
      </c>
      <c r="C24">
        <f>C4/$C$2</f>
        <v>0.95719445955302773</v>
      </c>
      <c r="D24">
        <f>D4/$D$2</f>
        <v>0.85424221804755363</v>
      </c>
      <c r="H24" s="4" t="s">
        <v>2</v>
      </c>
      <c r="I24" s="5">
        <f>(B3-B4)/B3</f>
        <v>1.2140664217509953E-2</v>
      </c>
      <c r="J24" s="5">
        <f>(C2-C4)/C2</f>
        <v>4.2805540446972302E-2</v>
      </c>
      <c r="K24" s="6">
        <f>(D2-D4)/D2</f>
        <v>0.1457577819524464</v>
      </c>
      <c r="L24" s="2"/>
      <c r="M24" s="2"/>
    </row>
    <row r="25" spans="1:13" x14ac:dyDescent="0.5">
      <c r="L25" s="2"/>
      <c r="M25" s="2"/>
    </row>
    <row r="26" spans="1:13" x14ac:dyDescent="0.5">
      <c r="L26" s="2"/>
      <c r="M2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topLeftCell="D1" zoomScale="89" zoomScaleNormal="235" zoomScalePageLayoutView="235" workbookViewId="0">
      <selection activeCell="F6" sqref="F6"/>
    </sheetView>
  </sheetViews>
  <sheetFormatPr defaultColWidth="10.6875" defaultRowHeight="15.75" x14ac:dyDescent="0.5"/>
  <cols>
    <col min="2" max="2" width="16" customWidth="1"/>
    <col min="3" max="3" width="19.6875" customWidth="1"/>
    <col min="4" max="4" width="19" customWidth="1"/>
    <col min="5" max="5" width="19.8125" customWidth="1"/>
    <col min="6" max="6" width="18.1875" customWidth="1"/>
    <col min="9" max="9" width="21.3125" customWidth="1"/>
    <col min="10" max="10" width="27" customWidth="1"/>
    <col min="11" max="11" width="22.6875" customWidth="1"/>
    <col min="12" max="12" width="18" customWidth="1"/>
  </cols>
  <sheetData>
    <row r="1" spans="1:12" x14ac:dyDescent="0.5">
      <c r="B1">
        <v>5</v>
      </c>
      <c r="C1">
        <v>25</v>
      </c>
      <c r="D1">
        <v>50</v>
      </c>
      <c r="H1" s="9"/>
      <c r="I1" s="10">
        <v>5</v>
      </c>
      <c r="J1" s="10">
        <v>25</v>
      </c>
      <c r="K1" s="11">
        <v>50</v>
      </c>
      <c r="L1" s="2"/>
    </row>
    <row r="2" spans="1:12" x14ac:dyDescent="0.5">
      <c r="A2" t="s">
        <v>0</v>
      </c>
      <c r="B2" s="21">
        <v>255880.5</v>
      </c>
      <c r="C2" s="21">
        <v>1271045.5</v>
      </c>
      <c r="D2" s="21">
        <v>2521152</v>
      </c>
      <c r="E2" s="7"/>
      <c r="F2" t="s">
        <v>3</v>
      </c>
      <c r="H2" s="1" t="s">
        <v>0</v>
      </c>
      <c r="I2" s="2">
        <f>1</f>
        <v>1</v>
      </c>
      <c r="J2" s="2">
        <v>1</v>
      </c>
      <c r="K2" s="3">
        <v>1</v>
      </c>
      <c r="L2" s="2"/>
    </row>
    <row r="3" spans="1:12" x14ac:dyDescent="0.5">
      <c r="A3" t="s">
        <v>1</v>
      </c>
      <c r="B3" s="21">
        <v>255880.5</v>
      </c>
      <c r="C3" s="21">
        <v>1271045.5</v>
      </c>
      <c r="D3" s="21">
        <v>2521152</v>
      </c>
      <c r="E3" s="7"/>
      <c r="F3" t="s">
        <v>4</v>
      </c>
      <c r="H3" s="1" t="s">
        <v>1</v>
      </c>
      <c r="I3" s="2">
        <f>(B3-B4)/(B2-B4)</f>
        <v>1</v>
      </c>
      <c r="J3" s="2">
        <f>(C3-C4)/(C2-C4)</f>
        <v>1</v>
      </c>
      <c r="K3" s="3">
        <f>(D3-D4)/(D2-D4)</f>
        <v>1</v>
      </c>
      <c r="L3" s="2"/>
    </row>
    <row r="4" spans="1:12" x14ac:dyDescent="0.5">
      <c r="A4" t="s">
        <v>2</v>
      </c>
      <c r="B4" s="21">
        <v>255594.5</v>
      </c>
      <c r="C4" s="21">
        <v>1167436.5</v>
      </c>
      <c r="D4" s="21">
        <v>2009300.5</v>
      </c>
      <c r="E4" s="7"/>
      <c r="H4" s="4" t="s">
        <v>2</v>
      </c>
      <c r="I4" s="5">
        <v>0</v>
      </c>
      <c r="J4" s="5">
        <v>0</v>
      </c>
      <c r="K4" s="6">
        <v>0</v>
      </c>
      <c r="L4" s="2"/>
    </row>
    <row r="20" spans="1:13" x14ac:dyDescent="0.5">
      <c r="A20" t="s">
        <v>6</v>
      </c>
    </row>
    <row r="21" spans="1:13" x14ac:dyDescent="0.5">
      <c r="B21">
        <v>5</v>
      </c>
      <c r="C21">
        <v>25</v>
      </c>
      <c r="D21">
        <v>50</v>
      </c>
      <c r="L21" s="2"/>
      <c r="M21" s="2"/>
    </row>
    <row r="22" spans="1:13" x14ac:dyDescent="0.5">
      <c r="A22" t="s">
        <v>0</v>
      </c>
      <c r="B22">
        <f>B2/$B$2</f>
        <v>1</v>
      </c>
      <c r="C22">
        <f>C2/$C$2</f>
        <v>1</v>
      </c>
      <c r="D22">
        <f>D2/$D$2</f>
        <v>1</v>
      </c>
      <c r="F22" t="s">
        <v>19</v>
      </c>
      <c r="H22" s="9"/>
      <c r="I22" s="10">
        <v>5</v>
      </c>
      <c r="J22" s="10">
        <v>25</v>
      </c>
      <c r="K22" s="11">
        <v>50</v>
      </c>
      <c r="L22" s="2"/>
      <c r="M22" s="2"/>
    </row>
    <row r="23" spans="1:13" x14ac:dyDescent="0.5">
      <c r="A23" t="s">
        <v>1</v>
      </c>
      <c r="B23">
        <f>B3/$B$2</f>
        <v>1</v>
      </c>
      <c r="C23">
        <f>C3/$C$2</f>
        <v>1</v>
      </c>
      <c r="D23">
        <f>D3/$D$2</f>
        <v>1</v>
      </c>
      <c r="H23" s="1" t="s">
        <v>1</v>
      </c>
      <c r="I23" s="8">
        <f>(B2-B3)/B2</f>
        <v>0</v>
      </c>
      <c r="J23" s="2">
        <f>(C2-C3)/C2</f>
        <v>0</v>
      </c>
      <c r="K23" s="3">
        <f>(D2-D3)/D2</f>
        <v>0</v>
      </c>
      <c r="L23" s="2"/>
      <c r="M23" s="2"/>
    </row>
    <row r="24" spans="1:13" x14ac:dyDescent="0.5">
      <c r="A24" t="s">
        <v>2</v>
      </c>
      <c r="B24">
        <f>B4/$B$2</f>
        <v>0.99888229075681811</v>
      </c>
      <c r="C24">
        <f>C4/$C$2</f>
        <v>0.91848521551746176</v>
      </c>
      <c r="D24">
        <f>D4/$D$2</f>
        <v>0.79697713584900876</v>
      </c>
      <c r="H24" s="4" t="s">
        <v>2</v>
      </c>
      <c r="I24" s="5">
        <f>(B3-B4)/B3</f>
        <v>1.1177092431818758E-3</v>
      </c>
      <c r="J24" s="5">
        <f>(C2-C4)/C2</f>
        <v>8.1514784482538197E-2</v>
      </c>
      <c r="K24" s="6">
        <f>(D2-D4)/D2</f>
        <v>0.2030228641509913</v>
      </c>
      <c r="L24" s="2"/>
      <c r="M24" s="2"/>
    </row>
    <row r="25" spans="1:13" x14ac:dyDescent="0.5">
      <c r="L25" s="2"/>
      <c r="M25" s="2"/>
    </row>
    <row r="26" spans="1:13" x14ac:dyDescent="0.5">
      <c r="L26" s="2"/>
      <c r="M26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7F38-72FC-417D-897C-7A0446999AD2}">
  <dimension ref="B3:J38"/>
  <sheetViews>
    <sheetView workbookViewId="0">
      <selection activeCell="I4" sqref="I4"/>
    </sheetView>
  </sheetViews>
  <sheetFormatPr defaultRowHeight="15.75" x14ac:dyDescent="0.5"/>
  <cols>
    <col min="6" max="6" width="19" customWidth="1"/>
    <col min="7" max="7" width="23.9375" customWidth="1"/>
  </cols>
  <sheetData>
    <row r="3" spans="2:7" x14ac:dyDescent="0.5">
      <c r="C3" s="48" t="s">
        <v>25</v>
      </c>
      <c r="D3" s="49"/>
      <c r="E3" s="50"/>
      <c r="F3" s="48" t="s">
        <v>25</v>
      </c>
      <c r="G3" s="50"/>
    </row>
    <row r="4" spans="2:7" x14ac:dyDescent="0.5">
      <c r="B4" s="22" t="s">
        <v>7</v>
      </c>
      <c r="C4" s="23" t="s">
        <v>8</v>
      </c>
      <c r="D4" s="23" t="s">
        <v>9</v>
      </c>
      <c r="E4" s="23" t="s">
        <v>10</v>
      </c>
      <c r="F4" s="24" t="s">
        <v>23</v>
      </c>
      <c r="G4" s="24" t="s">
        <v>24</v>
      </c>
    </row>
    <row r="5" spans="2:7" x14ac:dyDescent="0.5">
      <c r="B5" s="14" t="s">
        <v>12</v>
      </c>
      <c r="C5" s="16">
        <v>1</v>
      </c>
      <c r="D5" s="16">
        <v>1</v>
      </c>
      <c r="E5" s="16">
        <v>1</v>
      </c>
      <c r="F5" s="16">
        <f>Linear!I2</f>
        <v>1</v>
      </c>
      <c r="G5" s="16">
        <f>Linear!B23</f>
        <v>1</v>
      </c>
    </row>
    <row r="6" spans="2:7" x14ac:dyDescent="0.5">
      <c r="B6" s="15" t="s">
        <v>13</v>
      </c>
      <c r="C6" s="16">
        <v>1</v>
      </c>
      <c r="D6" s="16">
        <v>1</v>
      </c>
      <c r="E6" s="16">
        <v>1</v>
      </c>
      <c r="F6" s="16">
        <f>saturating!I3</f>
        <v>0.99992574936569434</v>
      </c>
      <c r="G6" s="16">
        <f>saturating!B23</f>
        <v>0.99999107549314181</v>
      </c>
    </row>
    <row r="7" spans="2:7" x14ac:dyDescent="0.5">
      <c r="B7" s="14" t="s">
        <v>14</v>
      </c>
      <c r="C7" s="16">
        <v>1</v>
      </c>
      <c r="D7" s="16">
        <v>1</v>
      </c>
      <c r="E7" s="16">
        <v>1</v>
      </c>
      <c r="F7" s="16">
        <f>discontinuous!I3</f>
        <v>1</v>
      </c>
      <c r="G7" s="16">
        <f>discontinuous!B23</f>
        <v>1</v>
      </c>
    </row>
    <row r="8" spans="2:7" x14ac:dyDescent="0.5">
      <c r="B8" s="15" t="s">
        <v>15</v>
      </c>
      <c r="C8" s="16">
        <v>0.86</v>
      </c>
      <c r="D8" s="16">
        <v>0.91111111111111098</v>
      </c>
      <c r="E8" s="16">
        <v>0.98623894758767816</v>
      </c>
      <c r="F8" s="16">
        <f>combined!I3</f>
        <v>1</v>
      </c>
      <c r="G8" s="16">
        <f>combined!B24</f>
        <v>1</v>
      </c>
    </row>
    <row r="31" spans="2:10" x14ac:dyDescent="0.5">
      <c r="B31" s="25" t="s">
        <v>21</v>
      </c>
      <c r="C31" s="25"/>
      <c r="D31" s="25"/>
      <c r="E31" s="25"/>
      <c r="G31" s="25" t="s">
        <v>22</v>
      </c>
      <c r="H31" s="25"/>
      <c r="I31" s="25"/>
      <c r="J31" s="25"/>
    </row>
    <row r="32" spans="2:10" x14ac:dyDescent="0.5">
      <c r="C32" s="51" t="s">
        <v>26</v>
      </c>
      <c r="D32" s="52"/>
      <c r="E32" s="53"/>
      <c r="H32" s="51" t="s">
        <v>26</v>
      </c>
      <c r="I32" s="52"/>
      <c r="J32" s="53"/>
    </row>
    <row r="33" spans="2:10" x14ac:dyDescent="0.5">
      <c r="B33" s="18" t="s">
        <v>7</v>
      </c>
      <c r="C33" s="17" t="s">
        <v>8</v>
      </c>
      <c r="D33" s="17" t="s">
        <v>9</v>
      </c>
      <c r="E33" s="17" t="s">
        <v>10</v>
      </c>
      <c r="G33" s="18" t="s">
        <v>7</v>
      </c>
      <c r="H33" s="17" t="s">
        <v>8</v>
      </c>
      <c r="I33" s="17" t="s">
        <v>9</v>
      </c>
      <c r="J33" s="17" t="s">
        <v>10</v>
      </c>
    </row>
    <row r="34" spans="2:10" x14ac:dyDescent="0.5">
      <c r="B34" s="20" t="s">
        <v>12</v>
      </c>
      <c r="C34" s="19">
        <f>ABS(C5-F5)/F5</f>
        <v>0</v>
      </c>
      <c r="D34" s="19">
        <f>ABS(D5-F5)/F5</f>
        <v>0</v>
      </c>
      <c r="E34" s="19">
        <f>ABS(E5-F5)/F5</f>
        <v>0</v>
      </c>
      <c r="G34" s="20" t="s">
        <v>12</v>
      </c>
      <c r="H34" s="19">
        <f>ABS(C5-G5)/G5</f>
        <v>0</v>
      </c>
      <c r="I34" s="19">
        <f>ABS(D5-G5)/G5</f>
        <v>0</v>
      </c>
      <c r="J34" s="19">
        <f>ABS(E5-G5)/G5</f>
        <v>0</v>
      </c>
    </row>
    <row r="35" spans="2:10" x14ac:dyDescent="0.5">
      <c r="B35" s="20" t="s">
        <v>13</v>
      </c>
      <c r="C35" s="19">
        <f>ABS(C6-F6)/F6</f>
        <v>7.4256147871742048E-5</v>
      </c>
      <c r="D35" s="19">
        <f>ABS(D6-F6)/F6</f>
        <v>7.4256147871742048E-5</v>
      </c>
      <c r="E35" s="19">
        <f>ABS(E6-F6)/F6</f>
        <v>7.4256147871742048E-5</v>
      </c>
      <c r="G35" s="20" t="s">
        <v>13</v>
      </c>
      <c r="H35" s="19">
        <f>ABS(C6-G6)/G6</f>
        <v>8.9245865057212745E-6</v>
      </c>
      <c r="I35" s="19">
        <f>ABS(D6-G6)/G6</f>
        <v>8.9245865057212745E-6</v>
      </c>
      <c r="J35" s="19">
        <f>ABS(E6-G6)/G6</f>
        <v>8.9245865057212745E-6</v>
      </c>
    </row>
    <row r="36" spans="2:10" x14ac:dyDescent="0.5">
      <c r="B36" s="20" t="s">
        <v>14</v>
      </c>
      <c r="C36" s="19">
        <f>ABS(C7-F7)/F7</f>
        <v>0</v>
      </c>
      <c r="D36" s="19">
        <f>ABS(D7-F7)/F7</f>
        <v>0</v>
      </c>
      <c r="E36" s="19">
        <f>ABS(E7-F7)/F7</f>
        <v>0</v>
      </c>
      <c r="G36" s="20" t="s">
        <v>14</v>
      </c>
      <c r="H36" s="19">
        <f>ABS(C7-G7)/G7</f>
        <v>0</v>
      </c>
      <c r="I36" s="19">
        <f>ABS(D7-G7)/G7</f>
        <v>0</v>
      </c>
      <c r="J36" s="19">
        <f>ABS(E7-G7)/G7</f>
        <v>0</v>
      </c>
    </row>
    <row r="37" spans="2:10" x14ac:dyDescent="0.5">
      <c r="B37" s="20" t="s">
        <v>15</v>
      </c>
      <c r="C37" s="19">
        <f>ABS(C8-F8)/F8</f>
        <v>0.14000000000000001</v>
      </c>
      <c r="D37" s="19">
        <f>ABS(D8-F8)/F8</f>
        <v>8.8888888888889017E-2</v>
      </c>
      <c r="E37" s="19">
        <f>ABS(E8-F8)/F8</f>
        <v>1.3761052412321839E-2</v>
      </c>
      <c r="G37" s="20" t="s">
        <v>15</v>
      </c>
      <c r="H37" s="19">
        <f>ABS(C8-G8)/G8</f>
        <v>0.14000000000000001</v>
      </c>
      <c r="I37" s="19">
        <f>ABS(D8-G8)/G8</f>
        <v>8.8888888888889017E-2</v>
      </c>
      <c r="J37" s="19">
        <f>ABS(E8-G8)/G8</f>
        <v>1.3761052412321839E-2</v>
      </c>
    </row>
    <row r="38" spans="2:10" x14ac:dyDescent="0.5">
      <c r="B38" s="21" t="s">
        <v>17</v>
      </c>
      <c r="C38" s="19">
        <f>SUBTOTAL(101,Table13569[Jaccard])</f>
        <v>3.5018564036967938E-2</v>
      </c>
      <c r="D38" s="19">
        <f>SUBTOTAL(101,Table13569[Kendall])</f>
        <v>2.2240786259190189E-2</v>
      </c>
      <c r="E38" s="19">
        <f>SUBTOTAL(101,Table13569[DCG])</f>
        <v>3.4588271400483954E-3</v>
      </c>
      <c r="G38" s="21" t="s">
        <v>17</v>
      </c>
      <c r="H38" s="19">
        <f>SUBTOTAL(101,Table1356710[Jaccard])</f>
        <v>3.5002231146626435E-2</v>
      </c>
      <c r="I38" s="19">
        <f>SUBTOTAL(101,Table1356710[Kendall])</f>
        <v>2.2224453368848686E-2</v>
      </c>
      <c r="J38" s="19">
        <f>SUBTOTAL(101,Table1356710[DCG])</f>
        <v>3.4424942497068901E-3</v>
      </c>
    </row>
  </sheetData>
  <mergeCells count="4">
    <mergeCell ref="C3:E3"/>
    <mergeCell ref="F3:G3"/>
    <mergeCell ref="C32:E32"/>
    <mergeCell ref="H32:J32"/>
  </mergeCells>
  <pageMargins left="0.7" right="0.7" top="0.75" bottom="0.75" header="0.3" footer="0.3"/>
  <drawing r:id="rId1"/>
  <legacyDrawing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8DD1-4DEE-4CA8-88E1-FE5F6CC2165C}">
  <dimension ref="B3:J38"/>
  <sheetViews>
    <sheetView workbookViewId="0">
      <selection activeCell="E5" sqref="E5:E8"/>
    </sheetView>
  </sheetViews>
  <sheetFormatPr defaultRowHeight="15.75" x14ac:dyDescent="0.5"/>
  <cols>
    <col min="6" max="6" width="19" customWidth="1"/>
    <col min="7" max="7" width="23.9375" customWidth="1"/>
  </cols>
  <sheetData>
    <row r="3" spans="2:7" x14ac:dyDescent="0.5">
      <c r="C3" s="48" t="s">
        <v>27</v>
      </c>
      <c r="D3" s="49"/>
      <c r="E3" s="50"/>
      <c r="F3" s="48" t="s">
        <v>27</v>
      </c>
      <c r="G3" s="50"/>
    </row>
    <row r="4" spans="2:7" x14ac:dyDescent="0.5">
      <c r="B4" s="22" t="s">
        <v>7</v>
      </c>
      <c r="C4" s="23" t="s">
        <v>8</v>
      </c>
      <c r="D4" s="23" t="s">
        <v>9</v>
      </c>
      <c r="E4" s="23" t="s">
        <v>10</v>
      </c>
      <c r="F4" s="24" t="s">
        <v>23</v>
      </c>
      <c r="G4" s="24" t="s">
        <v>24</v>
      </c>
    </row>
    <row r="5" spans="2:7" x14ac:dyDescent="0.5">
      <c r="B5" s="14" t="s">
        <v>12</v>
      </c>
      <c r="C5" s="16">
        <v>0.82799999999999996</v>
      </c>
      <c r="D5" s="16">
        <v>0.97999999999999976</v>
      </c>
      <c r="E5" s="16">
        <v>0.92190877842887231</v>
      </c>
      <c r="F5" s="16">
        <f>Linear!J3</f>
        <v>1</v>
      </c>
      <c r="G5" s="16">
        <f>Linear!C22</f>
        <v>1</v>
      </c>
    </row>
    <row r="6" spans="2:7" x14ac:dyDescent="0.5">
      <c r="B6" s="15" t="s">
        <v>13</v>
      </c>
      <c r="C6" s="16">
        <v>0.876</v>
      </c>
      <c r="D6" s="16">
        <v>0.98466666666666625</v>
      </c>
      <c r="E6" s="16">
        <v>0.92218349573502711</v>
      </c>
      <c r="F6" s="16">
        <f>saturating!J3</f>
        <v>0.98885238284348886</v>
      </c>
      <c r="G6" s="16">
        <f>saturating!C23</f>
        <v>0.99888671299590703</v>
      </c>
    </row>
    <row r="7" spans="2:7" x14ac:dyDescent="0.5">
      <c r="B7" s="14" t="s">
        <v>14</v>
      </c>
      <c r="C7" s="16">
        <v>0.70399999999999996</v>
      </c>
      <c r="D7" s="16">
        <v>0.96999999999999975</v>
      </c>
      <c r="E7" s="16">
        <v>0.88219209481990202</v>
      </c>
      <c r="F7" s="16">
        <f>discontinuous!J3</f>
        <v>0.98393373078349788</v>
      </c>
      <c r="G7" s="16">
        <f>discontinuous!C23</f>
        <v>0.99931227466322103</v>
      </c>
    </row>
    <row r="8" spans="2:7" x14ac:dyDescent="0.5">
      <c r="B8" s="15" t="s">
        <v>15</v>
      </c>
      <c r="C8" s="16">
        <v>0.65999999999999992</v>
      </c>
      <c r="D8" s="16">
        <v>0.95799999999999963</v>
      </c>
      <c r="E8" s="16">
        <v>0.81115622948195942</v>
      </c>
      <c r="F8" s="16">
        <f>combined!J3</f>
        <v>0.90512836539373087</v>
      </c>
      <c r="G8" s="16">
        <f>combined!C24</f>
        <v>0.95821930364517005</v>
      </c>
    </row>
    <row r="31" spans="2:10" x14ac:dyDescent="0.5">
      <c r="B31" s="25" t="s">
        <v>21</v>
      </c>
      <c r="C31" s="25"/>
      <c r="D31" s="25"/>
      <c r="E31" s="25"/>
      <c r="G31" s="25" t="s">
        <v>22</v>
      </c>
      <c r="H31" s="25"/>
      <c r="I31" s="25"/>
      <c r="J31" s="25"/>
    </row>
    <row r="32" spans="2:10" x14ac:dyDescent="0.5">
      <c r="C32" s="51" t="s">
        <v>28</v>
      </c>
      <c r="D32" s="52"/>
      <c r="E32" s="53"/>
      <c r="H32" s="51" t="s">
        <v>28</v>
      </c>
      <c r="I32" s="52"/>
      <c r="J32" s="53"/>
    </row>
    <row r="33" spans="2:10" x14ac:dyDescent="0.5">
      <c r="B33" s="18" t="s">
        <v>7</v>
      </c>
      <c r="C33" s="17" t="s">
        <v>8</v>
      </c>
      <c r="D33" s="17" t="s">
        <v>9</v>
      </c>
      <c r="E33" s="17" t="s">
        <v>10</v>
      </c>
      <c r="G33" s="18" t="s">
        <v>7</v>
      </c>
      <c r="H33" s="17" t="s">
        <v>8</v>
      </c>
      <c r="I33" s="17" t="s">
        <v>9</v>
      </c>
      <c r="J33" s="17" t="s">
        <v>10</v>
      </c>
    </row>
    <row r="34" spans="2:10" x14ac:dyDescent="0.5">
      <c r="B34" s="20" t="s">
        <v>12</v>
      </c>
      <c r="C34" s="19">
        <f>ABS(C5-F5)/F5</f>
        <v>0.17200000000000004</v>
      </c>
      <c r="D34" s="19">
        <f>ABS(D5-F5)/F5</f>
        <v>2.000000000000024E-2</v>
      </c>
      <c r="E34" s="19">
        <f>ABS(E5-F5)/F5</f>
        <v>7.8091221571127689E-2</v>
      </c>
      <c r="G34" s="20" t="s">
        <v>12</v>
      </c>
      <c r="H34" s="19">
        <f>ABS(C5-G5)/G5</f>
        <v>0.17200000000000004</v>
      </c>
      <c r="I34" s="19">
        <f>ABS(D5-G5)/G5</f>
        <v>2.000000000000024E-2</v>
      </c>
      <c r="J34" s="19">
        <f>ABS(E5-G5)/G5</f>
        <v>7.8091221571127689E-2</v>
      </c>
    </row>
    <row r="35" spans="2:10" x14ac:dyDescent="0.5">
      <c r="B35" s="20" t="s">
        <v>13</v>
      </c>
      <c r="C35" s="19">
        <f>ABS(C6-F6)/F6</f>
        <v>0.11412460019459814</v>
      </c>
      <c r="D35" s="19">
        <f>ABS(D6-F6)/F6</f>
        <v>4.2329029584642405E-3</v>
      </c>
      <c r="E35" s="19">
        <f>ABS(E6-F6)/F6</f>
        <v>6.7420464636746294E-2</v>
      </c>
      <c r="G35" s="20" t="s">
        <v>13</v>
      </c>
      <c r="H35" s="19">
        <f>ABS(C6-G6)/G6</f>
        <v>0.12302367365298067</v>
      </c>
      <c r="I35" s="19">
        <f>ABS(D6-G6)/G6</f>
        <v>1.4235894966098178E-2</v>
      </c>
      <c r="J35" s="19">
        <f>ABS(E6-G6)/G6</f>
        <v>7.6788705128360446E-2</v>
      </c>
    </row>
    <row r="36" spans="2:10" x14ac:dyDescent="0.5">
      <c r="B36" s="20" t="s">
        <v>14</v>
      </c>
      <c r="C36" s="19">
        <f>ABS(C7-F7)/F7</f>
        <v>0.28450465923206952</v>
      </c>
      <c r="D36" s="19">
        <f>ABS(D7-F7)/F7</f>
        <v>1.4161249226005113E-2</v>
      </c>
      <c r="E36" s="19">
        <f>ABS(E7-F7)/F7</f>
        <v>0.10340293536088034</v>
      </c>
      <c r="G36" s="20" t="s">
        <v>14</v>
      </c>
      <c r="H36" s="19">
        <f>ABS(C7-G7)/G7</f>
        <v>0.29551550816559768</v>
      </c>
      <c r="I36" s="19">
        <f>ABS(D7-G7)/G7</f>
        <v>2.9332447330440162E-2</v>
      </c>
      <c r="J36" s="19">
        <f>ABS(E7-G7)/G7</f>
        <v>0.11720078179044661</v>
      </c>
    </row>
    <row r="37" spans="2:10" x14ac:dyDescent="0.5">
      <c r="B37" s="20" t="s">
        <v>15</v>
      </c>
      <c r="C37" s="19">
        <f>ABS(C8-F8)/F8</f>
        <v>0.27082165885620002</v>
      </c>
      <c r="D37" s="19">
        <f>ABS(D8-F8)/F8</f>
        <v>5.8413410326909374E-2</v>
      </c>
      <c r="E37" s="19">
        <f>ABS(E8-F8)/F8</f>
        <v>0.10382188814831095</v>
      </c>
      <c r="G37" s="20" t="s">
        <v>15</v>
      </c>
      <c r="H37" s="19">
        <f>ABS(C8-G8)/G8</f>
        <v>0.31122239189996653</v>
      </c>
      <c r="I37" s="19">
        <f>ABS(D8-G8)/G8</f>
        <v>2.2886581843651685E-4</v>
      </c>
      <c r="J37" s="19">
        <f>ABS(E8-G8)/G8</f>
        <v>0.15347538251814252</v>
      </c>
    </row>
    <row r="38" spans="2:10" x14ac:dyDescent="0.5">
      <c r="B38" s="21" t="s">
        <v>17</v>
      </c>
      <c r="C38" s="19">
        <f>SUBTOTAL(101,Table1356912[Jaccard])</f>
        <v>0.21036272957071694</v>
      </c>
      <c r="D38" s="19">
        <f>SUBTOTAL(101,Table1356912[Kendall])</f>
        <v>2.4201890627844742E-2</v>
      </c>
      <c r="E38" s="19">
        <f>SUBTOTAL(101,Table1356912[DCG])</f>
        <v>8.8184127429266318E-2</v>
      </c>
      <c r="G38" s="21" t="s">
        <v>17</v>
      </c>
      <c r="H38" s="19">
        <f>SUBTOTAL(101,Table135671013[Jaccard])</f>
        <v>0.22544039342963623</v>
      </c>
      <c r="I38" s="19">
        <f>SUBTOTAL(101,Table135671013[Kendall])</f>
        <v>1.5949302028743777E-2</v>
      </c>
      <c r="J38" s="19">
        <f>SUBTOTAL(101,Table135671013[DCG])</f>
        <v>0.10638902275201932</v>
      </c>
    </row>
  </sheetData>
  <mergeCells count="4">
    <mergeCell ref="C3:E3"/>
    <mergeCell ref="F3:G3"/>
    <mergeCell ref="C32:E32"/>
    <mergeCell ref="H32:J32"/>
  </mergeCells>
  <pageMargins left="0.7" right="0.7" top="0.75" bottom="0.75" header="0.3" footer="0.3"/>
  <drawing r:id="rId1"/>
  <legacyDrawing r:id="rId2"/>
  <tableParts count="3"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34E5-F0B7-4A8D-A579-C2B31E1BB8B2}">
  <dimension ref="B2:K38"/>
  <sheetViews>
    <sheetView topLeftCell="A4" workbookViewId="0">
      <selection activeCell="M10" sqref="M10"/>
    </sheetView>
  </sheetViews>
  <sheetFormatPr defaultRowHeight="15.75" x14ac:dyDescent="0.5"/>
  <cols>
    <col min="6" max="6" width="19" customWidth="1"/>
    <col min="7" max="7" width="23.9375" customWidth="1"/>
  </cols>
  <sheetData>
    <row r="2" spans="2:11" x14ac:dyDescent="0.5">
      <c r="I2" t="s">
        <v>29</v>
      </c>
    </row>
    <row r="3" spans="2:11" x14ac:dyDescent="0.5">
      <c r="C3" s="48" t="s">
        <v>16</v>
      </c>
      <c r="D3" s="49"/>
      <c r="E3" s="50"/>
      <c r="F3" s="48" t="s">
        <v>16</v>
      </c>
      <c r="G3" s="50"/>
      <c r="I3" t="str">
        <f>Table15[[#Headers],[Adjusted Reward]]</f>
        <v>Adjusted Reward</v>
      </c>
    </row>
    <row r="4" spans="2:11" x14ac:dyDescent="0.5">
      <c r="B4" s="22" t="s">
        <v>7</v>
      </c>
      <c r="C4" s="23" t="s">
        <v>8</v>
      </c>
      <c r="D4" s="23" t="s">
        <v>9</v>
      </c>
      <c r="E4" s="23" t="s">
        <v>10</v>
      </c>
      <c r="F4" s="24" t="s">
        <v>23</v>
      </c>
      <c r="G4" s="24" t="s">
        <v>24</v>
      </c>
      <c r="I4" s="26" t="s">
        <v>8</v>
      </c>
      <c r="J4" s="26" t="s">
        <v>9</v>
      </c>
      <c r="K4" s="26" t="s">
        <v>10</v>
      </c>
    </row>
    <row r="5" spans="2:11" x14ac:dyDescent="0.5">
      <c r="B5" s="14" t="s">
        <v>12</v>
      </c>
      <c r="C5" s="16">
        <v>0.6180000000000001</v>
      </c>
      <c r="D5" s="16">
        <v>0.95787755102040761</v>
      </c>
      <c r="E5" s="16">
        <v>0.80091597782197044</v>
      </c>
      <c r="F5" s="16">
        <f>Linear!K3</f>
        <v>1</v>
      </c>
      <c r="G5" s="16">
        <f>Linear!D23</f>
        <v>1</v>
      </c>
      <c r="I5">
        <f>CORREL(Table15[Adjusted Reward],Table15[Jaccard])</f>
        <v>0.98642987047493269</v>
      </c>
      <c r="J5">
        <f>CORREL(Table15[Adjusted Reward],Table15[Kendall])</f>
        <v>0.73832972004460773</v>
      </c>
      <c r="K5">
        <f>CORREL(Table15[Adjusted Reward],Table15[DCG])</f>
        <v>0.94608111638627113</v>
      </c>
    </row>
    <row r="6" spans="2:11" x14ac:dyDescent="0.5">
      <c r="B6" s="15" t="s">
        <v>13</v>
      </c>
      <c r="C6" s="16">
        <v>0.54399999999999993</v>
      </c>
      <c r="D6" s="16">
        <v>0.97142857142857097</v>
      </c>
      <c r="E6" s="16">
        <v>0.73436103911465378</v>
      </c>
      <c r="F6" s="16">
        <f>saturating!K3</f>
        <v>0.97685670348511244</v>
      </c>
      <c r="G6" s="16">
        <f>saturating!D23</f>
        <v>0.99563027228560408</v>
      </c>
      <c r="I6" t="str">
        <f>Table15[[#Headers],[Proportionate Reward]]</f>
        <v>Proportionate Reward</v>
      </c>
    </row>
    <row r="7" spans="2:11" x14ac:dyDescent="0.5">
      <c r="B7" s="14" t="s">
        <v>14</v>
      </c>
      <c r="C7" s="16">
        <v>0.53</v>
      </c>
      <c r="D7" s="16">
        <v>0.97163265306122404</v>
      </c>
      <c r="E7" s="16">
        <v>0.7220251661369923</v>
      </c>
      <c r="F7" s="16">
        <f>discontinuous!K3</f>
        <v>0.96297946820230396</v>
      </c>
      <c r="G7" s="16">
        <f>discontinuous!D23</f>
        <v>0.99460396939846785</v>
      </c>
      <c r="I7" s="26" t="s">
        <v>8</v>
      </c>
      <c r="J7" s="26" t="s">
        <v>9</v>
      </c>
      <c r="K7" s="26" t="s">
        <v>10</v>
      </c>
    </row>
    <row r="8" spans="2:11" x14ac:dyDescent="0.5">
      <c r="B8" s="15" t="s">
        <v>15</v>
      </c>
      <c r="C8" s="16">
        <v>0.37749999999999995</v>
      </c>
      <c r="D8" s="16">
        <v>0.94387755102040771</v>
      </c>
      <c r="E8" s="16">
        <v>0.64244192888875118</v>
      </c>
      <c r="F8" s="16">
        <f>combined!K3</f>
        <v>0.85692460197801068</v>
      </c>
      <c r="G8" s="16">
        <f>combined!D24</f>
        <v>0.9222255985737573</v>
      </c>
      <c r="I8">
        <f>CORREL(Table15[Proportionate Reward],Table15[Jaccard])</f>
        <v>0.94608238951164614</v>
      </c>
      <c r="J8">
        <f>CORREL(Table15[Proportionate Reward],Table15[Kendall])</f>
        <v>0.8417356999024721</v>
      </c>
      <c r="K8">
        <f>CORREL(Table15[Proportionate Reward],Table15[DCG])</f>
        <v>0.87779964002029143</v>
      </c>
    </row>
    <row r="31" spans="2:10" x14ac:dyDescent="0.5">
      <c r="B31" s="25" t="s">
        <v>21</v>
      </c>
      <c r="C31" s="25"/>
      <c r="D31" s="25"/>
      <c r="E31" s="25"/>
      <c r="G31" s="25" t="s">
        <v>22</v>
      </c>
      <c r="H31" s="25"/>
      <c r="I31" s="25"/>
      <c r="J31" s="25"/>
    </row>
    <row r="32" spans="2:10" x14ac:dyDescent="0.5">
      <c r="C32" s="51" t="s">
        <v>20</v>
      </c>
      <c r="D32" s="52"/>
      <c r="E32" s="53"/>
      <c r="H32" s="51" t="s">
        <v>20</v>
      </c>
      <c r="I32" s="52"/>
      <c r="J32" s="53"/>
    </row>
    <row r="33" spans="2:10" x14ac:dyDescent="0.5">
      <c r="B33" s="18" t="s">
        <v>7</v>
      </c>
      <c r="C33" s="17" t="s">
        <v>8</v>
      </c>
      <c r="D33" s="17" t="s">
        <v>9</v>
      </c>
      <c r="E33" s="17" t="s">
        <v>10</v>
      </c>
      <c r="G33" s="18" t="s">
        <v>7</v>
      </c>
      <c r="H33" s="17" t="s">
        <v>8</v>
      </c>
      <c r="I33" s="17" t="s">
        <v>9</v>
      </c>
      <c r="J33" s="17" t="s">
        <v>10</v>
      </c>
    </row>
    <row r="34" spans="2:10" x14ac:dyDescent="0.5">
      <c r="B34" s="20" t="s">
        <v>12</v>
      </c>
      <c r="C34" s="19">
        <f>ABS(C5-F5)/F5</f>
        <v>0.3819999999999999</v>
      </c>
      <c r="D34" s="19">
        <f>ABS(D5-F5)/F5</f>
        <v>4.2122448979592386E-2</v>
      </c>
      <c r="E34" s="19">
        <f>ABS(E5-F5)/F5</f>
        <v>0.19908402217802956</v>
      </c>
      <c r="G34" s="20" t="s">
        <v>12</v>
      </c>
      <c r="H34" s="19">
        <f>ABS(C5-G5)/G5</f>
        <v>0.3819999999999999</v>
      </c>
      <c r="I34" s="19">
        <f>ABS(D5-G5)/G5</f>
        <v>4.2122448979592386E-2</v>
      </c>
      <c r="J34" s="19">
        <f>ABS(E5-G5)/G5</f>
        <v>0.19908402217802956</v>
      </c>
    </row>
    <row r="35" spans="2:10" x14ac:dyDescent="0.5">
      <c r="B35" s="20" t="s">
        <v>13</v>
      </c>
      <c r="C35" s="19">
        <f>ABS(C6-F6)/F6</f>
        <v>0.44311177058090317</v>
      </c>
      <c r="D35" s="19">
        <f>ABS(D6-F6)/F6</f>
        <v>5.5567331801845941E-3</v>
      </c>
      <c r="E35" s="19">
        <f>ABS(E6-F6)/F6</f>
        <v>0.24824077421520643</v>
      </c>
      <c r="G35" s="20" t="s">
        <v>13</v>
      </c>
      <c r="H35" s="19">
        <f>ABS(C6-G6)/G6</f>
        <v>0.45361243511492044</v>
      </c>
      <c r="I35" s="19">
        <f>ABS(D6-G6)/G6</f>
        <v>2.430791984807254E-2</v>
      </c>
      <c r="J35" s="19">
        <f>ABS(E6-G6)/G6</f>
        <v>0.26241591928615371</v>
      </c>
    </row>
    <row r="36" spans="2:10" x14ac:dyDescent="0.5">
      <c r="B36" s="20" t="s">
        <v>14</v>
      </c>
      <c r="C36" s="19">
        <f>ABS(C7-F7)/F7</f>
        <v>0.44962481807695515</v>
      </c>
      <c r="D36" s="19">
        <f>ABS(D7-F7)/F7</f>
        <v>8.9858456432865604E-3</v>
      </c>
      <c r="E36" s="19">
        <f>ABS(E7-F7)/F7</f>
        <v>0.25021748647987962</v>
      </c>
      <c r="G36" s="20" t="s">
        <v>14</v>
      </c>
      <c r="H36" s="19">
        <f>ABS(C7-G7)/G7</f>
        <v>0.46712458796988138</v>
      </c>
      <c r="I36" s="19">
        <f>ABS(D7-G7)/G7</f>
        <v>2.3095942751099979E-2</v>
      </c>
      <c r="J36" s="19">
        <f>ABS(E7-G7)/G7</f>
        <v>0.27405762660119887</v>
      </c>
    </row>
    <row r="37" spans="2:10" x14ac:dyDescent="0.5">
      <c r="B37" s="20" t="s">
        <v>15</v>
      </c>
      <c r="C37" s="19">
        <f>ABS(C8-F8)/F8</f>
        <v>0.55947116102323446</v>
      </c>
      <c r="D37" s="19">
        <f>ABS(D8-F8)/F8</f>
        <v>0.10147094486689542</v>
      </c>
      <c r="E37" s="19">
        <f>ABS(E8-F8)/F8</f>
        <v>0.25029351776594611</v>
      </c>
      <c r="G37" s="20" t="s">
        <v>15</v>
      </c>
      <c r="H37" s="19">
        <f>ABS(C8-G8)/G8</f>
        <v>0.5906641492235607</v>
      </c>
      <c r="I37" s="19">
        <f>ABS(D8-G8)/G8</f>
        <v>2.3477934770120942E-2</v>
      </c>
      <c r="J37" s="19">
        <f>ABS(E8-G8)/G8</f>
        <v>0.30337877208971198</v>
      </c>
    </row>
    <row r="38" spans="2:10" x14ac:dyDescent="0.5">
      <c r="B38" s="21" t="s">
        <v>17</v>
      </c>
      <c r="C38" s="19">
        <f>SUBTOTAL(101,Table1356[Jaccard])</f>
        <v>0.45855193742027311</v>
      </c>
      <c r="D38" s="19">
        <f>SUBTOTAL(101,Table1356[Kendall])</f>
        <v>3.9533993167489741E-2</v>
      </c>
      <c r="E38" s="19">
        <f>SUBTOTAL(101,Table1356[DCG])</f>
        <v>0.23695895015976542</v>
      </c>
      <c r="G38" s="21" t="s">
        <v>17</v>
      </c>
      <c r="H38" s="19">
        <f>SUBTOTAL(101,Table13567[Jaccard])</f>
        <v>0.47335029307709059</v>
      </c>
      <c r="I38" s="19">
        <f>SUBTOTAL(101,Table13567[Kendall])</f>
        <v>2.8251061587221463E-2</v>
      </c>
      <c r="J38" s="19">
        <f>SUBTOTAL(101,Table13567[DCG])</f>
        <v>0.25973408503877349</v>
      </c>
    </row>
  </sheetData>
  <mergeCells count="4">
    <mergeCell ref="C3:E3"/>
    <mergeCell ref="F3:G3"/>
    <mergeCell ref="C32:E32"/>
    <mergeCell ref="H32:J32"/>
  </mergeCells>
  <pageMargins left="0.7" right="0.7" top="0.75" bottom="0.75" header="0.3" footer="0.3"/>
  <drawing r:id="rId1"/>
  <legacy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BD4A-5840-4244-9FA3-EBFA9979F238}">
  <dimension ref="A1:S24"/>
  <sheetViews>
    <sheetView tabSelected="1" topLeftCell="H1" workbookViewId="0">
      <selection activeCell="L3" sqref="I3:L3"/>
    </sheetView>
  </sheetViews>
  <sheetFormatPr defaultColWidth="10.6875" defaultRowHeight="15.75" x14ac:dyDescent="0.5"/>
  <cols>
    <col min="2" max="2" width="16" customWidth="1"/>
    <col min="3" max="3" width="19.6875" customWidth="1"/>
    <col min="4" max="4" width="19" customWidth="1"/>
    <col min="5" max="5" width="19.8125" customWidth="1"/>
    <col min="6" max="6" width="18.1875" customWidth="1"/>
    <col min="9" max="9" width="21.3125" customWidth="1"/>
    <col min="10" max="10" width="27" customWidth="1"/>
    <col min="11" max="11" width="22.6875" customWidth="1"/>
    <col min="12" max="12" width="18" customWidth="1"/>
    <col min="13" max="13" width="4.6875" customWidth="1"/>
    <col min="15" max="15" width="33.375" customWidth="1"/>
    <col min="16" max="16" width="14.375" customWidth="1"/>
    <col min="17" max="17" width="14.6875" customWidth="1"/>
    <col min="18" max="18" width="13.5625" customWidth="1"/>
    <col min="19" max="19" width="13.125" customWidth="1"/>
  </cols>
  <sheetData>
    <row r="1" spans="1:19" x14ac:dyDescent="0.5">
      <c r="B1" t="s">
        <v>31</v>
      </c>
      <c r="C1" t="s">
        <v>32</v>
      </c>
      <c r="D1" t="s">
        <v>33</v>
      </c>
      <c r="E1" t="s">
        <v>34</v>
      </c>
      <c r="H1" s="27"/>
      <c r="I1" s="28" t="s">
        <v>31</v>
      </c>
      <c r="J1" s="28" t="s">
        <v>32</v>
      </c>
      <c r="K1" s="28" t="s">
        <v>33</v>
      </c>
      <c r="L1" s="29" t="s">
        <v>34</v>
      </c>
      <c r="M1" s="2"/>
      <c r="O1" s="27"/>
      <c r="P1" s="28" t="s">
        <v>31</v>
      </c>
      <c r="Q1" s="28" t="s">
        <v>32</v>
      </c>
      <c r="R1" s="28" t="s">
        <v>33</v>
      </c>
      <c r="S1" s="29" t="s">
        <v>34</v>
      </c>
    </row>
    <row r="2" spans="1:19" x14ac:dyDescent="0.5">
      <c r="A2" t="s">
        <v>0</v>
      </c>
      <c r="B2" s="30">
        <v>1328027137.69046</v>
      </c>
      <c r="C2" s="30">
        <v>1406627065.3954</v>
      </c>
      <c r="D2" s="30">
        <v>1663247662.0527401</v>
      </c>
      <c r="E2" s="30">
        <v>5431189357.7469501</v>
      </c>
      <c r="F2" t="s">
        <v>3</v>
      </c>
      <c r="H2" s="1" t="s">
        <v>0</v>
      </c>
      <c r="I2" s="2">
        <f>1</f>
        <v>1</v>
      </c>
      <c r="J2" s="2">
        <v>1</v>
      </c>
      <c r="K2" s="2">
        <v>1</v>
      </c>
      <c r="L2" s="3">
        <v>1</v>
      </c>
      <c r="M2" s="2"/>
      <c r="O2" s="1" t="s">
        <v>41</v>
      </c>
      <c r="P2" s="46">
        <f>B2-B4</f>
        <v>14771312.052160025</v>
      </c>
      <c r="Q2" s="46">
        <f t="shared" ref="Q2:S2" si="0">C2-C4</f>
        <v>48158803.847890139</v>
      </c>
      <c r="R2" s="46">
        <f t="shared" si="0"/>
        <v>33881640.298600197</v>
      </c>
      <c r="S2" s="46">
        <f t="shared" si="0"/>
        <v>108091886.34691048</v>
      </c>
    </row>
    <row r="3" spans="1:19" x14ac:dyDescent="0.5">
      <c r="A3" t="s">
        <v>1</v>
      </c>
      <c r="B3" s="7">
        <v>1308536158.1995201</v>
      </c>
      <c r="C3" s="7">
        <v>1322955743.9890201</v>
      </c>
      <c r="D3" s="7">
        <v>1609435161.92641</v>
      </c>
      <c r="E3" s="7">
        <v>5230026784.2844696</v>
      </c>
      <c r="F3" t="s">
        <v>4</v>
      </c>
      <c r="H3" s="1" t="s">
        <v>1</v>
      </c>
      <c r="I3" s="8">
        <f>(B3-B4)/(B2-B4)</f>
        <v>-0.31951578993889501</v>
      </c>
      <c r="J3" s="8">
        <f>(C3-C4)/(C2-C4)</f>
        <v>-0.73740447687729727</v>
      </c>
      <c r="K3" s="8">
        <f>(D3-D4)/(D2-D4)</f>
        <v>-0.5882495549825365</v>
      </c>
      <c r="L3" s="31">
        <f>(E3-E4)/(E2-E4)</f>
        <v>-0.86103305494057791</v>
      </c>
      <c r="M3" s="8"/>
      <c r="O3" s="1" t="s">
        <v>42</v>
      </c>
      <c r="P3" s="46">
        <f>B3-B4</f>
        <v>-4719667.4387798309</v>
      </c>
      <c r="Q3" s="46">
        <f t="shared" ref="Q3:S3" si="1">C3-C4</f>
        <v>-35512517.558489799</v>
      </c>
      <c r="R3" s="46">
        <f t="shared" si="1"/>
        <v>-19930859.82772994</v>
      </c>
      <c r="S3" s="46">
        <f t="shared" si="1"/>
        <v>-93070687.115570068</v>
      </c>
    </row>
    <row r="4" spans="1:19" x14ac:dyDescent="0.5">
      <c r="A4" t="s">
        <v>2</v>
      </c>
      <c r="B4" s="30">
        <v>1313255825.6382999</v>
      </c>
      <c r="C4" s="30">
        <v>1358468261.5475099</v>
      </c>
      <c r="D4" s="30">
        <v>1629366021.7541399</v>
      </c>
      <c r="E4" s="30">
        <v>5323097471.4000397</v>
      </c>
      <c r="F4" s="7"/>
      <c r="H4" s="4" t="s">
        <v>2</v>
      </c>
      <c r="I4" s="5">
        <v>0</v>
      </c>
      <c r="J4" s="5">
        <v>0</v>
      </c>
      <c r="K4" s="5">
        <v>0</v>
      </c>
      <c r="L4" s="6">
        <v>0</v>
      </c>
      <c r="M4" s="2"/>
      <c r="O4" s="4" t="s">
        <v>43</v>
      </c>
      <c r="P4" s="47">
        <f>P2-P3</f>
        <v>19490979.490939856</v>
      </c>
      <c r="Q4" s="47">
        <f t="shared" ref="Q4:S4" si="2">Q2-Q3</f>
        <v>83671321.406379938</v>
      </c>
      <c r="R4" s="47">
        <f t="shared" si="2"/>
        <v>53812500.126330137</v>
      </c>
      <c r="S4" s="47">
        <f t="shared" si="2"/>
        <v>201162573.46248055</v>
      </c>
    </row>
    <row r="5" spans="1:19" x14ac:dyDescent="0.5">
      <c r="B5" s="21"/>
      <c r="C5" s="21"/>
      <c r="D5" s="21"/>
      <c r="E5" s="21"/>
      <c r="O5" s="45" t="s">
        <v>44</v>
      </c>
      <c r="P5" s="19">
        <f>P4/P2</f>
        <v>1.319515789938895</v>
      </c>
      <c r="Q5" s="19">
        <f t="shared" ref="Q5:S5" si="3">Q4/Q2</f>
        <v>1.7374044768772974</v>
      </c>
      <c r="R5" s="19">
        <f t="shared" si="3"/>
        <v>1.5882495549825364</v>
      </c>
      <c r="S5" s="19">
        <f t="shared" si="3"/>
        <v>1.8610330549405778</v>
      </c>
    </row>
    <row r="6" spans="1:19" x14ac:dyDescent="0.5">
      <c r="F6" s="7"/>
      <c r="O6" s="45" t="s">
        <v>45</v>
      </c>
      <c r="P6" s="19">
        <f>1-P5</f>
        <v>-0.31951578993889496</v>
      </c>
      <c r="Q6" s="19">
        <f t="shared" ref="Q6:S6" si="4">1-Q5</f>
        <v>-0.73740447687729738</v>
      </c>
      <c r="R6" s="19">
        <f t="shared" si="4"/>
        <v>-0.58824955498253639</v>
      </c>
      <c r="S6" s="19">
        <f t="shared" si="4"/>
        <v>-0.8610330549405778</v>
      </c>
    </row>
    <row r="7" spans="1:19" x14ac:dyDescent="0.5">
      <c r="F7" s="7"/>
    </row>
    <row r="8" spans="1:19" x14ac:dyDescent="0.5">
      <c r="F8" s="7"/>
    </row>
    <row r="20" spans="1:13" x14ac:dyDescent="0.5">
      <c r="A20" s="43" t="s">
        <v>6</v>
      </c>
    </row>
    <row r="21" spans="1:13" x14ac:dyDescent="0.5">
      <c r="B21" t="s">
        <v>31</v>
      </c>
      <c r="C21" t="s">
        <v>32</v>
      </c>
      <c r="D21" t="s">
        <v>33</v>
      </c>
      <c r="E21" t="s">
        <v>34</v>
      </c>
    </row>
    <row r="22" spans="1:13" x14ac:dyDescent="0.5">
      <c r="A22" t="s">
        <v>0</v>
      </c>
      <c r="B22">
        <f>B2/$B$2</f>
        <v>1</v>
      </c>
      <c r="C22">
        <f>C2/$C$2</f>
        <v>1</v>
      </c>
      <c r="D22">
        <f>D2/$D$2</f>
        <v>1</v>
      </c>
      <c r="E22">
        <f>E2/$E$2</f>
        <v>1</v>
      </c>
      <c r="H22" s="27"/>
      <c r="I22" s="28" t="s">
        <v>35</v>
      </c>
      <c r="J22" s="28" t="s">
        <v>36</v>
      </c>
      <c r="K22" s="28" t="s">
        <v>37</v>
      </c>
      <c r="L22" s="29" t="s">
        <v>15</v>
      </c>
      <c r="M22" s="2"/>
    </row>
    <row r="23" spans="1:13" x14ac:dyDescent="0.5">
      <c r="A23" t="s">
        <v>1</v>
      </c>
      <c r="B23">
        <f t="shared" ref="B23:B24" si="5">B3/$B$2</f>
        <v>0.98532335752954858</v>
      </c>
      <c r="C23">
        <f t="shared" ref="C23:C24" si="6">C3/$C$2</f>
        <v>0.9405163433401873</v>
      </c>
      <c r="D23">
        <f t="shared" ref="D23:D24" si="7">D3/$D$2</f>
        <v>0.96764612910387859</v>
      </c>
      <c r="E23" s="44">
        <f>E3/$E$2</f>
        <v>0.96296159824080785</v>
      </c>
      <c r="H23" s="1" t="s">
        <v>1</v>
      </c>
      <c r="I23" s="8">
        <f>(B2-B3)/B2</f>
        <v>1.4676642470451431E-2</v>
      </c>
      <c r="J23" s="8">
        <f>(C2-C3)/C2</f>
        <v>5.9483656659812742E-2</v>
      </c>
      <c r="K23" s="8">
        <f>(D2-D3)/D2</f>
        <v>3.235387089612142E-2</v>
      </c>
      <c r="L23" s="31">
        <f>(E2-E3)/E2</f>
        <v>3.7038401759192194E-2</v>
      </c>
      <c r="M23" s="8"/>
    </row>
    <row r="24" spans="1:13" x14ac:dyDescent="0.5">
      <c r="A24" t="s">
        <v>2</v>
      </c>
      <c r="B24">
        <f t="shared" si="5"/>
        <v>0.9888772513505647</v>
      </c>
      <c r="C24">
        <f t="shared" si="6"/>
        <v>0.9657629196589127</v>
      </c>
      <c r="D24">
        <f t="shared" si="7"/>
        <v>0.9796292271610445</v>
      </c>
      <c r="E24">
        <f t="shared" ref="E24" si="8">E4/$E$2</f>
        <v>0.98009793449887173</v>
      </c>
      <c r="H24" s="4" t="s">
        <v>2</v>
      </c>
      <c r="I24" s="5">
        <f>(B2-B4)/B2</f>
        <v>1.1122748649435325E-2</v>
      </c>
      <c r="J24" s="5">
        <f t="shared" ref="J24:L24" si="9">(C2-C4)/C2</f>
        <v>3.423708034108728E-2</v>
      </c>
      <c r="K24" s="5">
        <f t="shared" si="9"/>
        <v>2.0370772838955501E-2</v>
      </c>
      <c r="L24" s="6">
        <f t="shared" si="9"/>
        <v>1.990206550112825E-2</v>
      </c>
      <c r="M24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F242-945B-46D4-9EC1-AD93F314A473}">
  <dimension ref="B2:M38"/>
  <sheetViews>
    <sheetView zoomScale="60" zoomScaleNormal="60" workbookViewId="0">
      <selection activeCell="G5" sqref="G5"/>
    </sheetView>
  </sheetViews>
  <sheetFormatPr defaultRowHeight="15.75" x14ac:dyDescent="0.5"/>
  <cols>
    <col min="6" max="6" width="19" customWidth="1"/>
    <col min="7" max="7" width="23.9375" customWidth="1"/>
    <col min="8" max="8" width="17.4375" customWidth="1"/>
    <col min="9" max="9" width="18.0625" customWidth="1"/>
  </cols>
  <sheetData>
    <row r="2" spans="2:13" x14ac:dyDescent="0.5">
      <c r="I2" t="s">
        <v>29</v>
      </c>
    </row>
    <row r="3" spans="2:13" x14ac:dyDescent="0.5">
      <c r="C3" s="48" t="s">
        <v>30</v>
      </c>
      <c r="D3" s="49"/>
      <c r="E3" s="50"/>
      <c r="F3" s="54" t="s">
        <v>30</v>
      </c>
      <c r="G3" s="55"/>
      <c r="H3" s="55"/>
    </row>
    <row r="4" spans="2:13" x14ac:dyDescent="0.5">
      <c r="B4" s="22" t="s">
        <v>7</v>
      </c>
      <c r="C4" s="23" t="s">
        <v>8</v>
      </c>
      <c r="D4" s="23" t="s">
        <v>9</v>
      </c>
      <c r="E4" s="23" t="s">
        <v>10</v>
      </c>
      <c r="F4" s="24" t="s">
        <v>23</v>
      </c>
      <c r="G4" s="24" t="s">
        <v>24</v>
      </c>
      <c r="H4" s="24" t="s">
        <v>18</v>
      </c>
      <c r="I4" s="24" t="s">
        <v>45</v>
      </c>
      <c r="K4" s="26" t="s">
        <v>8</v>
      </c>
      <c r="L4" s="26" t="s">
        <v>9</v>
      </c>
      <c r="M4" s="26" t="s">
        <v>10</v>
      </c>
    </row>
    <row r="5" spans="2:13" x14ac:dyDescent="0.5">
      <c r="B5" s="14" t="s">
        <v>12</v>
      </c>
      <c r="C5" s="16">
        <f>SimilarityMetrics!D2</f>
        <v>0.76863799283154111</v>
      </c>
      <c r="D5" s="16">
        <f>SimilarityMetrics!E2</f>
        <v>0.95037585093675359</v>
      </c>
      <c r="E5" s="16">
        <f>SimilarityMetrics!F2</f>
        <v>0.94208945342412309</v>
      </c>
      <c r="F5" s="16">
        <f>'Reward-Full'!I3</f>
        <v>-0.31951578993889501</v>
      </c>
      <c r="G5" s="16">
        <f>'Reward-Full'!B23</f>
        <v>0.98532335752954858</v>
      </c>
      <c r="H5" s="16">
        <f>1-'Reward-Full'!I23</f>
        <v>0.98532335752954858</v>
      </c>
      <c r="I5" s="16">
        <f>'Reward-Full'!P6</f>
        <v>-0.31951578993889496</v>
      </c>
      <c r="K5">
        <f>CORREL(Table153[Adjusted Reward],Table153[Jaccard])</f>
        <v>0.34837502757916111</v>
      </c>
      <c r="L5">
        <f>CORREL(Table153[Adjusted Reward],Table153[Kendall])</f>
        <v>-0.10307030249440977</v>
      </c>
      <c r="M5">
        <f>CORREL(Table153[Adjusted Reward],Table153[DCG])</f>
        <v>0.55934854693383951</v>
      </c>
    </row>
    <row r="6" spans="2:13" x14ac:dyDescent="0.5">
      <c r="B6" s="15" t="s">
        <v>13</v>
      </c>
      <c r="C6" s="16">
        <f>SimilarityMetrics!D3</f>
        <v>0.32307347677325265</v>
      </c>
      <c r="D6" s="16">
        <f>SimilarityMetrics!E3</f>
        <v>0.87386282424695338</v>
      </c>
      <c r="E6" s="16">
        <f>SimilarityMetrics!F3</f>
        <v>0.67897899497598568</v>
      </c>
      <c r="F6" s="16">
        <f>'Reward-Full'!K3</f>
        <v>-0.5882495549825365</v>
      </c>
      <c r="G6" s="16">
        <f>'Reward-Full'!C23</f>
        <v>0.9405163433401873</v>
      </c>
      <c r="H6" s="16">
        <f>1-'Reward-Full'!K23</f>
        <v>0.96764612910387859</v>
      </c>
      <c r="I6" s="16">
        <f>'Reward-Full'!R6</f>
        <v>-0.58824955498253639</v>
      </c>
      <c r="K6" t="str">
        <f>Table153[[#Headers],[Proportionate Reward]]</f>
        <v>Proportionate Reward</v>
      </c>
    </row>
    <row r="7" spans="2:13" x14ac:dyDescent="0.5">
      <c r="B7" s="14" t="s">
        <v>14</v>
      </c>
      <c r="C7" s="16">
        <f>SimilarityMetrics!D4</f>
        <v>0.63906810035842276</v>
      </c>
      <c r="D7" s="16">
        <f>SimilarityMetrics!E4</f>
        <v>0.95733572301278069</v>
      </c>
      <c r="E7" s="16">
        <f>SimilarityMetrics!F4</f>
        <v>0.81523426096084728</v>
      </c>
      <c r="F7" s="16">
        <f>'Reward-Full'!J3</f>
        <v>-0.73740447687729727</v>
      </c>
      <c r="G7" s="16">
        <f>'Reward-Full'!D23</f>
        <v>0.96764612910387859</v>
      </c>
      <c r="H7" s="16">
        <f>1-'Reward-Full'!J23</f>
        <v>0.9405163433401873</v>
      </c>
      <c r="I7" s="16">
        <f>'Reward-Full'!Q6</f>
        <v>-0.73740447687729738</v>
      </c>
      <c r="K7" s="26" t="s">
        <v>8</v>
      </c>
      <c r="L7" s="26" t="s">
        <v>9</v>
      </c>
      <c r="M7" s="26" t="s">
        <v>10</v>
      </c>
    </row>
    <row r="8" spans="2:13" x14ac:dyDescent="0.5">
      <c r="B8" s="15" t="s">
        <v>15</v>
      </c>
      <c r="C8" s="16">
        <f>SimilarityMetrics!D5</f>
        <v>0.56254480286738329</v>
      </c>
      <c r="D8" s="16">
        <f>SimilarityMetrics!E5</f>
        <v>0.9465879910053645</v>
      </c>
      <c r="E8" s="16">
        <f>SimilarityMetrics!F5</f>
        <v>0.77756100683811946</v>
      </c>
      <c r="F8" s="16">
        <f>'Reward-Full'!L3</f>
        <v>-0.86103305494057791</v>
      </c>
      <c r="G8" s="16">
        <f>'Reward-Full'!E23</f>
        <v>0.96296159824080785</v>
      </c>
      <c r="H8" s="16">
        <f>1-'Reward-Full'!L23</f>
        <v>0.96296159824080785</v>
      </c>
      <c r="I8" s="16">
        <f>'Reward-Full'!S6</f>
        <v>-0.8610330549405778</v>
      </c>
      <c r="K8">
        <f>CORREL(Table153[Proportionate Reward],Table153[Jaccard])</f>
        <v>0.9933058406703239</v>
      </c>
      <c r="L8">
        <f>CORREL(Table153[Proportionate Reward],Table153[Kendall])</f>
        <v>0.8491861873814105</v>
      </c>
      <c r="M8">
        <f>CORREL(Table153[Proportionate Reward],Table153[DCG])</f>
        <v>0.98808528861791434</v>
      </c>
    </row>
    <row r="31" spans="2:10" x14ac:dyDescent="0.5">
      <c r="B31" s="25" t="s">
        <v>21</v>
      </c>
      <c r="C31" s="25"/>
      <c r="D31" s="25"/>
      <c r="E31" s="25"/>
      <c r="G31" s="25" t="s">
        <v>22</v>
      </c>
      <c r="H31" s="25"/>
      <c r="I31" s="25"/>
      <c r="J31" s="25"/>
    </row>
    <row r="32" spans="2:10" x14ac:dyDescent="0.5">
      <c r="C32" s="51" t="s">
        <v>20</v>
      </c>
      <c r="D32" s="52"/>
      <c r="E32" s="53"/>
      <c r="H32" s="51" t="s">
        <v>20</v>
      </c>
      <c r="I32" s="52"/>
      <c r="J32" s="53"/>
    </row>
    <row r="33" spans="2:10" x14ac:dyDescent="0.5">
      <c r="B33" s="18" t="s">
        <v>7</v>
      </c>
      <c r="C33" s="17" t="s">
        <v>8</v>
      </c>
      <c r="D33" s="17" t="s">
        <v>9</v>
      </c>
      <c r="E33" s="17" t="s">
        <v>10</v>
      </c>
      <c r="G33" s="18" t="s">
        <v>7</v>
      </c>
      <c r="H33" s="17" t="s">
        <v>8</v>
      </c>
      <c r="I33" s="17" t="s">
        <v>9</v>
      </c>
      <c r="J33" s="17" t="s">
        <v>10</v>
      </c>
    </row>
    <row r="34" spans="2:10" x14ac:dyDescent="0.5">
      <c r="B34" s="20" t="s">
        <v>12</v>
      </c>
      <c r="C34" s="19">
        <f>ABS(C5-F5)/F5</f>
        <v>-3.4056338279198579</v>
      </c>
      <c r="D34" s="19">
        <f>ABS(D5-F5)/F5</f>
        <v>-3.9744253049857283</v>
      </c>
      <c r="E34" s="19">
        <f>ABS(E5-F5)/F5</f>
        <v>-3.9484910702043567</v>
      </c>
      <c r="G34" s="20" t="s">
        <v>12</v>
      </c>
      <c r="H34" s="19">
        <f>ABS(C5-G5)/G5</f>
        <v>0.21991294841653986</v>
      </c>
      <c r="I34" s="19">
        <f>ABS(D5-G5)/G5</f>
        <v>3.54680586081072E-2</v>
      </c>
      <c r="J34" s="19">
        <f>ABS(E5-G5)/G5</f>
        <v>4.3877884123059534E-2</v>
      </c>
    </row>
    <row r="35" spans="2:10" x14ac:dyDescent="0.5">
      <c r="B35" s="20" t="s">
        <v>13</v>
      </c>
      <c r="C35" s="19">
        <f>ABS(C6-F6)/F6</f>
        <v>-1.5492115957195138</v>
      </c>
      <c r="D35" s="19">
        <f>ABS(D6-F6)/F6</f>
        <v>-2.4855307867982934</v>
      </c>
      <c r="E35" s="19">
        <f>ABS(E6-F6)/F6</f>
        <v>-2.154236308765491</v>
      </c>
      <c r="G35" s="20" t="s">
        <v>13</v>
      </c>
      <c r="H35" s="19">
        <f>ABS(C6-G6)/G6</f>
        <v>0.65649350055324229</v>
      </c>
      <c r="I35" s="19">
        <f>ABS(D6-G6)/G6</f>
        <v>7.0869070553859756E-2</v>
      </c>
      <c r="J35" s="19">
        <f>ABS(E6-G6)/G6</f>
        <v>0.2780784727624907</v>
      </c>
    </row>
    <row r="36" spans="2:10" x14ac:dyDescent="0.5">
      <c r="B36" s="20" t="s">
        <v>14</v>
      </c>
      <c r="C36" s="19">
        <f>ABS(C7-F7)/F7</f>
        <v>-1.8666452678246521</v>
      </c>
      <c r="D36" s="19">
        <f>ABS(D7-F7)/F7</f>
        <v>-2.2982504894285847</v>
      </c>
      <c r="E36" s="19">
        <f>ABS(E7-F7)/F7</f>
        <v>-2.1055455811892241</v>
      </c>
      <c r="G36" s="20" t="s">
        <v>14</v>
      </c>
      <c r="H36" s="19">
        <f>ABS(C7-G7)/G7</f>
        <v>0.33956424653891459</v>
      </c>
      <c r="I36" s="19">
        <f>ABS(D7-G7)/G7</f>
        <v>1.0655141152320012E-2</v>
      </c>
      <c r="J36" s="19">
        <f>ABS(E7-G7)/G7</f>
        <v>0.15750785701398659</v>
      </c>
    </row>
    <row r="37" spans="2:10" x14ac:dyDescent="0.5">
      <c r="B37" s="20" t="s">
        <v>15</v>
      </c>
      <c r="C37" s="19">
        <f>ABS(C8-F8)/F8</f>
        <v>-1.6533370578975113</v>
      </c>
      <c r="D37" s="19">
        <f>ABS(D8-F8)/F8</f>
        <v>-2.0993631261586012</v>
      </c>
      <c r="E37" s="19">
        <f>ABS(E8-F8)/F8</f>
        <v>-1.9030559307526016</v>
      </c>
      <c r="G37" s="20" t="s">
        <v>15</v>
      </c>
      <c r="H37" s="19">
        <f>ABS(C8-G8)/G8</f>
        <v>0.41581803065140749</v>
      </c>
      <c r="I37" s="19">
        <f>ABS(D8-G8)/G8</f>
        <v>1.7003385457276352E-2</v>
      </c>
      <c r="J37" s="19">
        <f>ABS(E8-G8)/G8</f>
        <v>0.19253165623778618</v>
      </c>
    </row>
    <row r="38" spans="2:10" x14ac:dyDescent="0.5">
      <c r="B38" s="21" t="s">
        <v>17</v>
      </c>
      <c r="C38" s="19">
        <f>SUBTOTAL(101,Table13564[Jaccard])</f>
        <v>-2.1187069373403835</v>
      </c>
      <c r="D38" s="19">
        <f>SUBTOTAL(101,Table13564[Kendall])</f>
        <v>-2.7143924268428021</v>
      </c>
      <c r="E38" s="19">
        <f>SUBTOTAL(101,Table13564[DCG])</f>
        <v>-2.5278322227279184</v>
      </c>
      <c r="G38" s="21" t="s">
        <v>17</v>
      </c>
      <c r="H38" s="19">
        <f>SUBTOTAL(101,Table1356714[Jaccard])</f>
        <v>0.40794718154002607</v>
      </c>
      <c r="I38" s="19">
        <f>SUBTOTAL(101,Table1356714[Kendall])</f>
        <v>3.3498913942890826E-2</v>
      </c>
      <c r="J38" s="19">
        <f>SUBTOTAL(101,Table1356714[DCG])</f>
        <v>0.16799896753433075</v>
      </c>
    </row>
  </sheetData>
  <mergeCells count="4">
    <mergeCell ref="C3:E3"/>
    <mergeCell ref="C32:E32"/>
    <mergeCell ref="H32:J32"/>
    <mergeCell ref="F3:H3"/>
  </mergeCells>
  <pageMargins left="0.7" right="0.7" top="0.75" bottom="0.75" header="0.3" footer="0.3"/>
  <drawing r:id="rId1"/>
  <legacyDrawing r:id="rId2"/>
  <tableParts count="3"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1DD9-F274-48F6-B7DA-AD4E2C760AA3}">
  <dimension ref="A1:F5"/>
  <sheetViews>
    <sheetView workbookViewId="0">
      <selection activeCell="E9" sqref="E9"/>
    </sheetView>
  </sheetViews>
  <sheetFormatPr defaultRowHeight="15.75" x14ac:dyDescent="0.5"/>
  <cols>
    <col min="2" max="2" width="19.8125" customWidth="1"/>
  </cols>
  <sheetData>
    <row r="1" spans="1:6" x14ac:dyDescent="0.5">
      <c r="A1" s="40" t="s">
        <v>39</v>
      </c>
      <c r="B1" s="41" t="s">
        <v>7</v>
      </c>
      <c r="C1" s="41" t="s">
        <v>40</v>
      </c>
      <c r="D1" s="41" t="s">
        <v>8</v>
      </c>
      <c r="E1" s="41" t="s">
        <v>9</v>
      </c>
      <c r="F1" s="42" t="s">
        <v>10</v>
      </c>
    </row>
    <row r="2" spans="1:6" x14ac:dyDescent="0.5">
      <c r="A2" s="32">
        <v>1</v>
      </c>
      <c r="B2" s="33" t="s">
        <v>12</v>
      </c>
      <c r="C2" s="33" t="s">
        <v>38</v>
      </c>
      <c r="D2" s="34">
        <v>0.76863799283154111</v>
      </c>
      <c r="E2" s="34">
        <v>0.95037585093675359</v>
      </c>
      <c r="F2" s="35">
        <v>0.94208945342412309</v>
      </c>
    </row>
    <row r="3" spans="1:6" x14ac:dyDescent="0.5">
      <c r="A3" s="36">
        <v>1</v>
      </c>
      <c r="B3" s="37" t="s">
        <v>13</v>
      </c>
      <c r="C3" s="37" t="s">
        <v>38</v>
      </c>
      <c r="D3" s="38">
        <v>0.32307347677325265</v>
      </c>
      <c r="E3" s="38">
        <v>0.87386282424695338</v>
      </c>
      <c r="F3" s="39">
        <v>0.67897899497598568</v>
      </c>
    </row>
    <row r="4" spans="1:6" x14ac:dyDescent="0.5">
      <c r="A4" s="32">
        <v>1</v>
      </c>
      <c r="B4" s="33" t="s">
        <v>14</v>
      </c>
      <c r="C4" s="33" t="s">
        <v>38</v>
      </c>
      <c r="D4" s="34">
        <v>0.63906810035842276</v>
      </c>
      <c r="E4" s="34">
        <v>0.95733572301278069</v>
      </c>
      <c r="F4" s="35">
        <v>0.81523426096084728</v>
      </c>
    </row>
    <row r="5" spans="1:6" x14ac:dyDescent="0.5">
      <c r="A5" s="36">
        <v>1</v>
      </c>
      <c r="B5" s="37" t="s">
        <v>15</v>
      </c>
      <c r="C5" s="37" t="s">
        <v>38</v>
      </c>
      <c r="D5" s="38">
        <v>0.56254480286738329</v>
      </c>
      <c r="E5" s="38">
        <v>0.9465879910053645</v>
      </c>
      <c r="F5" s="39">
        <v>0.77756100683811946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</vt:lpstr>
      <vt:lpstr>saturating</vt:lpstr>
      <vt:lpstr>discontinuous</vt:lpstr>
      <vt:lpstr>Linear</vt:lpstr>
      <vt:lpstr>5 Cycle</vt:lpstr>
      <vt:lpstr>25 Cycle</vt:lpstr>
      <vt:lpstr>50 Cycle</vt:lpstr>
      <vt:lpstr>Reward-Full</vt:lpstr>
      <vt:lpstr>Full Cycle</vt:lpstr>
      <vt:lpstr>SimilarityMetrics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</cp:lastModifiedBy>
  <dcterms:created xsi:type="dcterms:W3CDTF">2018-01-15T22:18:34Z</dcterms:created>
  <dcterms:modified xsi:type="dcterms:W3CDTF">2018-01-26T20:09:27Z</dcterms:modified>
</cp:coreProperties>
</file>