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3.xml" ContentType="application/vnd.openxmlformats-officedocument.spreadsheetml.comment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0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4.xml" ContentType="application/vnd.openxmlformats-officedocument.spreadsheetml.comment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Chris\Documents\GitHub\ML_SelfHealingUtility\results\reward\"/>
    </mc:Choice>
  </mc:AlternateContent>
  <bookViews>
    <workbookView xWindow="300" yWindow="458" windowWidth="22358" windowHeight="14760" tabRatio="767" firstSheet="3" activeTab="7" xr2:uid="{00000000-000D-0000-FFFF-FFFF00000000}"/>
  </bookViews>
  <sheets>
    <sheet name="combined" sheetId="2" r:id="rId1"/>
    <sheet name="Similarity 5 Cycle" sheetId="7" r:id="rId2"/>
    <sheet name="saturating" sheetId="4" r:id="rId3"/>
    <sheet name="discontinuous" sheetId="5" r:id="rId4"/>
    <sheet name="Linear" sheetId="6" r:id="rId5"/>
    <sheet name="5 Cycle" sheetId="9" r:id="rId6"/>
    <sheet name="SimilarityMetrics" sheetId="11" r:id="rId7"/>
    <sheet name="Reward Full" sheetId="12" r:id="rId8"/>
    <sheet name="25 Cycle" sheetId="10" r:id="rId9"/>
    <sheet name="50 Cycle" sheetId="8" r:id="rId10"/>
    <sheet name="Full Cycle" sheetId="13" r:id="rId11"/>
  </sheets>
  <externalReferences>
    <externalReference r:id="rId12"/>
    <externalReference r:id="rId13"/>
  </externalReferenc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2" l="1"/>
  <c r="J1" i="12"/>
  <c r="K1" i="12"/>
  <c r="L1" i="12"/>
  <c r="I1" i="12"/>
  <c r="K3" i="12"/>
  <c r="F5" i="13"/>
  <c r="D34" i="13"/>
  <c r="F6" i="13"/>
  <c r="D35" i="13"/>
  <c r="F7" i="13"/>
  <c r="D36" i="13"/>
  <c r="F8" i="13"/>
  <c r="D37" i="13"/>
  <c r="D38" i="13"/>
  <c r="E34" i="13"/>
  <c r="E35" i="13"/>
  <c r="E36" i="13"/>
  <c r="E37" i="13"/>
  <c r="E38" i="13"/>
  <c r="G5" i="13"/>
  <c r="J34" i="13"/>
  <c r="G6" i="13"/>
  <c r="J35" i="13"/>
  <c r="G7" i="13"/>
  <c r="J36" i="13"/>
  <c r="G8" i="13"/>
  <c r="J37" i="13"/>
  <c r="J38" i="13"/>
  <c r="I34" i="13"/>
  <c r="I35" i="13"/>
  <c r="I36" i="13"/>
  <c r="I37" i="13"/>
  <c r="I38" i="13"/>
  <c r="H34" i="13"/>
  <c r="H35" i="13"/>
  <c r="H36" i="13"/>
  <c r="H37" i="13"/>
  <c r="H38" i="13"/>
  <c r="C34" i="13"/>
  <c r="C35" i="13"/>
  <c r="C36" i="13"/>
  <c r="C37" i="13"/>
  <c r="C38" i="13"/>
  <c r="L27" i="12"/>
  <c r="K27" i="12"/>
  <c r="J27" i="12"/>
  <c r="I27" i="12"/>
  <c r="L26" i="12"/>
  <c r="K26" i="12"/>
  <c r="J26" i="12"/>
  <c r="I26" i="12"/>
  <c r="L3" i="12"/>
  <c r="I3" i="12"/>
  <c r="I2" i="12"/>
  <c r="G8" i="10"/>
  <c r="G7" i="10"/>
  <c r="G6" i="10"/>
  <c r="G5" i="10"/>
  <c r="F8" i="10"/>
  <c r="F7" i="10"/>
  <c r="F6" i="10"/>
  <c r="F5" i="10"/>
  <c r="J34" i="10"/>
  <c r="J35" i="10"/>
  <c r="J36" i="10"/>
  <c r="J37" i="10"/>
  <c r="J38" i="10"/>
  <c r="I34" i="10"/>
  <c r="I35" i="10"/>
  <c r="I36" i="10"/>
  <c r="I37" i="10"/>
  <c r="I38" i="10"/>
  <c r="H34" i="10"/>
  <c r="H35" i="10"/>
  <c r="H36" i="10"/>
  <c r="H37" i="10"/>
  <c r="H38" i="10"/>
  <c r="E34" i="10"/>
  <c r="E35" i="10"/>
  <c r="E36" i="10"/>
  <c r="E37" i="10"/>
  <c r="E38" i="10"/>
  <c r="D34" i="10"/>
  <c r="D35" i="10"/>
  <c r="D36" i="10"/>
  <c r="D37" i="10"/>
  <c r="D38" i="10"/>
  <c r="C34" i="10"/>
  <c r="C35" i="10"/>
  <c r="C36" i="10"/>
  <c r="C37" i="10"/>
  <c r="C38" i="10"/>
  <c r="G8" i="9"/>
  <c r="G7" i="9"/>
  <c r="G6" i="9"/>
  <c r="G5" i="9"/>
  <c r="F8" i="9"/>
  <c r="F6" i="9"/>
  <c r="F7" i="9"/>
  <c r="F5" i="9"/>
  <c r="J34" i="9"/>
  <c r="J35" i="9"/>
  <c r="J36" i="9"/>
  <c r="J37" i="9"/>
  <c r="J38" i="9"/>
  <c r="I34" i="9"/>
  <c r="I35" i="9"/>
  <c r="I36" i="9"/>
  <c r="I37" i="9"/>
  <c r="I38" i="9"/>
  <c r="H34" i="9"/>
  <c r="H35" i="9"/>
  <c r="H36" i="9"/>
  <c r="H37" i="9"/>
  <c r="H38" i="9"/>
  <c r="E34" i="9"/>
  <c r="E35" i="9"/>
  <c r="E36" i="9"/>
  <c r="E37" i="9"/>
  <c r="E38" i="9"/>
  <c r="D34" i="9"/>
  <c r="D35" i="9"/>
  <c r="D36" i="9"/>
  <c r="D37" i="9"/>
  <c r="D38" i="9"/>
  <c r="C34" i="9"/>
  <c r="C35" i="9"/>
  <c r="C36" i="9"/>
  <c r="C37" i="9"/>
  <c r="C38" i="9"/>
  <c r="J35" i="8"/>
  <c r="J36" i="8"/>
  <c r="J37" i="8"/>
  <c r="J34" i="8"/>
  <c r="I35" i="8"/>
  <c r="I36" i="8"/>
  <c r="I37" i="8"/>
  <c r="I34" i="8"/>
  <c r="H35" i="8"/>
  <c r="H36" i="8"/>
  <c r="H37" i="8"/>
  <c r="H34" i="8"/>
  <c r="J38" i="8"/>
  <c r="I38" i="8"/>
  <c r="H38" i="8"/>
  <c r="F6" i="8"/>
  <c r="E35" i="8"/>
  <c r="F7" i="8"/>
  <c r="E36" i="8"/>
  <c r="F8" i="8"/>
  <c r="E37" i="8"/>
  <c r="F5" i="8"/>
  <c r="E34" i="8"/>
  <c r="D35" i="8"/>
  <c r="D36" i="8"/>
  <c r="D37" i="8"/>
  <c r="D34" i="8"/>
  <c r="C35" i="8"/>
  <c r="C36" i="8"/>
  <c r="C37" i="8"/>
  <c r="C34" i="8"/>
  <c r="E38" i="8"/>
  <c r="D38" i="8"/>
  <c r="C38" i="8"/>
  <c r="G8" i="8"/>
  <c r="G7" i="8"/>
  <c r="G6" i="8"/>
  <c r="G5" i="8"/>
  <c r="D24" i="6"/>
  <c r="C24" i="6"/>
  <c r="B24" i="6"/>
  <c r="D23" i="6"/>
  <c r="C23" i="6"/>
  <c r="B23" i="6"/>
  <c r="D22" i="6"/>
  <c r="C22" i="6"/>
  <c r="B22" i="6"/>
  <c r="D24" i="4"/>
  <c r="C24" i="4"/>
  <c r="B24" i="4"/>
  <c r="D23" i="4"/>
  <c r="C23" i="4"/>
  <c r="B23" i="4"/>
  <c r="D22" i="4"/>
  <c r="C22" i="4"/>
  <c r="B22" i="4"/>
  <c r="F7" i="7"/>
  <c r="I7" i="7"/>
  <c r="J7" i="7"/>
  <c r="K7" i="7"/>
  <c r="L7" i="7"/>
  <c r="F8" i="7"/>
  <c r="I8" i="7"/>
  <c r="J8" i="7"/>
  <c r="K8" i="7"/>
  <c r="L8" i="7"/>
  <c r="F9" i="7"/>
  <c r="I9" i="7"/>
  <c r="J9" i="7"/>
  <c r="K9" i="7"/>
  <c r="L9" i="7"/>
  <c r="F10" i="7"/>
  <c r="I10" i="7"/>
  <c r="J10" i="7"/>
  <c r="K10" i="7"/>
  <c r="L10" i="7"/>
  <c r="L11" i="7"/>
  <c r="K11" i="7"/>
  <c r="J11" i="7"/>
  <c r="I11" i="7"/>
  <c r="S10" i="2"/>
  <c r="S9" i="2"/>
  <c r="S8" i="2"/>
  <c r="S7" i="2"/>
  <c r="D25" i="2"/>
  <c r="C25" i="2"/>
  <c r="B25" i="2"/>
  <c r="D24" i="2"/>
  <c r="C24" i="2"/>
  <c r="B24" i="2"/>
  <c r="C23" i="2"/>
  <c r="D23" i="2"/>
  <c r="B23" i="2"/>
  <c r="D23" i="5"/>
  <c r="D24" i="5"/>
  <c r="D22" i="5"/>
  <c r="C23" i="5"/>
  <c r="C24" i="5"/>
  <c r="C22" i="5"/>
  <c r="B23" i="5"/>
  <c r="B24" i="5"/>
  <c r="B22" i="5"/>
  <c r="K24" i="6"/>
  <c r="J24" i="6"/>
  <c r="I24" i="6"/>
  <c r="K23" i="6"/>
  <c r="J23" i="6"/>
  <c r="I23" i="6"/>
  <c r="K3" i="6"/>
  <c r="J3" i="6"/>
  <c r="I3" i="6"/>
  <c r="I2" i="6"/>
  <c r="K24" i="5"/>
  <c r="J24" i="5"/>
  <c r="I24" i="5"/>
  <c r="K23" i="5"/>
  <c r="J23" i="5"/>
  <c r="I23" i="5"/>
  <c r="K3" i="5"/>
  <c r="J3" i="5"/>
  <c r="I3" i="5"/>
  <c r="I2" i="5"/>
  <c r="I3" i="4"/>
  <c r="I23" i="4"/>
  <c r="K24" i="4"/>
  <c r="J24" i="4"/>
  <c r="I24" i="4"/>
  <c r="K23" i="4"/>
  <c r="J23" i="4"/>
  <c r="K3" i="4"/>
  <c r="J3" i="4"/>
  <c r="I2" i="4"/>
  <c r="K3" i="2"/>
  <c r="J3" i="2"/>
  <c r="I3" i="2"/>
  <c r="K24" i="2"/>
  <c r="K23" i="2"/>
  <c r="J24" i="2"/>
  <c r="J23" i="2"/>
  <c r="I24" i="2"/>
  <c r="I2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Adriano</author>
  </authors>
  <commentList>
    <comment ref="F4" authorId="0" shapeId="0" xr:uid="{6797387A-1B61-4FFE-8960-CAE0E84A608B}">
      <text>
        <r>
          <rPr>
            <b/>
            <sz val="9"/>
            <color indexed="81"/>
            <rFont val="Tahoma"/>
            <family val="2"/>
          </rPr>
          <t>Christian Adriano:</t>
        </r>
        <r>
          <rPr>
            <sz val="9"/>
            <color indexed="81"/>
            <rFont val="Tahoma"/>
            <family val="2"/>
          </rPr>
          <t xml:space="preserve">
(Optimal - Predicted)/(Optimal-Random)</t>
        </r>
      </text>
    </comment>
    <comment ref="G4" authorId="0" shapeId="0" xr:uid="{31B240B2-4CD7-49EF-812A-036B0E143EE4}">
      <text>
        <r>
          <rPr>
            <b/>
            <sz val="9"/>
            <color indexed="81"/>
            <rFont val="Tahoma"/>
            <family val="2"/>
          </rPr>
          <t>Christian Adriano:</t>
        </r>
        <r>
          <rPr>
            <sz val="9"/>
            <color indexed="81"/>
            <rFont val="Tahoma"/>
            <family val="2"/>
          </rPr>
          <t xml:space="preserve">
Predicted/Optimal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Adriano</author>
  </authors>
  <commentList>
    <comment ref="F4" authorId="0" shapeId="0" xr:uid="{2034561E-06F1-4A36-9129-EADD5AFA9277}">
      <text>
        <r>
          <rPr>
            <b/>
            <sz val="9"/>
            <color indexed="81"/>
            <rFont val="Tahoma"/>
            <family val="2"/>
          </rPr>
          <t>Christian Adriano:</t>
        </r>
        <r>
          <rPr>
            <sz val="9"/>
            <color indexed="81"/>
            <rFont val="Tahoma"/>
            <family val="2"/>
          </rPr>
          <t xml:space="preserve">
(Optimal - Predicted)/(Optimal-Random)</t>
        </r>
      </text>
    </comment>
    <comment ref="G4" authorId="0" shapeId="0" xr:uid="{E0CF63C7-3F5C-443C-93A4-0147E0C22464}">
      <text>
        <r>
          <rPr>
            <b/>
            <sz val="9"/>
            <color indexed="81"/>
            <rFont val="Tahoma"/>
            <family val="2"/>
          </rPr>
          <t>Christian Adriano:</t>
        </r>
        <r>
          <rPr>
            <sz val="9"/>
            <color indexed="81"/>
            <rFont val="Tahoma"/>
            <family val="2"/>
          </rPr>
          <t xml:space="preserve">
Predicted/Optimal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Adriano</author>
  </authors>
  <commentList>
    <comment ref="F4" authorId="0" shapeId="0" xr:uid="{116EFE04-1A64-4910-B43A-A8BBE0D25CEF}">
      <text>
        <r>
          <rPr>
            <b/>
            <sz val="9"/>
            <color indexed="81"/>
            <rFont val="Tahoma"/>
            <family val="2"/>
          </rPr>
          <t>Christian Adriano:</t>
        </r>
        <r>
          <rPr>
            <sz val="9"/>
            <color indexed="81"/>
            <rFont val="Tahoma"/>
            <family val="2"/>
          </rPr>
          <t xml:space="preserve">
(Optimal - Predicted)/(Optimal-Random)</t>
        </r>
      </text>
    </comment>
    <comment ref="G4" authorId="0" shapeId="0" xr:uid="{9E1391D7-A914-48E0-801B-AA4A8E9EA46E}">
      <text>
        <r>
          <rPr>
            <b/>
            <sz val="9"/>
            <color indexed="81"/>
            <rFont val="Tahoma"/>
            <family val="2"/>
          </rPr>
          <t>Christian Adriano:</t>
        </r>
        <r>
          <rPr>
            <sz val="9"/>
            <color indexed="81"/>
            <rFont val="Tahoma"/>
            <family val="2"/>
          </rPr>
          <t xml:space="preserve">
Predicted/Optimal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Adriano</author>
  </authors>
  <commentList>
    <comment ref="F4" authorId="0" shapeId="0" xr:uid="{9783F6B6-639A-4B81-97EA-776630517CD5}">
      <text>
        <r>
          <rPr>
            <b/>
            <sz val="9"/>
            <color indexed="81"/>
            <rFont val="Tahoma"/>
            <family val="2"/>
          </rPr>
          <t>Christian Adriano:</t>
        </r>
        <r>
          <rPr>
            <sz val="9"/>
            <color indexed="81"/>
            <rFont val="Tahoma"/>
            <family val="2"/>
          </rPr>
          <t xml:space="preserve">
(Optimal - Predicted)/(Optimal-Random)</t>
        </r>
      </text>
    </comment>
    <comment ref="G4" authorId="0" shapeId="0" xr:uid="{41851541-3A1F-426B-83DD-8E9BA29AC136}">
      <text>
        <r>
          <rPr>
            <b/>
            <sz val="9"/>
            <color indexed="81"/>
            <rFont val="Tahoma"/>
            <family val="2"/>
          </rPr>
          <t>Christian Adriano:</t>
        </r>
        <r>
          <rPr>
            <sz val="9"/>
            <color indexed="81"/>
            <rFont val="Tahoma"/>
            <family val="2"/>
          </rPr>
          <t xml:space="preserve">
Predicted/Optimal</t>
        </r>
      </text>
    </comment>
  </commentList>
</comments>
</file>

<file path=xl/sharedStrings.xml><?xml version="1.0" encoding="utf-8"?>
<sst xmlns="http://schemas.openxmlformats.org/spreadsheetml/2006/main" count="270" uniqueCount="48">
  <si>
    <t>Optimal</t>
  </si>
  <si>
    <t>ML</t>
  </si>
  <si>
    <t>Random</t>
  </si>
  <si>
    <t>Normalized</t>
  </si>
  <si>
    <t>&gt;&gt;</t>
  </si>
  <si>
    <t>Proportinal to optimal</t>
  </si>
  <si>
    <t>Proportionate to Optimal</t>
  </si>
  <si>
    <t>Model</t>
  </si>
  <si>
    <t>Jaccard</t>
  </si>
  <si>
    <t>Kendall</t>
  </si>
  <si>
    <t>DCG</t>
  </si>
  <si>
    <t>ML Reward</t>
  </si>
  <si>
    <t>Linear</t>
  </si>
  <si>
    <t>Saturating</t>
  </si>
  <si>
    <t>Discontinuous</t>
  </si>
  <si>
    <t>Combined</t>
  </si>
  <si>
    <t>50 cycle</t>
  </si>
  <si>
    <t>ERROR % to ML Reward</t>
  </si>
  <si>
    <t>Full trace</t>
  </si>
  <si>
    <t>Average</t>
  </si>
  <si>
    <t>Total</t>
  </si>
  <si>
    <t>DCG gives trails ML Reward better in terms of average error.</t>
  </si>
  <si>
    <t>Discontinuous and Linear files had disjoint list of components, i.e., components that appear in one ranking but not in the other. This might be distorting the metric.</t>
  </si>
  <si>
    <t>I found the pattern for Combined weird. Kendall and DCG were worse than Jaccard.</t>
  </si>
  <si>
    <t>5 Cycle-size</t>
  </si>
  <si>
    <t>Error to Optimal</t>
  </si>
  <si>
    <t>Error to optimal</t>
  </si>
  <si>
    <t>50 size cycle</t>
  </si>
  <si>
    <t>ERROR % to Adjusted Reward</t>
  </si>
  <si>
    <t xml:space="preserve">ERROR % to Proportionate Reward </t>
  </si>
  <si>
    <t>Adjusted Reward</t>
  </si>
  <si>
    <t>Proportionate Reward</t>
  </si>
  <si>
    <t>5 cycle</t>
  </si>
  <si>
    <t>5 size cycle</t>
  </si>
  <si>
    <t>25 cycle</t>
  </si>
  <si>
    <t>25 size cycle</t>
  </si>
  <si>
    <t>Full</t>
  </si>
  <si>
    <t>Dataset size</t>
  </si>
  <si>
    <t>Cycle size</t>
  </si>
  <si>
    <t xml:space="preserve">Linear </t>
  </si>
  <si>
    <t xml:space="preserve">Discontinuous </t>
  </si>
  <si>
    <t xml:space="preserve">Saturating </t>
  </si>
  <si>
    <t>Full Cycle</t>
  </si>
  <si>
    <t xml:space="preserve">Combined </t>
  </si>
  <si>
    <t>9k</t>
  </si>
  <si>
    <t>3k</t>
  </si>
  <si>
    <t>1k</t>
  </si>
  <si>
    <t>Table-2 Percent error between Adjusted reward and Similarity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</si>
</sst>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0" xfId="0" applyNumberFormat="1"/>
    <xf numFmtId="11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2" fillId="4" borderId="12" xfId="0" applyFont="1" applyFill="1" applyBorder="1"/>
    <xf numFmtId="0" fontId="2" fillId="0" borderId="12" xfId="0" applyFont="1" applyBorder="1"/>
    <xf numFmtId="164" fontId="0" fillId="0" borderId="0" xfId="0" applyNumberFormat="1"/>
    <xf numFmtId="0" fontId="3" fillId="5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Fill="1" applyBorder="1" applyAlignment="1">
      <alignment horizontal="center"/>
    </xf>
    <xf numFmtId="2" fontId="0" fillId="0" borderId="0" xfId="0" applyNumberFormat="1"/>
    <xf numFmtId="0" fontId="2" fillId="0" borderId="12" xfId="0" applyFont="1" applyFill="1" applyBorder="1"/>
    <xf numFmtId="0" fontId="0" fillId="0" borderId="0" xfId="0" applyFill="1"/>
    <xf numFmtId="0" fontId="1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5" borderId="7" xfId="0" applyFont="1" applyFill="1" applyBorder="1" applyAlignment="1"/>
    <xf numFmtId="0" fontId="0" fillId="6" borderId="13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center"/>
    </xf>
    <xf numFmtId="0" fontId="0" fillId="6" borderId="14" xfId="0" applyFont="1" applyFill="1" applyBorder="1"/>
    <xf numFmtId="0" fontId="0" fillId="6" borderId="15" xfId="0" applyFont="1" applyFill="1" applyBorder="1"/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4" xfId="0" applyFont="1" applyBorder="1"/>
    <xf numFmtId="0" fontId="0" fillId="0" borderId="15" xfId="0" applyFont="1" applyBorder="1"/>
    <xf numFmtId="0" fontId="1" fillId="7" borderId="13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1" fontId="0" fillId="0" borderId="5" xfId="0" applyNumberFormat="1" applyBorder="1"/>
    <xf numFmtId="0" fontId="3" fillId="0" borderId="0" xfId="0" applyFont="1"/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</cellXfs>
  <cellStyles count="1">
    <cellStyle name="Normal" xfId="0" builtinId="0"/>
  </cellStyles>
  <dxfs count="12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rgb="FFA9D08E"/>
        </left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rgb="FFA9D08E"/>
        </left>
      </border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border outline="0">
        <left style="thin">
          <color rgb="FFA9D08E"/>
        </left>
      </border>
    </dxf>
    <dxf>
      <alignment horizontal="center" vertical="center" textRotation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theme="9" tint="0.39997558519241921"/>
        </left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theme="9" tint="0.39997558519241921"/>
        </left>
      </border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border outline="0">
        <left style="thin">
          <color theme="9" tint="0.39997558519241921"/>
        </left>
      </border>
    </dxf>
    <dxf>
      <alignment horizontal="center" vertical="center" textRotation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rgb="FFA9D08E"/>
        </left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rgb="FFA9D08E"/>
        </left>
      </border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border outline="0">
        <left style="thin">
          <color rgb="FFA9D08E"/>
        </left>
      </border>
    </dxf>
    <dxf>
      <alignment horizontal="center" vertical="center" textRotation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rgb="FFA9D08E"/>
        </left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rgb="FFA9D08E"/>
        </left>
      </border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border outline="0">
        <left style="thin">
          <color rgb="FFA9D08E"/>
        </left>
      </border>
    </dxf>
    <dxf>
      <alignment horizontal="center" vertical="center" textRotation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theme="9" tint="0.39997558519241921"/>
        </left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left style="thin">
          <color theme="9" tint="0.39997558519241921"/>
        </left>
      </border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border outline="0">
        <left style="thin">
          <color theme="9" tint="0.39997558519241921"/>
        </left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 for Combined ( 3 cycle sizes)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combined!$A$2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combined!$B$1:$E$1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combined!$B$2:$E$2</c:f>
              <c:numCache>
                <c:formatCode>General</c:formatCode>
                <c:ptCount val="4"/>
                <c:pt idx="0">
                  <c:v>259545.498755048</c:v>
                </c:pt>
                <c:pt idx="1">
                  <c:v>689897.16643472901</c:v>
                </c:pt>
                <c:pt idx="2">
                  <c:v>553772.49866518995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5-4842-9BA9-0E36830F56D5}"/>
            </c:ext>
          </c:extLst>
        </c:ser>
        <c:ser>
          <c:idx val="1"/>
          <c:order val="1"/>
          <c:tx>
            <c:strRef>
              <c:f>combined!$A$3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combined!$B$1:$E$1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combined!$B$3:$E$3</c:f>
              <c:numCache>
                <c:formatCode>General</c:formatCode>
                <c:ptCount val="4"/>
                <c:pt idx="0">
                  <c:v>259545.498755048</c:v>
                </c:pt>
                <c:pt idx="1">
                  <c:v>686072.78240786202</c:v>
                </c:pt>
                <c:pt idx="2">
                  <c:v>549703.17405518994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5-4842-9BA9-0E36830F56D5}"/>
            </c:ext>
          </c:extLst>
        </c:ser>
        <c:ser>
          <c:idx val="2"/>
          <c:order val="2"/>
          <c:tx>
            <c:strRef>
              <c:f>combined!$A$4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combined!$B$1:$E$1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combined!$B$4:$E$4</c:f>
              <c:numCache>
                <c:formatCode>General</c:formatCode>
                <c:ptCount val="4"/>
                <c:pt idx="0">
                  <c:v>237660.828820864</c:v>
                </c:pt>
                <c:pt idx="1">
                  <c:v>386072.06479615899</c:v>
                </c:pt>
                <c:pt idx="2">
                  <c:v>252747.12878726999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5-4842-9BA9-0E36830F5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9559968"/>
        <c:axId val="-1979682720"/>
      </c:barChart>
      <c:catAx>
        <c:axId val="-197955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682720"/>
        <c:crosses val="autoZero"/>
        <c:auto val="1"/>
        <c:lblAlgn val="ctr"/>
        <c:lblOffset val="100"/>
        <c:noMultiLvlLbl val="0"/>
      </c:catAx>
      <c:valAx>
        <c:axId val="-1979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55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(opt-appraoch)/(opt-random)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saturating!$H$2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saturating!$I$1:$L$1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saturating!$I$2:$L$2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7-4198-ABE2-FE16A4BCA455}"/>
            </c:ext>
          </c:extLst>
        </c:ser>
        <c:ser>
          <c:idx val="1"/>
          <c:order val="1"/>
          <c:tx>
            <c:strRef>
              <c:f>saturating!$H$3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950336436382499E-2"/>
                  <c:y val="-0.1283631674680620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77-4198-ABE2-FE16A4BCA455}"/>
                </c:ext>
              </c:extLst>
            </c:dLbl>
            <c:dLbl>
              <c:idx val="1"/>
              <c:layout>
                <c:manualLayout>
                  <c:x val="2.78795244172944E-2"/>
                  <c:y val="-8.90654562743038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77-4198-ABE2-FE16A4BCA455}"/>
                </c:ext>
              </c:extLst>
            </c:dLbl>
            <c:dLbl>
              <c:idx val="2"/>
              <c:layout>
                <c:manualLayout>
                  <c:x val="4.3810636631069003E-2"/>
                  <c:y val="-0.1034792949277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77-4198-ABE2-FE16A4BCA455}"/>
                </c:ext>
              </c:extLst>
            </c:dLbl>
            <c:dLbl>
              <c:idx val="3"/>
              <c:layout>
                <c:manualLayout>
                  <c:x val="1.7922532323671199E-2"/>
                  <c:y val="-2.843100053615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77-4198-ABE2-FE16A4BCA455}"/>
                </c:ext>
              </c:extLst>
            </c:dLbl>
            <c:numFmt formatCode="#\ 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saturating!$I$1:$L$1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saturating!$I$3:$L$3</c:f>
              <c:numCache>
                <c:formatCode>General</c:formatCode>
                <c:ptCount val="4"/>
                <c:pt idx="0">
                  <c:v>0.99997475712041595</c:v>
                </c:pt>
                <c:pt idx="1">
                  <c:v>0.99995437188947112</c:v>
                </c:pt>
                <c:pt idx="2">
                  <c:v>0.99994813138726579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77-4198-ABE2-FE16A4BCA455}"/>
            </c:ext>
          </c:extLst>
        </c:ser>
        <c:ser>
          <c:idx val="2"/>
          <c:order val="2"/>
          <c:tx>
            <c:strRef>
              <c:f>saturating!$H$4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saturating!$I$1:$L$1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saturating!$I$4:$L$4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77-4198-ABE2-FE16A4BCA4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14278848"/>
        <c:axId val="-2015055808"/>
      </c:barChart>
      <c:catAx>
        <c:axId val="-201427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055808"/>
        <c:crosses val="autoZero"/>
        <c:auto val="1"/>
        <c:lblAlgn val="ctr"/>
        <c:lblOffset val="100"/>
        <c:noMultiLvlLbl val="0"/>
      </c:catAx>
      <c:valAx>
        <c:axId val="-2015055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2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(opt-appraoch)/opt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saturating!$H$23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1977571089082E-2"/>
                  <c:y val="-4.36724770547557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23-446B-8CC1-D93FA00EC179}"/>
                </c:ext>
              </c:extLst>
            </c:dLbl>
            <c:dLbl>
              <c:idx val="1"/>
              <c:layout>
                <c:manualLayout>
                  <c:x val="-1.10988785544541E-2"/>
                  <c:y val="-3.39674821536987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23-446B-8CC1-D93FA00EC179}"/>
                </c:ext>
              </c:extLst>
            </c:dLbl>
            <c:dLbl>
              <c:idx val="2"/>
              <c:layout>
                <c:manualLayout>
                  <c:x val="-5.27533193402984E-2"/>
                  <c:y val="-4.74108105237297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23-446B-8CC1-D93FA00EC179}"/>
                </c:ext>
              </c:extLst>
            </c:dLbl>
            <c:dLbl>
              <c:idx val="3"/>
              <c:layout>
                <c:manualLayout>
                  <c:x val="-3.6071355301975902E-2"/>
                  <c:y val="-1.940998980211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23-446B-8CC1-D93FA00EC179}"/>
                </c:ext>
              </c:extLst>
            </c:dLbl>
            <c:numFmt formatCode="#\ ##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saturating!$I$22:$L$22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saturating!$I$23:$L$23</c:f>
              <c:numCache>
                <c:formatCode>General</c:formatCode>
                <c:ptCount val="4"/>
                <c:pt idx="0" formatCode="0.00E+00">
                  <c:v>3.0340515481962341E-6</c:v>
                </c:pt>
                <c:pt idx="1">
                  <c:v>4.5567749376375339E-6</c:v>
                </c:pt>
                <c:pt idx="2">
                  <c:v>9.793406675060888E-6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23-446B-8CC1-D93FA00EC179}"/>
            </c:ext>
          </c:extLst>
        </c:ser>
        <c:ser>
          <c:idx val="1"/>
          <c:order val="1"/>
          <c:tx>
            <c:strRef>
              <c:f>saturating!$H$24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333333333333297E-3"/>
                  <c:y val="-1.388888888888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23-446B-8CC1-D93FA00EC179}"/>
                </c:ext>
              </c:extLst>
            </c:dLbl>
            <c:dLbl>
              <c:idx val="2"/>
              <c:layout>
                <c:manualLayout>
                  <c:x val="1.38888888888888E-2"/>
                  <c:y val="-4.62962962962963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23-446B-8CC1-D93FA00EC179}"/>
                </c:ext>
              </c:extLst>
            </c:dLbl>
            <c:numFmt formatCode="#\ 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saturating!$I$22:$L$22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saturating!$I$24:$L$24</c:f>
              <c:numCache>
                <c:formatCode>General</c:formatCode>
                <c:ptCount val="4"/>
                <c:pt idx="0">
                  <c:v>0.12019168237759126</c:v>
                </c:pt>
                <c:pt idx="1">
                  <c:v>9.986771060241878E-2</c:v>
                </c:pt>
                <c:pt idx="2">
                  <c:v>0.18881181043439349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23-446B-8CC1-D93FA00EC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0147856"/>
        <c:axId val="-2024440368"/>
      </c:barChart>
      <c:catAx>
        <c:axId val="-212014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440368"/>
        <c:crosses val="autoZero"/>
        <c:auto val="1"/>
        <c:lblAlgn val="ctr"/>
        <c:lblOffset val="100"/>
        <c:noMultiLvlLbl val="0"/>
      </c:catAx>
      <c:valAx>
        <c:axId val="-20244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14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ML/Optimal</a:t>
            </a:r>
            <a:r>
              <a:rPr lang="en-US" baseline="0"/>
              <a:t> or Random/Optimal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discontinuous!$B$21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discontinuous!$A$22:$A$24</c:f>
              <c:strCache>
                <c:ptCount val="3"/>
                <c:pt idx="0">
                  <c:v>Optimal</c:v>
                </c:pt>
                <c:pt idx="1">
                  <c:v>ML</c:v>
                </c:pt>
                <c:pt idx="2">
                  <c:v>Random</c:v>
                </c:pt>
              </c:strCache>
            </c:strRef>
          </c:cat>
          <c:val>
            <c:numRef>
              <c:f>discontinuous!$B$22:$B$24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0.98785933578249008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9-4483-AD67-F6638E41CFF1}"/>
            </c:ext>
          </c:extLst>
        </c:ser>
        <c:ser>
          <c:idx val="1"/>
          <c:order val="1"/>
          <c:tx>
            <c:strRef>
              <c:f>discontinuous!$C$21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discontinuous!$A$22:$A$24</c:f>
              <c:strCache>
                <c:ptCount val="3"/>
                <c:pt idx="0">
                  <c:v>Optimal</c:v>
                </c:pt>
                <c:pt idx="1">
                  <c:v>ML</c:v>
                </c:pt>
                <c:pt idx="2">
                  <c:v>Random</c:v>
                </c:pt>
              </c:strCache>
            </c:strRef>
          </c:cat>
          <c:val>
            <c:numRef>
              <c:f>discontinuous!$C$22:$C$24</c:f>
              <c:numCache>
                <c:formatCode>General</c:formatCode>
                <c:ptCount val="3"/>
                <c:pt idx="0">
                  <c:v>1</c:v>
                </c:pt>
                <c:pt idx="1">
                  <c:v>0.99998326628789003</c:v>
                </c:pt>
                <c:pt idx="2">
                  <c:v>0.95719445955302773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9-4483-AD67-F6638E41CFF1}"/>
            </c:ext>
          </c:extLst>
        </c:ser>
        <c:ser>
          <c:idx val="2"/>
          <c:order val="2"/>
          <c:tx>
            <c:strRef>
              <c:f>discontinuous!$D$21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discontinuous!$A$22:$A$24</c:f>
              <c:strCache>
                <c:ptCount val="3"/>
                <c:pt idx="0">
                  <c:v>Optimal</c:v>
                </c:pt>
                <c:pt idx="1">
                  <c:v>ML</c:v>
                </c:pt>
                <c:pt idx="2">
                  <c:v>Random</c:v>
                </c:pt>
              </c:strCache>
            </c:strRef>
          </c:cat>
          <c:val>
            <c:numRef>
              <c:f>discontinuous!$D$22:$D$24</c:f>
              <c:numCache>
                <c:formatCode>General</c:formatCode>
                <c:ptCount val="3"/>
                <c:pt idx="0">
                  <c:v>1</c:v>
                </c:pt>
                <c:pt idx="1">
                  <c:v>0.99983634736799865</c:v>
                </c:pt>
                <c:pt idx="2">
                  <c:v>0.85424221804755363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29-4483-AD67-F6638E41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264784"/>
        <c:axId val="448263800"/>
      </c:barChart>
      <c:catAx>
        <c:axId val="44826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63800"/>
        <c:crosses val="autoZero"/>
        <c:auto val="1"/>
        <c:lblAlgn val="ctr"/>
        <c:lblOffset val="100"/>
        <c:noMultiLvlLbl val="0"/>
      </c:catAx>
      <c:valAx>
        <c:axId val="44826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6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 for Combined ( 3 cycle sizes)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discontinuous!$A$2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discontinuous!$B$1:$E$1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discontinuous!$B$2:$E$2</c:f>
              <c:numCache>
                <c:formatCode>General</c:formatCode>
                <c:ptCount val="4"/>
                <c:pt idx="0">
                  <c:v>255202.632564981</c:v>
                </c:pt>
                <c:pt idx="1">
                  <c:v>1190861.54639278</c:v>
                </c:pt>
                <c:pt idx="2">
                  <c:v>2273405.0328414598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F-4F59-822D-EFEB613AFF61}"/>
            </c:ext>
          </c:extLst>
        </c:ser>
        <c:ser>
          <c:idx val="1"/>
          <c:order val="1"/>
          <c:tx>
            <c:strRef>
              <c:f>discontinuous!$A$3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discontinuous!$B$1:$E$1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discontinuous!$B$3:$E$3</c:f>
              <c:numCache>
                <c:formatCode>General</c:formatCode>
                <c:ptCount val="4"/>
                <c:pt idx="0">
                  <c:v>255202.632564981</c:v>
                </c:pt>
                <c:pt idx="1">
                  <c:v>1190841.6188584999</c:v>
                </c:pt>
                <c:pt idx="2">
                  <c:v>2273032.9841242302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F-4F59-822D-EFEB613AFF61}"/>
            </c:ext>
          </c:extLst>
        </c:ser>
        <c:ser>
          <c:idx val="2"/>
          <c:order val="2"/>
          <c:tx>
            <c:strRef>
              <c:f>discontinuous!$A$4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discontinuous!$B$1:$E$1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discontinuous!$B$4:$E$4</c:f>
              <c:numCache>
                <c:formatCode>General</c:formatCode>
                <c:ptCount val="4"/>
                <c:pt idx="0">
                  <c:v>252104.303095585</c:v>
                </c:pt>
                <c:pt idx="1">
                  <c:v>1139886.0743019199</c:v>
                </c:pt>
                <c:pt idx="2">
                  <c:v>1942038.5577749601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F-4F59-822D-EFEB613AF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8739216"/>
        <c:axId val="-2128773024"/>
      </c:barChart>
      <c:catAx>
        <c:axId val="-211873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773024"/>
        <c:crosses val="autoZero"/>
        <c:auto val="1"/>
        <c:lblAlgn val="ctr"/>
        <c:lblOffset val="100"/>
        <c:noMultiLvlLbl val="0"/>
      </c:catAx>
      <c:valAx>
        <c:axId val="-21287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73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(opt-appraoch)/(opt-random)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discontinuous!$H$2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discontinuous!$I$1:$L$1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discontinuous!$I$2:$L$2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0-4C71-B3BF-7E33DEEC4058}"/>
            </c:ext>
          </c:extLst>
        </c:ser>
        <c:ser>
          <c:idx val="1"/>
          <c:order val="1"/>
          <c:tx>
            <c:strRef>
              <c:f>discontinuous!$H$3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950336436382499E-2"/>
                  <c:y val="-0.1283631674680620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80-4C71-B3BF-7E33DEEC4058}"/>
                </c:ext>
              </c:extLst>
            </c:dLbl>
            <c:dLbl>
              <c:idx val="1"/>
              <c:layout>
                <c:manualLayout>
                  <c:x val="2.78795244172944E-2"/>
                  <c:y val="-8.90654562743038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80-4C71-B3BF-7E33DEEC4058}"/>
                </c:ext>
              </c:extLst>
            </c:dLbl>
            <c:dLbl>
              <c:idx val="2"/>
              <c:layout>
                <c:manualLayout>
                  <c:x val="4.3810636631069003E-2"/>
                  <c:y val="-0.1034792949277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80-4C71-B3BF-7E33DEEC4058}"/>
                </c:ext>
              </c:extLst>
            </c:dLbl>
            <c:dLbl>
              <c:idx val="3"/>
              <c:layout>
                <c:manualLayout>
                  <c:x val="1.7922532323671199E-2"/>
                  <c:y val="-2.843100053615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80-4C71-B3BF-7E33DEEC4058}"/>
                </c:ext>
              </c:extLst>
            </c:dLbl>
            <c:numFmt formatCode="#\ 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discontinuous!$I$1:$L$1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discontinuous!$I$3:$L$3</c:f>
              <c:numCache>
                <c:formatCode>General</c:formatCode>
                <c:ptCount val="4"/>
                <c:pt idx="0">
                  <c:v>1</c:v>
                </c:pt>
                <c:pt idx="1">
                  <c:v>0.99960907602298232</c:v>
                </c:pt>
                <c:pt idx="2">
                  <c:v>0.99887722885317543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80-4C71-B3BF-7E33DEEC4058}"/>
            </c:ext>
          </c:extLst>
        </c:ser>
        <c:ser>
          <c:idx val="2"/>
          <c:order val="2"/>
          <c:tx>
            <c:strRef>
              <c:f>discontinuous!$H$4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discontinuous!$I$1:$L$1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discontinuous!$I$4:$L$4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80-4C71-B3BF-7E33DEEC40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15993232"/>
        <c:axId val="-2124771760"/>
      </c:barChart>
      <c:catAx>
        <c:axId val="-20159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771760"/>
        <c:crosses val="autoZero"/>
        <c:auto val="1"/>
        <c:lblAlgn val="ctr"/>
        <c:lblOffset val="100"/>
        <c:noMultiLvlLbl val="0"/>
      </c:catAx>
      <c:valAx>
        <c:axId val="-2124771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99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(opt-appraoch)/opt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discontinuous!$H$23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1977571089082E-2"/>
                  <c:y val="-4.36724770547557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51-4680-B431-8E93507DEF20}"/>
                </c:ext>
              </c:extLst>
            </c:dLbl>
            <c:dLbl>
              <c:idx val="1"/>
              <c:layout>
                <c:manualLayout>
                  <c:x val="-1.10988785544541E-2"/>
                  <c:y val="-3.39674821536987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51-4680-B431-8E93507DEF20}"/>
                </c:ext>
              </c:extLst>
            </c:dLbl>
            <c:dLbl>
              <c:idx val="2"/>
              <c:layout>
                <c:manualLayout>
                  <c:x val="-5.27533193402984E-2"/>
                  <c:y val="-4.74108105237297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51-4680-B431-8E93507DEF20}"/>
                </c:ext>
              </c:extLst>
            </c:dLbl>
            <c:dLbl>
              <c:idx val="3"/>
              <c:layout>
                <c:manualLayout>
                  <c:x val="-3.6071355301975902E-2"/>
                  <c:y val="-1.940998980211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51-4680-B431-8E93507DEF20}"/>
                </c:ext>
              </c:extLst>
            </c:dLbl>
            <c:numFmt formatCode="#\ ##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discontinuous!$I$22:$L$22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discontinuous!$I$23:$L$23</c:f>
              <c:numCache>
                <c:formatCode>General</c:formatCode>
                <c:ptCount val="4"/>
                <c:pt idx="0" formatCode="0.00E+00">
                  <c:v>0</c:v>
                </c:pt>
                <c:pt idx="1">
                  <c:v>1.6733712109920917E-5</c:v>
                </c:pt>
                <c:pt idx="2">
                  <c:v>1.6365263200135291E-4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51-4680-B431-8E93507DEF20}"/>
            </c:ext>
          </c:extLst>
        </c:ser>
        <c:ser>
          <c:idx val="1"/>
          <c:order val="1"/>
          <c:tx>
            <c:strRef>
              <c:f>discontinuous!$H$24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333333333333297E-3"/>
                  <c:y val="-1.388888888888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51-4680-B431-8E93507DEF20}"/>
                </c:ext>
              </c:extLst>
            </c:dLbl>
            <c:dLbl>
              <c:idx val="2"/>
              <c:layout>
                <c:manualLayout>
                  <c:x val="1.38888888888888E-2"/>
                  <c:y val="-4.62962962962963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D51-4680-B431-8E93507DEF20}"/>
                </c:ext>
              </c:extLst>
            </c:dLbl>
            <c:numFmt formatCode="#\ 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discontinuous!$I$22:$L$22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discontinuous!$I$24:$L$24</c:f>
              <c:numCache>
                <c:formatCode>General</c:formatCode>
                <c:ptCount val="4"/>
                <c:pt idx="0">
                  <c:v>1.2140664217509953E-2</c:v>
                </c:pt>
                <c:pt idx="1">
                  <c:v>4.2805540446972302E-2</c:v>
                </c:pt>
                <c:pt idx="2">
                  <c:v>0.1457577819524464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51-4680-B431-8E93507DE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2442080"/>
        <c:axId val="-1982770224"/>
      </c:barChart>
      <c:catAx>
        <c:axId val="-198244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770224"/>
        <c:crosses val="autoZero"/>
        <c:auto val="1"/>
        <c:lblAlgn val="ctr"/>
        <c:lblOffset val="100"/>
        <c:noMultiLvlLbl val="0"/>
      </c:catAx>
      <c:valAx>
        <c:axId val="-19827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4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ML/Optimal</a:t>
            </a:r>
            <a:r>
              <a:rPr lang="en-US" baseline="0"/>
              <a:t> or Random/Optimal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discontinuous!$B$21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discontinuous!$A$22:$A$24</c:f>
              <c:strCache>
                <c:ptCount val="3"/>
                <c:pt idx="0">
                  <c:v>Optimal</c:v>
                </c:pt>
                <c:pt idx="1">
                  <c:v>ML</c:v>
                </c:pt>
                <c:pt idx="2">
                  <c:v>Random</c:v>
                </c:pt>
              </c:strCache>
            </c:strRef>
          </c:cat>
          <c:val>
            <c:numRef>
              <c:f>discontinuous!$B$22:$B$24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0.98785933578249008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A-41F6-961E-A82B3EEF9DDC}"/>
            </c:ext>
          </c:extLst>
        </c:ser>
        <c:ser>
          <c:idx val="1"/>
          <c:order val="1"/>
          <c:tx>
            <c:strRef>
              <c:f>discontinuous!$C$21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discontinuous!$A$22:$A$24</c:f>
              <c:strCache>
                <c:ptCount val="3"/>
                <c:pt idx="0">
                  <c:v>Optimal</c:v>
                </c:pt>
                <c:pt idx="1">
                  <c:v>ML</c:v>
                </c:pt>
                <c:pt idx="2">
                  <c:v>Random</c:v>
                </c:pt>
              </c:strCache>
            </c:strRef>
          </c:cat>
          <c:val>
            <c:numRef>
              <c:f>discontinuous!$C$22:$C$24</c:f>
              <c:numCache>
                <c:formatCode>General</c:formatCode>
                <c:ptCount val="3"/>
                <c:pt idx="0">
                  <c:v>1</c:v>
                </c:pt>
                <c:pt idx="1">
                  <c:v>0.99998326628789003</c:v>
                </c:pt>
                <c:pt idx="2">
                  <c:v>0.95719445955302773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A-41F6-961E-A82B3EEF9DDC}"/>
            </c:ext>
          </c:extLst>
        </c:ser>
        <c:ser>
          <c:idx val="2"/>
          <c:order val="2"/>
          <c:tx>
            <c:strRef>
              <c:f>discontinuous!$D$21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discontinuous!$A$22:$A$24</c:f>
              <c:strCache>
                <c:ptCount val="3"/>
                <c:pt idx="0">
                  <c:v>Optimal</c:v>
                </c:pt>
                <c:pt idx="1">
                  <c:v>ML</c:v>
                </c:pt>
                <c:pt idx="2">
                  <c:v>Random</c:v>
                </c:pt>
              </c:strCache>
            </c:strRef>
          </c:cat>
          <c:val>
            <c:numRef>
              <c:f>discontinuous!$D$22:$D$24</c:f>
              <c:numCache>
                <c:formatCode>General</c:formatCode>
                <c:ptCount val="3"/>
                <c:pt idx="0">
                  <c:v>1</c:v>
                </c:pt>
                <c:pt idx="1">
                  <c:v>0.99983634736799865</c:v>
                </c:pt>
                <c:pt idx="2">
                  <c:v>0.85424221804755363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4A-41F6-961E-A82B3EEF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264784"/>
        <c:axId val="448263800"/>
      </c:barChart>
      <c:catAx>
        <c:axId val="44826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63800"/>
        <c:crosses val="autoZero"/>
        <c:auto val="1"/>
        <c:lblAlgn val="ctr"/>
        <c:lblOffset val="100"/>
        <c:noMultiLvlLbl val="0"/>
      </c:catAx>
      <c:valAx>
        <c:axId val="44826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6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 for Combined ( 3 cycle sizes)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Linear!$A$2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Linear!$B$1:$E$1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Linear!$B$2:$E$2</c:f>
              <c:numCache>
                <c:formatCode>General</c:formatCode>
                <c:ptCount val="4"/>
                <c:pt idx="0">
                  <c:v>255880.5</c:v>
                </c:pt>
                <c:pt idx="1">
                  <c:v>1271045.5</c:v>
                </c:pt>
                <c:pt idx="2">
                  <c:v>2521152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3-4C32-B433-B98DFB733EB0}"/>
            </c:ext>
          </c:extLst>
        </c:ser>
        <c:ser>
          <c:idx val="1"/>
          <c:order val="1"/>
          <c:tx>
            <c:strRef>
              <c:f>Linear!$A$3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Linear!$B$1:$E$1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Linear!$B$3:$E$3</c:f>
              <c:numCache>
                <c:formatCode>General</c:formatCode>
                <c:ptCount val="4"/>
                <c:pt idx="0">
                  <c:v>255880.5</c:v>
                </c:pt>
                <c:pt idx="1">
                  <c:v>1271045.5</c:v>
                </c:pt>
                <c:pt idx="2">
                  <c:v>2521152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3-4C32-B433-B98DFB733EB0}"/>
            </c:ext>
          </c:extLst>
        </c:ser>
        <c:ser>
          <c:idx val="2"/>
          <c:order val="2"/>
          <c:tx>
            <c:strRef>
              <c:f>Linear!$A$4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Linear!$B$1:$E$1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Linear!$B$4:$E$4</c:f>
              <c:numCache>
                <c:formatCode>General</c:formatCode>
                <c:ptCount val="4"/>
                <c:pt idx="0">
                  <c:v>255594.5</c:v>
                </c:pt>
                <c:pt idx="1">
                  <c:v>1167436.5</c:v>
                </c:pt>
                <c:pt idx="2">
                  <c:v>2009300.5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93-4C32-B433-B98DFB733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5973600"/>
        <c:axId val="-2116396240"/>
      </c:barChart>
      <c:catAx>
        <c:axId val="-20159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96240"/>
        <c:crosses val="autoZero"/>
        <c:auto val="1"/>
        <c:lblAlgn val="ctr"/>
        <c:lblOffset val="100"/>
        <c:noMultiLvlLbl val="0"/>
      </c:catAx>
      <c:valAx>
        <c:axId val="-21163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97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(opt-appraoch)/(opt-random)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Linear!$H$2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Linear!$I$1:$L$1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Linear!$I$2:$L$2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6-436E-AB55-F5F3090F7D0E}"/>
            </c:ext>
          </c:extLst>
        </c:ser>
        <c:ser>
          <c:idx val="1"/>
          <c:order val="1"/>
          <c:tx>
            <c:strRef>
              <c:f>Linear!$H$3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950336436382499E-2"/>
                  <c:y val="-0.1283631674680620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96-436E-AB55-F5F3090F7D0E}"/>
                </c:ext>
              </c:extLst>
            </c:dLbl>
            <c:dLbl>
              <c:idx val="1"/>
              <c:layout>
                <c:manualLayout>
                  <c:x val="2.78795244172944E-2"/>
                  <c:y val="-8.90654562743038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96-436E-AB55-F5F3090F7D0E}"/>
                </c:ext>
              </c:extLst>
            </c:dLbl>
            <c:dLbl>
              <c:idx val="2"/>
              <c:layout>
                <c:manualLayout>
                  <c:x val="4.3810636631069003E-2"/>
                  <c:y val="-0.1034792949277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96-436E-AB55-F5F3090F7D0E}"/>
                </c:ext>
              </c:extLst>
            </c:dLbl>
            <c:dLbl>
              <c:idx val="3"/>
              <c:layout>
                <c:manualLayout>
                  <c:x val="1.7922532323671199E-2"/>
                  <c:y val="-2.843100053615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96-436E-AB55-F5F3090F7D0E}"/>
                </c:ext>
              </c:extLst>
            </c:dLbl>
            <c:numFmt formatCode="#\ 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Linear!$I$1:$L$1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Linear!$I$3:$L$3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96-436E-AB55-F5F3090F7D0E}"/>
            </c:ext>
          </c:extLst>
        </c:ser>
        <c:ser>
          <c:idx val="2"/>
          <c:order val="2"/>
          <c:tx>
            <c:strRef>
              <c:f>Linear!$H$4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Linear!$I$1:$L$1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Linear!$I$4:$L$4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96-436E-AB55-F5F3090F7D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982095872"/>
        <c:axId val="-1982092480"/>
      </c:barChart>
      <c:catAx>
        <c:axId val="-198209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092480"/>
        <c:crosses val="autoZero"/>
        <c:auto val="1"/>
        <c:lblAlgn val="ctr"/>
        <c:lblOffset val="100"/>
        <c:noMultiLvlLbl val="0"/>
      </c:catAx>
      <c:valAx>
        <c:axId val="-1982092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09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(opt-appraoch)/opt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Linear!$H$23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1977571089082E-2"/>
                  <c:y val="-4.36724770547557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A8-409E-92DD-8DDCA2C60EA9}"/>
                </c:ext>
              </c:extLst>
            </c:dLbl>
            <c:dLbl>
              <c:idx val="1"/>
              <c:layout>
                <c:manualLayout>
                  <c:x val="-1.10988785544541E-2"/>
                  <c:y val="-3.39674821536987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A8-409E-92DD-8DDCA2C60EA9}"/>
                </c:ext>
              </c:extLst>
            </c:dLbl>
            <c:dLbl>
              <c:idx val="2"/>
              <c:layout>
                <c:manualLayout>
                  <c:x val="-5.27533193402984E-2"/>
                  <c:y val="-4.74108105237297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A8-409E-92DD-8DDCA2C60EA9}"/>
                </c:ext>
              </c:extLst>
            </c:dLbl>
            <c:dLbl>
              <c:idx val="3"/>
              <c:layout>
                <c:manualLayout>
                  <c:x val="-3.6071355301975902E-2"/>
                  <c:y val="-1.940998980211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A8-409E-92DD-8DDCA2C60EA9}"/>
                </c:ext>
              </c:extLst>
            </c:dLbl>
            <c:numFmt formatCode="#\ ##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Linear!$I$22:$L$22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Linear!$I$23:$L$23</c:f>
              <c:numCache>
                <c:formatCode>General</c:formatCode>
                <c:ptCount val="4"/>
                <c:pt idx="0" formatCode="0.00E+0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A8-409E-92DD-8DDCA2C60EA9}"/>
            </c:ext>
          </c:extLst>
        </c:ser>
        <c:ser>
          <c:idx val="1"/>
          <c:order val="1"/>
          <c:tx>
            <c:strRef>
              <c:f>Linear!$H$24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333333333333297E-3"/>
                  <c:y val="-1.388888888888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A8-409E-92DD-8DDCA2C60EA9}"/>
                </c:ext>
              </c:extLst>
            </c:dLbl>
            <c:dLbl>
              <c:idx val="2"/>
              <c:layout>
                <c:manualLayout>
                  <c:x val="1.38888888888888E-2"/>
                  <c:y val="-4.62962962962963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A8-409E-92DD-8DDCA2C60EA9}"/>
                </c:ext>
              </c:extLst>
            </c:dLbl>
            <c:numFmt formatCode="#\ 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Linear!$I$22:$L$22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Linear!$I$24:$L$24</c:f>
              <c:numCache>
                <c:formatCode>General</c:formatCode>
                <c:ptCount val="4"/>
                <c:pt idx="0">
                  <c:v>1.1177092431818758E-3</c:v>
                </c:pt>
                <c:pt idx="1">
                  <c:v>8.1514784482538197E-2</c:v>
                </c:pt>
                <c:pt idx="2">
                  <c:v>0.2030228641509913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A8-409E-92DD-8DDCA2C60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9294432"/>
        <c:axId val="-1979143184"/>
      </c:barChart>
      <c:catAx>
        <c:axId val="-197929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143184"/>
        <c:crosses val="autoZero"/>
        <c:auto val="1"/>
        <c:lblAlgn val="ctr"/>
        <c:lblOffset val="100"/>
        <c:noMultiLvlLbl val="0"/>
      </c:catAx>
      <c:valAx>
        <c:axId val="-19791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29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(opt-appraoch)/(opt-random)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combined!$H$2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combined!$I$1:$L$1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combined!$I$2:$L$2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C-4863-9001-865927E6D862}"/>
            </c:ext>
          </c:extLst>
        </c:ser>
        <c:ser>
          <c:idx val="1"/>
          <c:order val="1"/>
          <c:tx>
            <c:strRef>
              <c:f>combined!$H$3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950336436382499E-2"/>
                  <c:y val="-0.1283631674680620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DC-4863-9001-865927E6D862}"/>
                </c:ext>
              </c:extLst>
            </c:dLbl>
            <c:dLbl>
              <c:idx val="1"/>
              <c:layout>
                <c:manualLayout>
                  <c:x val="2.78795244172944E-2"/>
                  <c:y val="-8.90654562743038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DC-4863-9001-865927E6D862}"/>
                </c:ext>
              </c:extLst>
            </c:dLbl>
            <c:dLbl>
              <c:idx val="2"/>
              <c:layout>
                <c:manualLayout>
                  <c:x val="4.3810636631069003E-2"/>
                  <c:y val="-0.1034792949277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DC-4863-9001-865927E6D862}"/>
                </c:ext>
              </c:extLst>
            </c:dLbl>
            <c:dLbl>
              <c:idx val="3"/>
              <c:layout>
                <c:manualLayout>
                  <c:x val="1.7922532323671199E-2"/>
                  <c:y val="-2.843100053615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DC-4863-9001-865927E6D862}"/>
                </c:ext>
              </c:extLst>
            </c:dLbl>
            <c:numFmt formatCode="#\ 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combined!$I$1:$L$1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combined!$I$3:$L$3</c:f>
              <c:numCache>
                <c:formatCode>General</c:formatCode>
                <c:ptCount val="4"/>
                <c:pt idx="0">
                  <c:v>1</c:v>
                </c:pt>
                <c:pt idx="1">
                  <c:v>0.98741254752737162</c:v>
                </c:pt>
                <c:pt idx="2">
                  <c:v>0.98648178852284008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DC-4863-9001-865927E6D862}"/>
            </c:ext>
          </c:extLst>
        </c:ser>
        <c:ser>
          <c:idx val="2"/>
          <c:order val="2"/>
          <c:tx>
            <c:strRef>
              <c:f>combined!$H$4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combined!$I$1:$L$1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combined!$I$4:$L$4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DC-4863-9001-865927E6D8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24699296"/>
        <c:axId val="-2116077296"/>
      </c:barChart>
      <c:catAx>
        <c:axId val="-21246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077296"/>
        <c:crosses val="autoZero"/>
        <c:auto val="1"/>
        <c:lblAlgn val="ctr"/>
        <c:lblOffset val="100"/>
        <c:noMultiLvlLbl val="0"/>
      </c:catAx>
      <c:valAx>
        <c:axId val="-2116077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6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(opt-appraoch)/opt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Linear!$H$23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1977571089082E-2"/>
                  <c:y val="-4.36724770547557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17-4025-9D67-763E287731E3}"/>
                </c:ext>
              </c:extLst>
            </c:dLbl>
            <c:dLbl>
              <c:idx val="1"/>
              <c:layout>
                <c:manualLayout>
                  <c:x val="-1.10988785544541E-2"/>
                  <c:y val="-3.39674821536987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17-4025-9D67-763E287731E3}"/>
                </c:ext>
              </c:extLst>
            </c:dLbl>
            <c:dLbl>
              <c:idx val="2"/>
              <c:layout>
                <c:manualLayout>
                  <c:x val="-5.27533193402984E-2"/>
                  <c:y val="-4.74108105237297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025-9D67-763E287731E3}"/>
                </c:ext>
              </c:extLst>
            </c:dLbl>
            <c:dLbl>
              <c:idx val="3"/>
              <c:layout>
                <c:manualLayout>
                  <c:x val="-3.6071355301975902E-2"/>
                  <c:y val="-1.940998980211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17-4025-9D67-763E287731E3}"/>
                </c:ext>
              </c:extLst>
            </c:dLbl>
            <c:numFmt formatCode="#\ ##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Linear!$I$22:$L$22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Linear!$I$23:$L$23</c:f>
              <c:numCache>
                <c:formatCode>General</c:formatCode>
                <c:ptCount val="4"/>
                <c:pt idx="0" formatCode="0.00E+0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17-4025-9D67-763E287731E3}"/>
            </c:ext>
          </c:extLst>
        </c:ser>
        <c:ser>
          <c:idx val="1"/>
          <c:order val="1"/>
          <c:tx>
            <c:strRef>
              <c:f>Linear!$H$24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333333333333297E-3"/>
                  <c:y val="-1.388888888888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17-4025-9D67-763E287731E3}"/>
                </c:ext>
              </c:extLst>
            </c:dLbl>
            <c:dLbl>
              <c:idx val="2"/>
              <c:layout>
                <c:manualLayout>
                  <c:x val="1.38888888888888E-2"/>
                  <c:y val="-4.62962962962963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17-4025-9D67-763E287731E3}"/>
                </c:ext>
              </c:extLst>
            </c:dLbl>
            <c:numFmt formatCode="#\ 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Linear!$I$22:$L$22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Linear!$I$24:$L$24</c:f>
              <c:numCache>
                <c:formatCode>General</c:formatCode>
                <c:ptCount val="4"/>
                <c:pt idx="0">
                  <c:v>1.1177092431818758E-3</c:v>
                </c:pt>
                <c:pt idx="1">
                  <c:v>8.1514784482538197E-2</c:v>
                </c:pt>
                <c:pt idx="2">
                  <c:v>0.2030228641509913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17-4025-9D67-763E28773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9294432"/>
        <c:axId val="-1979143184"/>
      </c:barChart>
      <c:catAx>
        <c:axId val="-197929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143184"/>
        <c:crosses val="autoZero"/>
        <c:auto val="1"/>
        <c:lblAlgn val="ctr"/>
        <c:lblOffset val="100"/>
        <c:noMultiLvlLbl val="0"/>
      </c:catAx>
      <c:valAx>
        <c:axId val="-19791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29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ML/Optimal</a:t>
            </a:r>
            <a:r>
              <a:rPr lang="en-US" baseline="0"/>
              <a:t> or Random/Optimal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discontinuous!$B$21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discontinuous!$A$22:$A$24</c:f>
              <c:strCache>
                <c:ptCount val="3"/>
                <c:pt idx="0">
                  <c:v>Optimal</c:v>
                </c:pt>
                <c:pt idx="1">
                  <c:v>ML</c:v>
                </c:pt>
                <c:pt idx="2">
                  <c:v>Random</c:v>
                </c:pt>
              </c:strCache>
            </c:strRef>
          </c:cat>
          <c:val>
            <c:numRef>
              <c:f>discontinuous!$B$22:$B$24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0.98785933578249008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1-4C22-A57B-DAE6358AC2AC}"/>
            </c:ext>
          </c:extLst>
        </c:ser>
        <c:ser>
          <c:idx val="1"/>
          <c:order val="1"/>
          <c:tx>
            <c:strRef>
              <c:f>discontinuous!$C$21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discontinuous!$A$22:$A$24</c:f>
              <c:strCache>
                <c:ptCount val="3"/>
                <c:pt idx="0">
                  <c:v>Optimal</c:v>
                </c:pt>
                <c:pt idx="1">
                  <c:v>ML</c:v>
                </c:pt>
                <c:pt idx="2">
                  <c:v>Random</c:v>
                </c:pt>
              </c:strCache>
            </c:strRef>
          </c:cat>
          <c:val>
            <c:numRef>
              <c:f>discontinuous!$C$22:$C$24</c:f>
              <c:numCache>
                <c:formatCode>General</c:formatCode>
                <c:ptCount val="3"/>
                <c:pt idx="0">
                  <c:v>1</c:v>
                </c:pt>
                <c:pt idx="1">
                  <c:v>0.99998326628789003</c:v>
                </c:pt>
                <c:pt idx="2">
                  <c:v>0.95719445955302773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1-4C22-A57B-DAE6358AC2AC}"/>
            </c:ext>
          </c:extLst>
        </c:ser>
        <c:ser>
          <c:idx val="2"/>
          <c:order val="2"/>
          <c:tx>
            <c:strRef>
              <c:f>discontinuous!$D$21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discontinuous!$A$22:$A$24</c:f>
              <c:strCache>
                <c:ptCount val="3"/>
                <c:pt idx="0">
                  <c:v>Optimal</c:v>
                </c:pt>
                <c:pt idx="1">
                  <c:v>ML</c:v>
                </c:pt>
                <c:pt idx="2">
                  <c:v>Random</c:v>
                </c:pt>
              </c:strCache>
            </c:strRef>
          </c:cat>
          <c:val>
            <c:numRef>
              <c:f>discontinuous!$D$22:$D$24</c:f>
              <c:numCache>
                <c:formatCode>General</c:formatCode>
                <c:ptCount val="3"/>
                <c:pt idx="0">
                  <c:v>1</c:v>
                </c:pt>
                <c:pt idx="1">
                  <c:v>0.99983634736799865</c:v>
                </c:pt>
                <c:pt idx="2">
                  <c:v>0.85424221804755363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01-4C22-A57B-DAE6358AC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264784"/>
        <c:axId val="448263800"/>
      </c:barChart>
      <c:catAx>
        <c:axId val="44826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63800"/>
        <c:crosses val="autoZero"/>
        <c:auto val="1"/>
        <c:lblAlgn val="ctr"/>
        <c:lblOffset val="100"/>
        <c:noMultiLvlLbl val="0"/>
      </c:catAx>
      <c:valAx>
        <c:axId val="44826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6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Similarity metrics and Adjusted Reward  (5</a:t>
            </a:r>
          </a:p>
          <a:p>
            <a:pPr>
              <a:defRPr/>
            </a:pPr>
            <a:r>
              <a:rPr lang="en-US" baseline="0"/>
              <a:t> size cycle)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Cycle'!$C$4</c:f>
              <c:strCache>
                <c:ptCount val="1"/>
                <c:pt idx="0">
                  <c:v>Jaccard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</c:marker>
          <c:cat>
            <c:strRef>
              <c:f>'5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 Cycle'!$C$5:$C$8</c:f>
              <c:numCache>
                <c:formatCode>0.000</c:formatCode>
                <c:ptCount val="4"/>
                <c:pt idx="0">
                  <c:v>0.96</c:v>
                </c:pt>
                <c:pt idx="1">
                  <c:v>0.91999999999999993</c:v>
                </c:pt>
                <c:pt idx="2">
                  <c:v>0.96</c:v>
                </c:pt>
                <c:pt idx="3">
                  <c:v>0.88000000000000012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D-4E30-8596-3D4951EEDEDE}"/>
            </c:ext>
          </c:extLst>
        </c:ser>
        <c:ser>
          <c:idx val="1"/>
          <c:order val="1"/>
          <c:tx>
            <c:strRef>
              <c:f>'5 Cycle'!$D$4</c:f>
              <c:strCache>
                <c:ptCount val="1"/>
                <c:pt idx="0">
                  <c:v>Kendall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</a:ln>
              <a:effectLst/>
            </c:spPr>
          </c:marker>
          <c:cat>
            <c:strRef>
              <c:f>'5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 Cycle'!$D$5:$D$8</c:f>
              <c:numCache>
                <c:formatCode>0.000</c:formatCode>
                <c:ptCount val="4"/>
                <c:pt idx="0">
                  <c:v>0.98000000000000009</c:v>
                </c:pt>
                <c:pt idx="1">
                  <c:v>0.96</c:v>
                </c:pt>
                <c:pt idx="2">
                  <c:v>0.98000000000000009</c:v>
                </c:pt>
                <c:pt idx="3">
                  <c:v>0.93333333333333335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D-4E30-8596-3D4951EEDEDE}"/>
            </c:ext>
          </c:extLst>
        </c:ser>
        <c:ser>
          <c:idx val="2"/>
          <c:order val="2"/>
          <c:tx>
            <c:strRef>
              <c:f>'5 Cycle'!$E$4</c:f>
              <c:strCache>
                <c:ptCount val="1"/>
                <c:pt idx="0">
                  <c:v>DCG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lgDash"/>
              </a:ln>
              <a:effectLst/>
            </c:spPr>
          </c:marker>
          <c:cat>
            <c:strRef>
              <c:f>'5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 Cycle'!$E$5:$E$8</c:f>
              <c:numCache>
                <c:formatCode>0.000</c:formatCode>
                <c:ptCount val="4"/>
                <c:pt idx="0">
                  <c:v>0.99135145251248513</c:v>
                </c:pt>
                <c:pt idx="1">
                  <c:v>0.98250661912122328</c:v>
                </c:pt>
                <c:pt idx="2">
                  <c:v>0.99901285632314585</c:v>
                </c:pt>
                <c:pt idx="3">
                  <c:v>0.96797466927300935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D-4E30-8596-3D4951EEDEDE}"/>
            </c:ext>
          </c:extLst>
        </c:ser>
        <c:ser>
          <c:idx val="3"/>
          <c:order val="3"/>
          <c:tx>
            <c:strRef>
              <c:f>'5 Cycle'!$F$4</c:f>
              <c:strCache>
                <c:ptCount val="1"/>
                <c:pt idx="0">
                  <c:v>Adjusted Reward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cat>
            <c:strRef>
              <c:f>'5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 Cycle'!$F$5:$F$8</c:f>
              <c:numCache>
                <c:formatCode>0.000</c:formatCode>
                <c:ptCount val="4"/>
                <c:pt idx="0">
                  <c:v>1</c:v>
                </c:pt>
                <c:pt idx="1">
                  <c:v>0.99997475712041595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8D-4E30-8596-3D4951EED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879344"/>
        <c:axId val="604882296"/>
      </c:lineChart>
      <c:catAx>
        <c:axId val="60487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82296"/>
        <c:crosses val="autoZero"/>
        <c:auto val="1"/>
        <c:lblAlgn val="ctr"/>
        <c:lblOffset val="100"/>
        <c:noMultiLvlLbl val="0"/>
      </c:catAx>
      <c:valAx>
        <c:axId val="604882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Similarity metrics and Proportionate Reward  (5 size cycle)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61023042222814"/>
          <c:y val="0.19594936708860761"/>
          <c:w val="0.80098918047615186"/>
          <c:h val="0.51325938688043748"/>
        </c:manualLayout>
      </c:layout>
      <c:lineChart>
        <c:grouping val="standard"/>
        <c:varyColors val="0"/>
        <c:ser>
          <c:idx val="0"/>
          <c:order val="0"/>
          <c:tx>
            <c:strRef>
              <c:f>'5 Cycle'!$C$4</c:f>
              <c:strCache>
                <c:ptCount val="1"/>
                <c:pt idx="0">
                  <c:v>Jaccard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</c:marker>
          <c:cat>
            <c:strRef>
              <c:f>'5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 Cycle'!$C$5:$C$8</c:f>
              <c:numCache>
                <c:formatCode>0.000</c:formatCode>
                <c:ptCount val="4"/>
                <c:pt idx="0">
                  <c:v>0.96</c:v>
                </c:pt>
                <c:pt idx="1">
                  <c:v>0.91999999999999993</c:v>
                </c:pt>
                <c:pt idx="2">
                  <c:v>0.96</c:v>
                </c:pt>
                <c:pt idx="3">
                  <c:v>0.88000000000000012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7-4F46-9E68-64A37C3712E8}"/>
            </c:ext>
          </c:extLst>
        </c:ser>
        <c:ser>
          <c:idx val="1"/>
          <c:order val="1"/>
          <c:tx>
            <c:strRef>
              <c:f>'5 Cycle'!$D$4</c:f>
              <c:strCache>
                <c:ptCount val="1"/>
                <c:pt idx="0">
                  <c:v>Kendall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</a:ln>
              <a:effectLst/>
            </c:spPr>
          </c:marker>
          <c:cat>
            <c:strRef>
              <c:f>'5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 Cycle'!$D$5:$D$8</c:f>
              <c:numCache>
                <c:formatCode>0.000</c:formatCode>
                <c:ptCount val="4"/>
                <c:pt idx="0">
                  <c:v>0.98000000000000009</c:v>
                </c:pt>
                <c:pt idx="1">
                  <c:v>0.96</c:v>
                </c:pt>
                <c:pt idx="2">
                  <c:v>0.98000000000000009</c:v>
                </c:pt>
                <c:pt idx="3">
                  <c:v>0.93333333333333335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7-4F46-9E68-64A37C3712E8}"/>
            </c:ext>
          </c:extLst>
        </c:ser>
        <c:ser>
          <c:idx val="2"/>
          <c:order val="2"/>
          <c:tx>
            <c:strRef>
              <c:f>'5 Cycle'!$E$4</c:f>
              <c:strCache>
                <c:ptCount val="1"/>
                <c:pt idx="0">
                  <c:v>DCG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lgDash"/>
              </a:ln>
              <a:effectLst/>
            </c:spPr>
          </c:marker>
          <c:cat>
            <c:strRef>
              <c:f>'5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 Cycle'!$E$5:$E$8</c:f>
              <c:numCache>
                <c:formatCode>0.000</c:formatCode>
                <c:ptCount val="4"/>
                <c:pt idx="0">
                  <c:v>0.99135145251248513</c:v>
                </c:pt>
                <c:pt idx="1">
                  <c:v>0.98250661912122328</c:v>
                </c:pt>
                <c:pt idx="2">
                  <c:v>0.99901285632314585</c:v>
                </c:pt>
                <c:pt idx="3">
                  <c:v>0.96797466927300935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7-4F46-9E68-64A37C3712E8}"/>
            </c:ext>
          </c:extLst>
        </c:ser>
        <c:ser>
          <c:idx val="4"/>
          <c:order val="4"/>
          <c:tx>
            <c:strRef>
              <c:f>'5 Cycle'!$G$4</c:f>
              <c:strCache>
                <c:ptCount val="1"/>
                <c:pt idx="0">
                  <c:v>Proportionate Reward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'5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 Cycle'!$G$5:$G$8</c:f>
              <c:numCache>
                <c:formatCode>0.000</c:formatCode>
                <c:ptCount val="4"/>
                <c:pt idx="0">
                  <c:v>1</c:v>
                </c:pt>
                <c:pt idx="1">
                  <c:v>0.99999696594845178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7-4F46-9E68-64A37C371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879344"/>
        <c:axId val="6048822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'5 Cycle'!$F$4</c15:sqref>
                        </c15:formulaRef>
                      </c:ext>
                    </c:extLst>
                    <c:strCache>
                      <c:ptCount val="1"/>
                      <c:pt idx="0">
                        <c:v>Adjusted Reward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985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98500"/>
                      </a:schemeClr>
                    </a:solidFill>
                    <a:ln w="9525">
                      <a:solidFill>
                        <a:schemeClr val="dk1">
                          <a:tint val="985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'5 Cycle'!$B$5:$B$8</c15:sqref>
                        </c15:formulaRef>
                      </c:ext>
                    </c:extLst>
                    <c:strCache>
                      <c:ptCount val="4"/>
                      <c:pt idx="0">
                        <c:v>Linear</c:v>
                      </c:pt>
                      <c:pt idx="1">
                        <c:v>Saturating</c:v>
                      </c:pt>
                      <c:pt idx="2">
                        <c:v>Discontinuous</c:v>
                      </c:pt>
                      <c:pt idx="3">
                        <c:v>Combined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'5 Cycle'!$F$5:$F$8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1</c:v>
                      </c:pt>
                      <c:pt idx="1">
                        <c:v>0.99997475712041595</c:v>
                      </c:pt>
                      <c:pt idx="2">
                        <c:v>1</c:v>
                      </c:pt>
                      <c:pt idx="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A67-4F46-9E68-64A37C3712E8}"/>
                  </c:ext>
                </c:extLst>
              </c15:ser>
            </c15:filteredLineSeries>
          </c:ext>
        </c:extLst>
      </c:lineChart>
      <c:catAx>
        <c:axId val="60487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82296"/>
        <c:crosses val="autoZero"/>
        <c:auto val="1"/>
        <c:lblAlgn val="ctr"/>
        <c:lblOffset val="100"/>
        <c:noMultiLvlLbl val="0"/>
      </c:catAx>
      <c:valAx>
        <c:axId val="604882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772418911553584E-2"/>
          <c:y val="0.86979937634377968"/>
          <c:w val="0.92223696264771038"/>
          <c:h val="8.6800985319872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Error to Adjusted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Cycle'!$C$33</c:f>
              <c:strCache>
                <c:ptCount val="1"/>
                <c:pt idx="0">
                  <c:v>Jaccard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'5 Cycle'!$B$34:$B$37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 Cycle'!$C$34:$C$37</c:f>
              <c:numCache>
                <c:formatCode>0.00</c:formatCode>
                <c:ptCount val="4"/>
                <c:pt idx="0">
                  <c:v>4.0000000000000036E-2</c:v>
                </c:pt>
                <c:pt idx="1">
                  <c:v>7.9976775964541211E-2</c:v>
                </c:pt>
                <c:pt idx="2">
                  <c:v>4.0000000000000036E-2</c:v>
                </c:pt>
                <c:pt idx="3">
                  <c:v>0.11999999999999988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A-4AB3-8C23-E6C459B9C23E}"/>
            </c:ext>
          </c:extLst>
        </c:ser>
        <c:ser>
          <c:idx val="1"/>
          <c:order val="1"/>
          <c:tx>
            <c:strRef>
              <c:f>'5 Cycle'!$D$33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  <a:effectLst/>
          </c:spPr>
          <c:invertIfNegative val="0"/>
          <c:cat>
            <c:strRef>
              <c:f>'5 Cycle'!$B$34:$B$37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 Cycle'!$D$34:$D$37</c:f>
              <c:numCache>
                <c:formatCode>0.00</c:formatCode>
                <c:ptCount val="4"/>
                <c:pt idx="0">
                  <c:v>1.9999999999999907E-2</c:v>
                </c:pt>
                <c:pt idx="1">
                  <c:v>3.9975766223869051E-2</c:v>
                </c:pt>
                <c:pt idx="2">
                  <c:v>1.9999999999999907E-2</c:v>
                </c:pt>
                <c:pt idx="3">
                  <c:v>6.6666666666666652E-2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A-4AB3-8C23-E6C459B9C23E}"/>
            </c:ext>
          </c:extLst>
        </c:ser>
        <c:ser>
          <c:idx val="2"/>
          <c:order val="2"/>
          <c:tx>
            <c:strRef>
              <c:f>'5 Cycle'!$E$33</c:f>
              <c:strCache>
                <c:ptCount val="1"/>
                <c:pt idx="0">
                  <c:v>DCG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'5 Cycle'!$B$34:$B$37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 Cycle'!$E$34:$E$37</c:f>
              <c:numCache>
                <c:formatCode>0.00</c:formatCode>
                <c:ptCount val="4"/>
                <c:pt idx="0">
                  <c:v>8.6485474875148682E-3</c:v>
                </c:pt>
                <c:pt idx="1">
                  <c:v>1.7468578956427769E-2</c:v>
                </c:pt>
                <c:pt idx="2">
                  <c:v>9.8714367685415194E-4</c:v>
                </c:pt>
                <c:pt idx="3">
                  <c:v>3.2025330726990653E-2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A-4AB3-8C23-E6C459B9C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734560"/>
        <c:axId val="-2014465040"/>
      </c:barChart>
      <c:catAx>
        <c:axId val="-20737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465040"/>
        <c:crosses val="autoZero"/>
        <c:auto val="1"/>
        <c:lblAlgn val="ctr"/>
        <c:lblOffset val="100"/>
        <c:noMultiLvlLbl val="0"/>
      </c:catAx>
      <c:valAx>
        <c:axId val="-201446504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Error/100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Error to Proportionate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Cycle'!$H$33</c:f>
              <c:strCache>
                <c:ptCount val="1"/>
                <c:pt idx="0">
                  <c:v>Jaccard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'5 Cycle'!$G$34:$G$37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 Cycle'!$H$34:$H$37</c:f>
              <c:numCache>
                <c:formatCode>0.00</c:formatCode>
                <c:ptCount val="4"/>
                <c:pt idx="0">
                  <c:v>4.0000000000000036E-2</c:v>
                </c:pt>
                <c:pt idx="1">
                  <c:v>7.9997208664106645E-2</c:v>
                </c:pt>
                <c:pt idx="2">
                  <c:v>4.0000000000000036E-2</c:v>
                </c:pt>
                <c:pt idx="3">
                  <c:v>0.11999999999999988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C-4FAF-8C27-CC6E4CF497ED}"/>
            </c:ext>
          </c:extLst>
        </c:ser>
        <c:ser>
          <c:idx val="1"/>
          <c:order val="1"/>
          <c:tx>
            <c:strRef>
              <c:f>'5 Cycle'!$I$33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  <a:effectLst/>
          </c:spPr>
          <c:invertIfNegative val="0"/>
          <c:cat>
            <c:strRef>
              <c:f>'5 Cycle'!$G$34:$G$37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 Cycle'!$I$34:$I$37</c:f>
              <c:numCache>
                <c:formatCode>0.00</c:formatCode>
                <c:ptCount val="4"/>
                <c:pt idx="0">
                  <c:v>1.9999999999999907E-2</c:v>
                </c:pt>
                <c:pt idx="1">
                  <c:v>3.9997087301676462E-2</c:v>
                </c:pt>
                <c:pt idx="2">
                  <c:v>1.9999999999999907E-2</c:v>
                </c:pt>
                <c:pt idx="3">
                  <c:v>6.6666666666666652E-2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C-4FAF-8C27-CC6E4CF497ED}"/>
            </c:ext>
          </c:extLst>
        </c:ser>
        <c:ser>
          <c:idx val="2"/>
          <c:order val="2"/>
          <c:tx>
            <c:strRef>
              <c:f>'5 Cycle'!$J$33</c:f>
              <c:strCache>
                <c:ptCount val="1"/>
                <c:pt idx="0">
                  <c:v>DCG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'5 Cycle'!$G$34:$G$37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 Cycle'!$J$34:$J$37</c:f>
              <c:numCache>
                <c:formatCode>0.00</c:formatCode>
                <c:ptCount val="4"/>
                <c:pt idx="0">
                  <c:v>8.6485474875148682E-3</c:v>
                </c:pt>
                <c:pt idx="1">
                  <c:v>1.7490399894003375E-2</c:v>
                </c:pt>
                <c:pt idx="2">
                  <c:v>9.8714367685415194E-4</c:v>
                </c:pt>
                <c:pt idx="3">
                  <c:v>3.2025330726990653E-2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AC-4FAF-8C27-CC6E4CF4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734560"/>
        <c:axId val="-2014465040"/>
      </c:barChart>
      <c:catAx>
        <c:axId val="-20737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465040"/>
        <c:crosses val="autoZero"/>
        <c:auto val="1"/>
        <c:lblAlgn val="ctr"/>
        <c:lblOffset val="100"/>
        <c:noMultiLvlLbl val="0"/>
      </c:catAx>
      <c:valAx>
        <c:axId val="-201446504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/100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'[1]Final_Reward-9K-whole Trace'!$A$2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'[1]Final_Reward-9K-whole Trace'!$B$1:$E$1</c:f>
              <c:strCache>
                <c:ptCount val="4"/>
                <c:pt idx="0">
                  <c:v>Linear Reward</c:v>
                </c:pt>
                <c:pt idx="1">
                  <c:v>Discontinuous Reward</c:v>
                </c:pt>
                <c:pt idx="2">
                  <c:v>Saturating Reward</c:v>
                </c:pt>
                <c:pt idx="3">
                  <c:v>Combined Reward</c:v>
                </c:pt>
              </c:strCache>
            </c:strRef>
          </c:cat>
          <c:val>
            <c:numRef>
              <c:f>'[1]Final_Reward-9K-whole Trace'!$B$2:$E$2</c:f>
              <c:numCache>
                <c:formatCode>General</c:formatCode>
                <c:ptCount val="4"/>
                <c:pt idx="0">
                  <c:v>1328027137.69046</c:v>
                </c:pt>
                <c:pt idx="1">
                  <c:v>1406627065.3954</c:v>
                </c:pt>
                <c:pt idx="2">
                  <c:v>1663247662.0527401</c:v>
                </c:pt>
                <c:pt idx="3">
                  <c:v>5431189357.7469501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B-445C-BF20-7E5DC56EE2BA}"/>
            </c:ext>
          </c:extLst>
        </c:ser>
        <c:ser>
          <c:idx val="1"/>
          <c:order val="1"/>
          <c:tx>
            <c:strRef>
              <c:f>'[1]Final_Reward-9K-whole Trace'!$A$3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'[1]Final_Reward-9K-whole Trace'!$B$1:$E$1</c:f>
              <c:strCache>
                <c:ptCount val="4"/>
                <c:pt idx="0">
                  <c:v>Linear Reward</c:v>
                </c:pt>
                <c:pt idx="1">
                  <c:v>Discontinuous Reward</c:v>
                </c:pt>
                <c:pt idx="2">
                  <c:v>Saturating Reward</c:v>
                </c:pt>
                <c:pt idx="3">
                  <c:v>Combined Reward</c:v>
                </c:pt>
              </c:strCache>
            </c:strRef>
          </c:cat>
          <c:val>
            <c:numRef>
              <c:f>'[1]Final_Reward-9K-whole Trace'!$B$3:$E$3</c:f>
              <c:numCache>
                <c:formatCode>General</c:formatCode>
                <c:ptCount val="4"/>
                <c:pt idx="0">
                  <c:v>1327017840.1164801</c:v>
                </c:pt>
                <c:pt idx="1">
                  <c:v>1398922984.48576</c:v>
                </c:pt>
                <c:pt idx="2">
                  <c:v>1660209048.73877</c:v>
                </c:pt>
                <c:pt idx="3">
                  <c:v>5390604111.9030304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B-445C-BF20-7E5DC56EE2BA}"/>
            </c:ext>
          </c:extLst>
        </c:ser>
        <c:ser>
          <c:idx val="2"/>
          <c:order val="2"/>
          <c:tx>
            <c:strRef>
              <c:f>'[1]Final_Reward-9K-whole Trace'!$A$4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'[1]Final_Reward-9K-whole Trace'!$B$1:$E$1</c:f>
              <c:strCache>
                <c:ptCount val="4"/>
                <c:pt idx="0">
                  <c:v>Linear Reward</c:v>
                </c:pt>
                <c:pt idx="1">
                  <c:v>Discontinuous Reward</c:v>
                </c:pt>
                <c:pt idx="2">
                  <c:v>Saturating Reward</c:v>
                </c:pt>
                <c:pt idx="3">
                  <c:v>Combined Reward</c:v>
                </c:pt>
              </c:strCache>
            </c:strRef>
          </c:cat>
          <c:val>
            <c:numRef>
              <c:f>'[1]Final_Reward-9K-whole Trace'!$B$4:$E$4</c:f>
              <c:numCache>
                <c:formatCode>General</c:formatCode>
                <c:ptCount val="4"/>
                <c:pt idx="0">
                  <c:v>1313255825.6382999</c:v>
                </c:pt>
                <c:pt idx="1">
                  <c:v>1358468261.5475099</c:v>
                </c:pt>
                <c:pt idx="2">
                  <c:v>1629366021.7541399</c:v>
                </c:pt>
                <c:pt idx="3">
                  <c:v>5323097471.4000397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B-445C-BF20-7E5DC56EE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2712464"/>
        <c:axId val="-1982230976"/>
      </c:barChart>
      <c:catAx>
        <c:axId val="-198271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230976"/>
        <c:crosses val="autoZero"/>
        <c:auto val="1"/>
        <c:lblAlgn val="ctr"/>
        <c:lblOffset val="100"/>
        <c:noMultiLvlLbl val="0"/>
      </c:catAx>
      <c:valAx>
        <c:axId val="-19822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71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'[1]Final_Reward-9K-whole Trace'!$H$2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'[1]Final_Reward-9K-whole Trace'!$I$1:$L$1</c:f>
              <c:strCache>
                <c:ptCount val="4"/>
                <c:pt idx="0">
                  <c:v>Linear Reward</c:v>
                </c:pt>
                <c:pt idx="1">
                  <c:v>Discontinuous Reward</c:v>
                </c:pt>
                <c:pt idx="2">
                  <c:v>Saturating Reward</c:v>
                </c:pt>
                <c:pt idx="3">
                  <c:v>Combined Reward</c:v>
                </c:pt>
              </c:strCache>
            </c:strRef>
          </c:cat>
          <c:val>
            <c:numRef>
              <c:f>'[1]Final_Reward-9K-whole Trace'!$I$2:$L$2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D-455D-845B-5A72C1E71432}"/>
            </c:ext>
          </c:extLst>
        </c:ser>
        <c:ser>
          <c:idx val="1"/>
          <c:order val="1"/>
          <c:tx>
            <c:strRef>
              <c:f>'[1]Final_Reward-9K-whole Trace'!$H$3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87949472571080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2D-455D-845B-5A72C1E71432}"/>
                </c:ext>
              </c:extLst>
            </c:dLbl>
            <c:dLbl>
              <c:idx val="1"/>
              <c:layout>
                <c:manualLayout>
                  <c:x val="2.7879494725710802E-2"/>
                  <c:y val="4.738500089359880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2D-455D-845B-5A72C1E71432}"/>
                </c:ext>
              </c:extLst>
            </c:dLbl>
            <c:dLbl>
              <c:idx val="2"/>
              <c:layout>
                <c:manualLayout>
                  <c:x val="4.3810634568974098E-2"/>
                  <c:y val="-4.73850008935992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2D-455D-845B-5A72C1E71432}"/>
                </c:ext>
              </c:extLst>
            </c:dLbl>
            <c:dLbl>
              <c:idx val="3"/>
              <c:layout>
                <c:manualLayout>
                  <c:x val="1.7922532323671199E-2"/>
                  <c:y val="-2.843100053615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2D-455D-845B-5A72C1E71432}"/>
                </c:ext>
              </c:extLst>
            </c:dLbl>
            <c:numFmt formatCode="#\ 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'[1]Final_Reward-9K-whole Trace'!$I$1:$L$1</c:f>
              <c:strCache>
                <c:ptCount val="4"/>
                <c:pt idx="0">
                  <c:v>Linear Reward</c:v>
                </c:pt>
                <c:pt idx="1">
                  <c:v>Discontinuous Reward</c:v>
                </c:pt>
                <c:pt idx="2">
                  <c:v>Saturating Reward</c:v>
                </c:pt>
                <c:pt idx="3">
                  <c:v>Combined Reward</c:v>
                </c:pt>
              </c:strCache>
            </c:strRef>
          </c:cat>
          <c:val>
            <c:numRef>
              <c:f>'[1]Final_Reward-9K-whole Trace'!$I$3:$L$3</c:f>
              <c:numCache>
                <c:formatCode>General</c:formatCode>
                <c:ptCount val="4"/>
                <c:pt idx="0">
                  <c:v>0.93167177225585296</c:v>
                </c:pt>
                <c:pt idx="1">
                  <c:v>0.84002756933138423</c:v>
                </c:pt>
                <c:pt idx="2">
                  <c:v>0.91031681798193143</c:v>
                </c:pt>
                <c:pt idx="3">
                  <c:v>0.62453013620591902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2D-455D-845B-5A72C1E71432}"/>
            </c:ext>
          </c:extLst>
        </c:ser>
        <c:ser>
          <c:idx val="2"/>
          <c:order val="2"/>
          <c:tx>
            <c:strRef>
              <c:f>'[1]Final_Reward-9K-whole Trace'!$H$4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'[1]Final_Reward-9K-whole Trace'!$I$1:$L$1</c:f>
              <c:strCache>
                <c:ptCount val="4"/>
                <c:pt idx="0">
                  <c:v>Linear Reward</c:v>
                </c:pt>
                <c:pt idx="1">
                  <c:v>Discontinuous Reward</c:v>
                </c:pt>
                <c:pt idx="2">
                  <c:v>Saturating Reward</c:v>
                </c:pt>
                <c:pt idx="3">
                  <c:v>Combined Reward</c:v>
                </c:pt>
              </c:strCache>
            </c:strRef>
          </c:cat>
          <c:val>
            <c:numRef>
              <c:f>'[1]Final_Reward-9K-whole Trace'!$I$4:$L$4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2D-455D-845B-5A72C1E714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51009872"/>
        <c:axId val="-2062051600"/>
      </c:barChart>
      <c:catAx>
        <c:axId val="-20510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051600"/>
        <c:crosses val="autoZero"/>
        <c:auto val="1"/>
        <c:lblAlgn val="ctr"/>
        <c:lblOffset val="100"/>
        <c:noMultiLvlLbl val="0"/>
      </c:catAx>
      <c:valAx>
        <c:axId val="-2062051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0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(opt-appraoch)/opt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'[1]Final_Reward-9K-whole Trace'!$H$23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1977571089082E-2"/>
                  <c:y val="-4.36724770547557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EE-44E9-B2A8-E3D3CC252E9C}"/>
                </c:ext>
              </c:extLst>
            </c:dLbl>
            <c:dLbl>
              <c:idx val="1"/>
              <c:layout>
                <c:manualLayout>
                  <c:x val="-1.10988785544541E-2"/>
                  <c:y val="-3.39674821536987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EE-44E9-B2A8-E3D3CC252E9C}"/>
                </c:ext>
              </c:extLst>
            </c:dLbl>
            <c:dLbl>
              <c:idx val="2"/>
              <c:layout>
                <c:manualLayout>
                  <c:x val="-5.27533193402984E-2"/>
                  <c:y val="-4.74108105237297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EE-44E9-B2A8-E3D3CC252E9C}"/>
                </c:ext>
              </c:extLst>
            </c:dLbl>
            <c:dLbl>
              <c:idx val="3"/>
              <c:layout>
                <c:manualLayout>
                  <c:x val="-3.6071355301975902E-2"/>
                  <c:y val="-1.940998980211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EE-44E9-B2A8-E3D3CC252E9C}"/>
                </c:ext>
              </c:extLst>
            </c:dLbl>
            <c:numFmt formatCode="#\ ##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'[1]Final_Reward-9K-whole Trace'!$I$22:$L$22</c:f>
              <c:strCache>
                <c:ptCount val="4"/>
                <c:pt idx="0">
                  <c:v>Linear </c:v>
                </c:pt>
                <c:pt idx="1">
                  <c:v>Discontinuous </c:v>
                </c:pt>
                <c:pt idx="2">
                  <c:v>Saturating </c:v>
                </c:pt>
                <c:pt idx="3">
                  <c:v>Combined</c:v>
                </c:pt>
              </c:strCache>
            </c:strRef>
          </c:cat>
          <c:val>
            <c:numRef>
              <c:f>'[1]Final_Reward-9K-whole Trace'!$I$23:$L$23</c:f>
              <c:numCache>
                <c:formatCode>General</c:formatCode>
                <c:ptCount val="4"/>
                <c:pt idx="0">
                  <c:v>7.5999770285952112E-4</c:v>
                </c:pt>
                <c:pt idx="1">
                  <c:v>5.4769889611604138E-3</c:v>
                </c:pt>
                <c:pt idx="2">
                  <c:v>1.8269157283647738E-3</c:v>
                </c:pt>
                <c:pt idx="3">
                  <c:v>7.4726258229295016E-3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EE-44E9-B2A8-E3D3CC252E9C}"/>
            </c:ext>
          </c:extLst>
        </c:ser>
        <c:ser>
          <c:idx val="1"/>
          <c:order val="1"/>
          <c:tx>
            <c:strRef>
              <c:f>'[1]Final_Reward-9K-whole Trace'!$H$24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333333333333297E-3"/>
                  <c:y val="-1.388888888888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EE-44E9-B2A8-E3D3CC252E9C}"/>
                </c:ext>
              </c:extLst>
            </c:dLbl>
            <c:dLbl>
              <c:idx val="2"/>
              <c:layout>
                <c:manualLayout>
                  <c:x val="1.38888888888888E-2"/>
                  <c:y val="-4.62962962962963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5EE-44E9-B2A8-E3D3CC252E9C}"/>
                </c:ext>
              </c:extLst>
            </c:dLbl>
            <c:numFmt formatCode="#\ 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'[1]Final_Reward-9K-whole Trace'!$I$22:$L$22</c:f>
              <c:strCache>
                <c:ptCount val="4"/>
                <c:pt idx="0">
                  <c:v>Linear </c:v>
                </c:pt>
                <c:pt idx="1">
                  <c:v>Discontinuous </c:v>
                </c:pt>
                <c:pt idx="2">
                  <c:v>Saturating </c:v>
                </c:pt>
                <c:pt idx="3">
                  <c:v>Combined</c:v>
                </c:pt>
              </c:strCache>
            </c:strRef>
          </c:cat>
          <c:val>
            <c:numRef>
              <c:f>'[1]Final_Reward-9K-whole Trace'!$I$24:$L$24</c:f>
              <c:numCache>
                <c:formatCode>General</c:formatCode>
                <c:ptCount val="4"/>
                <c:pt idx="0">
                  <c:v>1.1122748649435325E-2</c:v>
                </c:pt>
                <c:pt idx="1">
                  <c:v>3.423708034108728E-2</c:v>
                </c:pt>
                <c:pt idx="2">
                  <c:v>2.0370772838955501E-2</c:v>
                </c:pt>
                <c:pt idx="3">
                  <c:v>1.990206550112825E-2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EE-44E9-B2A8-E3D3CC252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1407904"/>
        <c:axId val="-2070138208"/>
      </c:barChart>
      <c:catAx>
        <c:axId val="-19814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138208"/>
        <c:crosses val="autoZero"/>
        <c:auto val="1"/>
        <c:lblAlgn val="ctr"/>
        <c:lblOffset val="100"/>
        <c:noMultiLvlLbl val="0"/>
      </c:catAx>
      <c:valAx>
        <c:axId val="-20701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14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</a:t>
            </a:r>
            <a:r>
              <a:rPr lang="en-US" baseline="0"/>
              <a:t> Reward = (Predicted-Random)/(Optimal-Random)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5061844519221"/>
          <c:y val="0.17995259006836431"/>
          <c:w val="0.87482700726984008"/>
          <c:h val="0.596509391254185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'Reward Full'!$H$2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'Reward Full'!$I$1:$L$1</c:f>
              <c:strCache>
                <c:ptCount val="4"/>
                <c:pt idx="0">
                  <c:v>Linear </c:v>
                </c:pt>
                <c:pt idx="1">
                  <c:v>Saturating </c:v>
                </c:pt>
                <c:pt idx="2">
                  <c:v>Discontinuous </c:v>
                </c:pt>
                <c:pt idx="3">
                  <c:v>Combined </c:v>
                </c:pt>
              </c:strCache>
            </c:strRef>
          </c:cat>
          <c:val>
            <c:numRef>
              <c:f>'Reward Full'!$I$2:$L$2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165-8EE6-461622DEF1ED}"/>
            </c:ext>
          </c:extLst>
        </c:ser>
        <c:ser>
          <c:idx val="1"/>
          <c:order val="1"/>
          <c:tx>
            <c:strRef>
              <c:f>'Reward Full'!$H$3</c:f>
              <c:strCache>
                <c:ptCount val="1"/>
                <c:pt idx="0">
                  <c:v>9k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'Reward Full'!$I$1:$L$1</c:f>
              <c:strCache>
                <c:ptCount val="4"/>
                <c:pt idx="0">
                  <c:v>Linear </c:v>
                </c:pt>
                <c:pt idx="1">
                  <c:v>Saturating </c:v>
                </c:pt>
                <c:pt idx="2">
                  <c:v>Discontinuous </c:v>
                </c:pt>
                <c:pt idx="3">
                  <c:v>Combined </c:v>
                </c:pt>
              </c:strCache>
            </c:strRef>
          </c:cat>
          <c:val>
            <c:numRef>
              <c:f>'Reward Full'!$I$3:$L$3</c:f>
              <c:numCache>
                <c:formatCode>0.00E+00</c:formatCode>
                <c:ptCount val="4"/>
                <c:pt idx="0">
                  <c:v>0.93167177225585296</c:v>
                </c:pt>
                <c:pt idx="1">
                  <c:v>0.91031681798193143</c:v>
                </c:pt>
                <c:pt idx="2">
                  <c:v>0.84002756933138423</c:v>
                </c:pt>
                <c:pt idx="3">
                  <c:v>0.62453013620591902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C6-4165-8EE6-461622DEF1ED}"/>
            </c:ext>
          </c:extLst>
        </c:ser>
        <c:ser>
          <c:idx val="2"/>
          <c:order val="2"/>
          <c:tx>
            <c:strRef>
              <c:f>'Reward Full'!$H$4</c:f>
              <c:strCache>
                <c:ptCount val="1"/>
                <c:pt idx="0">
                  <c:v>3k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'Reward Full'!$I$1:$L$1</c:f>
              <c:strCache>
                <c:ptCount val="4"/>
                <c:pt idx="0">
                  <c:v>Linear </c:v>
                </c:pt>
                <c:pt idx="1">
                  <c:v>Saturating </c:v>
                </c:pt>
                <c:pt idx="2">
                  <c:v>Discontinuous </c:v>
                </c:pt>
                <c:pt idx="3">
                  <c:v>Combined </c:v>
                </c:pt>
              </c:strCache>
            </c:strRef>
          </c:cat>
          <c:val>
            <c:numRef>
              <c:f>'Reward Full'!$I$4:$L$4</c:f>
              <c:numCache>
                <c:formatCode>0.00E+00</c:formatCode>
                <c:ptCount val="4"/>
                <c:pt idx="0">
                  <c:v>0.83134295589702778</c:v>
                </c:pt>
                <c:pt idx="1">
                  <c:v>0.2674006946371037</c:v>
                </c:pt>
                <c:pt idx="2">
                  <c:v>0.25345049889429244</c:v>
                </c:pt>
                <c:pt idx="3">
                  <c:v>0.11757523512876929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C6-4165-8EE6-461622DEF1ED}"/>
            </c:ext>
          </c:extLst>
        </c:ser>
        <c:ser>
          <c:idx val="3"/>
          <c:order val="3"/>
          <c:tx>
            <c:strRef>
              <c:f>'Reward Full'!$H$5</c:f>
              <c:strCache>
                <c:ptCount val="1"/>
                <c:pt idx="0">
                  <c:v>1k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'Reward Full'!$I$1:$L$1</c:f>
              <c:strCache>
                <c:ptCount val="4"/>
                <c:pt idx="0">
                  <c:v>Linear </c:v>
                </c:pt>
                <c:pt idx="1">
                  <c:v>Saturating </c:v>
                </c:pt>
                <c:pt idx="2">
                  <c:v>Discontinuous </c:v>
                </c:pt>
                <c:pt idx="3">
                  <c:v>Combined </c:v>
                </c:pt>
              </c:strCache>
            </c:strRef>
          </c:cat>
          <c:val>
            <c:numRef>
              <c:f>'Reward Full'!$I$5:$L$5</c:f>
              <c:numCache>
                <c:formatCode>0.00E+00</c:formatCode>
                <c:ptCount val="4"/>
                <c:pt idx="0">
                  <c:v>-0.31951578993889501</c:v>
                </c:pt>
                <c:pt idx="1">
                  <c:v>-0.5882495549825365</c:v>
                </c:pt>
                <c:pt idx="2">
                  <c:v>-0.73740447687729727</c:v>
                </c:pt>
                <c:pt idx="3">
                  <c:v>-0.86103305494057791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C6-4165-8EE6-461622DEF1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-2051009872"/>
        <c:axId val="-2062051600"/>
      </c:barChart>
      <c:catAx>
        <c:axId val="-205100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051600"/>
        <c:crosses val="autoZero"/>
        <c:auto val="1"/>
        <c:lblAlgn val="ctr"/>
        <c:lblOffset val="100"/>
        <c:noMultiLvlLbl val="0"/>
      </c:catAx>
      <c:valAx>
        <c:axId val="-2062051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Adjusted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0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(opt-appraoch)/opt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combined!$H$23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1977571089082E-2"/>
                  <c:y val="-4.36724770547557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1E-44B0-9561-0C0F13F47136}"/>
                </c:ext>
              </c:extLst>
            </c:dLbl>
            <c:dLbl>
              <c:idx val="1"/>
              <c:layout>
                <c:manualLayout>
                  <c:x val="-1.10988785544541E-2"/>
                  <c:y val="-3.39674821536987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1E-44B0-9561-0C0F13F47136}"/>
                </c:ext>
              </c:extLst>
            </c:dLbl>
            <c:dLbl>
              <c:idx val="2"/>
              <c:layout>
                <c:manualLayout>
                  <c:x val="-5.27533193402984E-2"/>
                  <c:y val="-4.74108105237297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1E-44B0-9561-0C0F13F47136}"/>
                </c:ext>
              </c:extLst>
            </c:dLbl>
            <c:dLbl>
              <c:idx val="3"/>
              <c:layout>
                <c:manualLayout>
                  <c:x val="-3.6071355301975902E-2"/>
                  <c:y val="-1.940998980211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1E-44B0-9561-0C0F13F47136}"/>
                </c:ext>
              </c:extLst>
            </c:dLbl>
            <c:numFmt formatCode="#\ ##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combined!$I$22:$L$22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combined!$I$23:$L$23</c:f>
              <c:numCache>
                <c:formatCode>General</c:formatCode>
                <c:ptCount val="4"/>
                <c:pt idx="0" formatCode="0.00E+00">
                  <c:v>0</c:v>
                </c:pt>
                <c:pt idx="1">
                  <c:v>5.543411703849652E-3</c:v>
                </c:pt>
                <c:pt idx="2">
                  <c:v>7.3483689056583479E-3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1E-44B0-9561-0C0F13F47136}"/>
            </c:ext>
          </c:extLst>
        </c:ser>
        <c:ser>
          <c:idx val="1"/>
          <c:order val="1"/>
          <c:tx>
            <c:strRef>
              <c:f>combined!$H$24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333333333333297E-3"/>
                  <c:y val="-1.388888888888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1E-44B0-9561-0C0F13F47136}"/>
                </c:ext>
              </c:extLst>
            </c:dLbl>
            <c:dLbl>
              <c:idx val="2"/>
              <c:layout>
                <c:manualLayout>
                  <c:x val="1.38888888888888E-2"/>
                  <c:y val="-4.62962962962963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1E-44B0-9561-0C0F13F47136}"/>
                </c:ext>
              </c:extLst>
            </c:dLbl>
            <c:numFmt formatCode="#\ 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combined!$I$22:$L$22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combined!$I$24:$L$24</c:f>
              <c:numCache>
                <c:formatCode>General</c:formatCode>
                <c:ptCount val="4"/>
                <c:pt idx="0">
                  <c:v>8.4319204298118677E-2</c:v>
                </c:pt>
                <c:pt idx="1">
                  <c:v>0.4403918676875952</c:v>
                </c:pt>
                <c:pt idx="2">
                  <c:v>0.54359032021906073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1E-44B0-9561-0C0F13F47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9404896"/>
        <c:axId val="-1979401472"/>
      </c:barChart>
      <c:catAx>
        <c:axId val="-19794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401472"/>
        <c:crosses val="autoZero"/>
        <c:auto val="1"/>
        <c:lblAlgn val="ctr"/>
        <c:lblOffset val="100"/>
        <c:noMultiLvlLbl val="0"/>
      </c:catAx>
      <c:valAx>
        <c:axId val="-19794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40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Similarity metrics and Adjusted Reward  (25</a:t>
            </a:r>
          </a:p>
          <a:p>
            <a:pPr>
              <a:defRPr/>
            </a:pPr>
            <a:r>
              <a:rPr lang="en-US" baseline="0"/>
              <a:t> size cycle)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 Cycle'!$C$4</c:f>
              <c:strCache>
                <c:ptCount val="1"/>
                <c:pt idx="0">
                  <c:v>Jaccard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</c:marker>
          <c:cat>
            <c:strRef>
              <c:f>'25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'25 Cycle'!$C$5:$C$8</c:f>
              <c:numCache>
                <c:formatCode>0.000</c:formatCode>
                <c:ptCount val="4"/>
                <c:pt idx="0">
                  <c:v>0.8</c:v>
                </c:pt>
                <c:pt idx="1">
                  <c:v>0.83599999999999997</c:v>
                </c:pt>
                <c:pt idx="2">
                  <c:v>0.78399999999999992</c:v>
                </c:pt>
                <c:pt idx="3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8-4391-958F-A908461A1347}"/>
            </c:ext>
          </c:extLst>
        </c:ser>
        <c:ser>
          <c:idx val="1"/>
          <c:order val="1"/>
          <c:tx>
            <c:strRef>
              <c:f>'25 Cycle'!$D$4</c:f>
              <c:strCache>
                <c:ptCount val="1"/>
                <c:pt idx="0">
                  <c:v>Kendall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</a:ln>
              <a:effectLst/>
            </c:spPr>
          </c:marker>
          <c:cat>
            <c:strRef>
              <c:f>'25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'25 Cycle'!$D$5:$D$8</c:f>
              <c:numCache>
                <c:formatCode>0.000</c:formatCode>
                <c:ptCount val="4"/>
                <c:pt idx="0">
                  <c:v>0.97933333333333294</c:v>
                </c:pt>
                <c:pt idx="1">
                  <c:v>0.98066666666666646</c:v>
                </c:pt>
                <c:pt idx="2">
                  <c:v>0.97533333333333316</c:v>
                </c:pt>
                <c:pt idx="3">
                  <c:v>0.96466666666666612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8-4391-958F-A908461A1347}"/>
            </c:ext>
          </c:extLst>
        </c:ser>
        <c:ser>
          <c:idx val="2"/>
          <c:order val="2"/>
          <c:tx>
            <c:strRef>
              <c:f>'25 Cycle'!$E$4</c:f>
              <c:strCache>
                <c:ptCount val="1"/>
                <c:pt idx="0">
                  <c:v>DCG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lgDash"/>
              </a:ln>
              <a:effectLst/>
            </c:spPr>
          </c:marker>
          <c:cat>
            <c:strRef>
              <c:f>'25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'25 Cycle'!$E$5:$E$8</c:f>
              <c:numCache>
                <c:formatCode>0.000</c:formatCode>
                <c:ptCount val="4"/>
                <c:pt idx="0">
                  <c:v>0.94634167132386171</c:v>
                </c:pt>
                <c:pt idx="1">
                  <c:v>0.92060704105664026</c:v>
                </c:pt>
                <c:pt idx="2">
                  <c:v>0.89798187667254492</c:v>
                </c:pt>
                <c:pt idx="3">
                  <c:v>0.85033053161787164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8-4391-958F-A908461A1347}"/>
            </c:ext>
          </c:extLst>
        </c:ser>
        <c:ser>
          <c:idx val="3"/>
          <c:order val="3"/>
          <c:tx>
            <c:strRef>
              <c:f>'25 Cycle'!$F$4</c:f>
              <c:strCache>
                <c:ptCount val="1"/>
                <c:pt idx="0">
                  <c:v>Adjusted Reward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cat>
            <c:strRef>
              <c:f>'25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'25 Cycle'!$F$5:$F$8</c:f>
              <c:numCache>
                <c:formatCode>0.000</c:formatCode>
                <c:ptCount val="4"/>
                <c:pt idx="0">
                  <c:v>1</c:v>
                </c:pt>
                <c:pt idx="1">
                  <c:v>0.99995437188947112</c:v>
                </c:pt>
                <c:pt idx="2">
                  <c:v>0.99960907602298232</c:v>
                </c:pt>
                <c:pt idx="3">
                  <c:v>0.98741254752737162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68-4391-958F-A908461A1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879344"/>
        <c:axId val="604882296"/>
      </c:lineChart>
      <c:catAx>
        <c:axId val="60487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82296"/>
        <c:crosses val="autoZero"/>
        <c:auto val="1"/>
        <c:lblAlgn val="ctr"/>
        <c:lblOffset val="100"/>
        <c:noMultiLvlLbl val="0"/>
      </c:catAx>
      <c:valAx>
        <c:axId val="604882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Similarity metrics and Proportionate Reward  (25 size cycle)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61023042222814"/>
          <c:y val="0.19594936708860761"/>
          <c:w val="0.80098918047615186"/>
          <c:h val="0.51325938688043748"/>
        </c:manualLayout>
      </c:layout>
      <c:lineChart>
        <c:grouping val="standard"/>
        <c:varyColors val="0"/>
        <c:ser>
          <c:idx val="0"/>
          <c:order val="0"/>
          <c:tx>
            <c:strRef>
              <c:f>'25 Cycle'!$C$4</c:f>
              <c:strCache>
                <c:ptCount val="1"/>
                <c:pt idx="0">
                  <c:v>Jaccard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</c:marker>
          <c:cat>
            <c:strRef>
              <c:f>'25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'25 Cycle'!$C$5:$C$8</c:f>
              <c:numCache>
                <c:formatCode>0.000</c:formatCode>
                <c:ptCount val="4"/>
                <c:pt idx="0">
                  <c:v>0.8</c:v>
                </c:pt>
                <c:pt idx="1">
                  <c:v>0.83599999999999997</c:v>
                </c:pt>
                <c:pt idx="2">
                  <c:v>0.78399999999999992</c:v>
                </c:pt>
                <c:pt idx="3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D-4825-B1CE-F976E75BFD78}"/>
            </c:ext>
          </c:extLst>
        </c:ser>
        <c:ser>
          <c:idx val="1"/>
          <c:order val="1"/>
          <c:tx>
            <c:strRef>
              <c:f>'25 Cycle'!$D$4</c:f>
              <c:strCache>
                <c:ptCount val="1"/>
                <c:pt idx="0">
                  <c:v>Kendall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</a:ln>
              <a:effectLst/>
            </c:spPr>
          </c:marker>
          <c:cat>
            <c:strRef>
              <c:f>'25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'25 Cycle'!$D$5:$D$8</c:f>
              <c:numCache>
                <c:formatCode>0.000</c:formatCode>
                <c:ptCount val="4"/>
                <c:pt idx="0">
                  <c:v>0.97933333333333294</c:v>
                </c:pt>
                <c:pt idx="1">
                  <c:v>0.98066666666666646</c:v>
                </c:pt>
                <c:pt idx="2">
                  <c:v>0.97533333333333316</c:v>
                </c:pt>
                <c:pt idx="3">
                  <c:v>0.96466666666666612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D-4825-B1CE-F976E75BFD78}"/>
            </c:ext>
          </c:extLst>
        </c:ser>
        <c:ser>
          <c:idx val="2"/>
          <c:order val="2"/>
          <c:tx>
            <c:strRef>
              <c:f>'25 Cycle'!$E$4</c:f>
              <c:strCache>
                <c:ptCount val="1"/>
                <c:pt idx="0">
                  <c:v>DCG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lgDash"/>
              </a:ln>
              <a:effectLst/>
            </c:spPr>
          </c:marker>
          <c:cat>
            <c:strRef>
              <c:f>'25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'25 Cycle'!$E$5:$E$8</c:f>
              <c:numCache>
                <c:formatCode>0.000</c:formatCode>
                <c:ptCount val="4"/>
                <c:pt idx="0">
                  <c:v>0.94634167132386171</c:v>
                </c:pt>
                <c:pt idx="1">
                  <c:v>0.92060704105664026</c:v>
                </c:pt>
                <c:pt idx="2">
                  <c:v>0.89798187667254492</c:v>
                </c:pt>
                <c:pt idx="3">
                  <c:v>0.85033053161787164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D-4825-B1CE-F976E75BFD78}"/>
            </c:ext>
          </c:extLst>
        </c:ser>
        <c:ser>
          <c:idx val="4"/>
          <c:order val="4"/>
          <c:tx>
            <c:strRef>
              <c:f>'25 Cycle'!$G$4</c:f>
              <c:strCache>
                <c:ptCount val="1"/>
                <c:pt idx="0">
                  <c:v>Proportionate Reward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'25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'25 Cycle'!$G$5:$G$8</c:f>
              <c:numCache>
                <c:formatCode>0.000</c:formatCode>
                <c:ptCount val="4"/>
                <c:pt idx="0">
                  <c:v>1</c:v>
                </c:pt>
                <c:pt idx="1">
                  <c:v>0.9999954432250624</c:v>
                </c:pt>
                <c:pt idx="2">
                  <c:v>0.99998326628789003</c:v>
                </c:pt>
                <c:pt idx="3">
                  <c:v>0.99445658829615036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ED-4825-B1CE-F976E75BF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879344"/>
        <c:axId val="6048822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'25 Cycle'!$F$4</c15:sqref>
                        </c15:formulaRef>
                      </c:ext>
                    </c:extLst>
                    <c:strCache>
                      <c:ptCount val="1"/>
                      <c:pt idx="0">
                        <c:v>Adjusted Reward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985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98500"/>
                      </a:schemeClr>
                    </a:solidFill>
                    <a:ln w="9525">
                      <a:solidFill>
                        <a:schemeClr val="dk1">
                          <a:tint val="985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'25 Cycle'!$B$5:$B$8</c15:sqref>
                        </c15:formulaRef>
                      </c:ext>
                    </c:extLst>
                    <c:strCache>
                      <c:ptCount val="4"/>
                      <c:pt idx="0">
                        <c:v>Linear</c:v>
                      </c:pt>
                      <c:pt idx="1">
                        <c:v>Saturating</c:v>
                      </c:pt>
                      <c:pt idx="2">
                        <c:v>Discontinuous</c:v>
                      </c:pt>
                      <c:pt idx="3">
                        <c:v>Combined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'25 Cycle'!$F$5:$F$8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1</c:v>
                      </c:pt>
                      <c:pt idx="1">
                        <c:v>0.99995437188947112</c:v>
                      </c:pt>
                      <c:pt idx="2">
                        <c:v>0.99960907602298232</c:v>
                      </c:pt>
                      <c:pt idx="3">
                        <c:v>0.98741254752737162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6ED-4825-B1CE-F976E75BFD78}"/>
                  </c:ext>
                </c:extLst>
              </c15:ser>
            </c15:filteredLineSeries>
          </c:ext>
        </c:extLst>
      </c:lineChart>
      <c:catAx>
        <c:axId val="60487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82296"/>
        <c:crosses val="autoZero"/>
        <c:auto val="1"/>
        <c:lblAlgn val="ctr"/>
        <c:lblOffset val="100"/>
        <c:noMultiLvlLbl val="0"/>
      </c:catAx>
      <c:valAx>
        <c:axId val="604882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772418911553584E-2"/>
          <c:y val="0.86979937634377968"/>
          <c:w val="0.92223696264771038"/>
          <c:h val="8.6800985319872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Error to Adjusted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'25 Cycle'!$C$33</c:f>
              <c:strCache>
                <c:ptCount val="1"/>
                <c:pt idx="0">
                  <c:v>Jaccard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'25 Cycle'!$B$34:$B$37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'25 Cycle'!$C$34:$C$37</c:f>
              <c:numCache>
                <c:formatCode>0.00</c:formatCode>
                <c:ptCount val="4"/>
                <c:pt idx="0">
                  <c:v>0.19999999999999996</c:v>
                </c:pt>
                <c:pt idx="1">
                  <c:v>0.16396185315902961</c:v>
                </c:pt>
                <c:pt idx="2">
                  <c:v>0.21569339574306273</c:v>
                </c:pt>
                <c:pt idx="3">
                  <c:v>0.31133141694135696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3-4790-ADAA-2D609B31CEBB}"/>
            </c:ext>
          </c:extLst>
        </c:ser>
        <c:ser>
          <c:idx val="1"/>
          <c:order val="1"/>
          <c:tx>
            <c:strRef>
              <c:f>'25 Cycle'!$D$33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  <a:effectLst/>
          </c:spPr>
          <c:invertIfNegative val="0"/>
          <c:cat>
            <c:strRef>
              <c:f>'25 Cycle'!$B$34:$B$37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'25 Cycle'!$D$34:$D$37</c:f>
              <c:numCache>
                <c:formatCode>0.00</c:formatCode>
                <c:ptCount val="4"/>
                <c:pt idx="0">
                  <c:v>2.0666666666667055E-2</c:v>
                </c:pt>
                <c:pt idx="1">
                  <c:v>1.9288585324507786E-2</c:v>
                </c:pt>
                <c:pt idx="2">
                  <c:v>2.428523637083406E-2</c:v>
                </c:pt>
                <c:pt idx="3">
                  <c:v>2.3035843445239363E-2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23-4790-ADAA-2D609B31CEBB}"/>
            </c:ext>
          </c:extLst>
        </c:ser>
        <c:ser>
          <c:idx val="2"/>
          <c:order val="2"/>
          <c:tx>
            <c:strRef>
              <c:f>'25 Cycle'!$E$33</c:f>
              <c:strCache>
                <c:ptCount val="1"/>
                <c:pt idx="0">
                  <c:v>DCG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'25 Cycle'!$B$34:$B$37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'25 Cycle'!$E$34:$E$37</c:f>
              <c:numCache>
                <c:formatCode>0.00</c:formatCode>
                <c:ptCount val="4"/>
                <c:pt idx="0">
                  <c:v>5.3658328676138289E-2</c:v>
                </c:pt>
                <c:pt idx="1">
                  <c:v>7.9350951466814951E-2</c:v>
                </c:pt>
                <c:pt idx="2">
                  <c:v>0.10166694339628111</c:v>
                </c:pt>
                <c:pt idx="3">
                  <c:v>0.13882952596943779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23-4790-ADAA-2D609B31C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734560"/>
        <c:axId val="-2014465040"/>
      </c:barChart>
      <c:catAx>
        <c:axId val="-20737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465040"/>
        <c:crosses val="autoZero"/>
        <c:auto val="1"/>
        <c:lblAlgn val="ctr"/>
        <c:lblOffset val="100"/>
        <c:noMultiLvlLbl val="0"/>
      </c:catAx>
      <c:valAx>
        <c:axId val="-201446504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Error/100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Error to Proportionate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'25 Cycle'!$H$33</c:f>
              <c:strCache>
                <c:ptCount val="1"/>
                <c:pt idx="0">
                  <c:v>Jaccard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'25 Cycle'!$G$34:$G$37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'25 Cycle'!$H$34:$H$37</c:f>
              <c:numCache>
                <c:formatCode>0.00</c:formatCode>
                <c:ptCount val="4"/>
                <c:pt idx="0">
                  <c:v>0.19999999999999996</c:v>
                </c:pt>
                <c:pt idx="1">
                  <c:v>0.16399619051879324</c:v>
                </c:pt>
                <c:pt idx="2">
                  <c:v>0.21598688055016876</c:v>
                </c:pt>
                <c:pt idx="3">
                  <c:v>0.31620946755948764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0-44A3-A0D4-0D568DBB59F9}"/>
            </c:ext>
          </c:extLst>
        </c:ser>
        <c:ser>
          <c:idx val="1"/>
          <c:order val="1"/>
          <c:tx>
            <c:strRef>
              <c:f>'25 Cycle'!$I$33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  <a:effectLst/>
          </c:spPr>
          <c:invertIfNegative val="0"/>
          <c:cat>
            <c:strRef>
              <c:f>'25 Cycle'!$G$34:$G$37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'25 Cycle'!$I$34:$I$37</c:f>
              <c:numCache>
                <c:formatCode>0.00</c:formatCode>
                <c:ptCount val="4"/>
                <c:pt idx="0">
                  <c:v>2.0666666666667055E-2</c:v>
                </c:pt>
                <c:pt idx="1">
                  <c:v>1.9328864635681876E-2</c:v>
                </c:pt>
                <c:pt idx="2">
                  <c:v>2.4650345446340975E-2</c:v>
                </c:pt>
                <c:pt idx="3">
                  <c:v>2.9955979959391414E-2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0-44A3-A0D4-0D568DBB59F9}"/>
            </c:ext>
          </c:extLst>
        </c:ser>
        <c:ser>
          <c:idx val="2"/>
          <c:order val="2"/>
          <c:tx>
            <c:strRef>
              <c:f>'25 Cycle'!$J$33</c:f>
              <c:strCache>
                <c:ptCount val="1"/>
                <c:pt idx="0">
                  <c:v>DCG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'25 Cycle'!$G$34:$G$37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'25 Cycle'!$J$34:$J$37</c:f>
              <c:numCache>
                <c:formatCode>0.00</c:formatCode>
                <c:ptCount val="4"/>
                <c:pt idx="0">
                  <c:v>5.3658328676138289E-2</c:v>
                </c:pt>
                <c:pt idx="1">
                  <c:v>7.9388763925151914E-2</c:v>
                </c:pt>
                <c:pt idx="2">
                  <c:v>0.10200309650579636</c:v>
                </c:pt>
                <c:pt idx="3">
                  <c:v>0.14492946034498774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0-44A3-A0D4-0D568DBB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734560"/>
        <c:axId val="-2014465040"/>
      </c:barChart>
      <c:catAx>
        <c:axId val="-20737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465040"/>
        <c:crosses val="autoZero"/>
        <c:auto val="1"/>
        <c:lblAlgn val="ctr"/>
        <c:lblOffset val="100"/>
        <c:noMultiLvlLbl val="0"/>
      </c:catAx>
      <c:valAx>
        <c:axId val="-201446504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/100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Similarity metrics and Adjusted Reward Coefficient (50 size cycle)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Cycle'!$C$4</c:f>
              <c:strCache>
                <c:ptCount val="1"/>
                <c:pt idx="0">
                  <c:v>Jaccard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</c:marker>
          <c:cat>
            <c:strRef>
              <c:f>'50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'50 Cycle'!$C$5:$C$8</c:f>
              <c:numCache>
                <c:formatCode>General</c:formatCode>
                <c:ptCount val="4"/>
                <c:pt idx="0">
                  <c:v>0.76</c:v>
                </c:pt>
                <c:pt idx="1">
                  <c:v>0.64400000000000002</c:v>
                </c:pt>
                <c:pt idx="2">
                  <c:v>0.72799999999999998</c:v>
                </c:pt>
                <c:pt idx="3">
                  <c:v>0.51800000000000002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0-453C-8E67-4BF2C1158F72}"/>
            </c:ext>
          </c:extLst>
        </c:ser>
        <c:ser>
          <c:idx val="1"/>
          <c:order val="1"/>
          <c:tx>
            <c:strRef>
              <c:f>'50 Cycle'!$D$4</c:f>
              <c:strCache>
                <c:ptCount val="1"/>
                <c:pt idx="0">
                  <c:v>Kendall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</a:ln>
              <a:effectLst/>
            </c:spPr>
          </c:marker>
          <c:cat>
            <c:strRef>
              <c:f>'50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'50 Cycle'!$D$5:$D$8</c:f>
              <c:numCache>
                <c:formatCode>General</c:formatCode>
                <c:ptCount val="4"/>
                <c:pt idx="0">
                  <c:v>0.97551020408163236</c:v>
                </c:pt>
                <c:pt idx="1">
                  <c:v>0.9756734693877549</c:v>
                </c:pt>
                <c:pt idx="2">
                  <c:v>0.98302040816326475</c:v>
                </c:pt>
                <c:pt idx="3">
                  <c:v>0.96767346938775467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0-453C-8E67-4BF2C1158F72}"/>
            </c:ext>
          </c:extLst>
        </c:ser>
        <c:ser>
          <c:idx val="2"/>
          <c:order val="2"/>
          <c:tx>
            <c:strRef>
              <c:f>'50 Cycle'!$E$4</c:f>
              <c:strCache>
                <c:ptCount val="1"/>
                <c:pt idx="0">
                  <c:v>DCG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lgDash"/>
              </a:ln>
              <a:effectLst/>
            </c:spPr>
          </c:marker>
          <c:cat>
            <c:strRef>
              <c:f>'50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'50 Cycle'!$E$5:$E$8</c:f>
              <c:numCache>
                <c:formatCode>General</c:formatCode>
                <c:ptCount val="4"/>
                <c:pt idx="0">
                  <c:v>0.87693455840760526</c:v>
                </c:pt>
                <c:pt idx="1">
                  <c:v>0.81678020099053816</c:v>
                </c:pt>
                <c:pt idx="2">
                  <c:v>0.81614838258627065</c:v>
                </c:pt>
                <c:pt idx="3">
                  <c:v>0.70703077193816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0-453C-8E67-4BF2C1158F72}"/>
            </c:ext>
          </c:extLst>
        </c:ser>
        <c:ser>
          <c:idx val="3"/>
          <c:order val="3"/>
          <c:tx>
            <c:strRef>
              <c:f>'50 Cycle'!$F$4</c:f>
              <c:strCache>
                <c:ptCount val="1"/>
                <c:pt idx="0">
                  <c:v>Adjusted Reward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cat>
            <c:strRef>
              <c:f>'50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'50 Cycle'!$F$5:$F$8</c:f>
              <c:numCache>
                <c:formatCode>0.000</c:formatCode>
                <c:ptCount val="4"/>
                <c:pt idx="0">
                  <c:v>1</c:v>
                </c:pt>
                <c:pt idx="1">
                  <c:v>0.99994813138726579</c:v>
                </c:pt>
                <c:pt idx="2">
                  <c:v>0.99887722885317543</c:v>
                </c:pt>
                <c:pt idx="3">
                  <c:v>0.98648178852284008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60-453C-8E67-4BF2C1158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879344"/>
        <c:axId val="604882296"/>
      </c:lineChart>
      <c:catAx>
        <c:axId val="60487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82296"/>
        <c:crosses val="autoZero"/>
        <c:auto val="1"/>
        <c:lblAlgn val="ctr"/>
        <c:lblOffset val="100"/>
        <c:noMultiLvlLbl val="0"/>
      </c:catAx>
      <c:valAx>
        <c:axId val="604882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Similarity metrics and Adjusted Reward Coefficient (50 size cycle)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61023042222814"/>
          <c:y val="0.19594936708860761"/>
          <c:w val="0.80098918047615186"/>
          <c:h val="0.51325938688043748"/>
        </c:manualLayout>
      </c:layout>
      <c:lineChart>
        <c:grouping val="standard"/>
        <c:varyColors val="0"/>
        <c:ser>
          <c:idx val="0"/>
          <c:order val="0"/>
          <c:tx>
            <c:strRef>
              <c:f>'50 Cycle'!$C$4</c:f>
              <c:strCache>
                <c:ptCount val="1"/>
                <c:pt idx="0">
                  <c:v>Jaccard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</c:marker>
          <c:cat>
            <c:strRef>
              <c:f>'50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'50 Cycle'!$C$5:$C$8</c:f>
              <c:numCache>
                <c:formatCode>General</c:formatCode>
                <c:ptCount val="4"/>
                <c:pt idx="0">
                  <c:v>0.76</c:v>
                </c:pt>
                <c:pt idx="1">
                  <c:v>0.64400000000000002</c:v>
                </c:pt>
                <c:pt idx="2">
                  <c:v>0.72799999999999998</c:v>
                </c:pt>
                <c:pt idx="3">
                  <c:v>0.51800000000000002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B-4D47-BD41-4A06864F198E}"/>
            </c:ext>
          </c:extLst>
        </c:ser>
        <c:ser>
          <c:idx val="1"/>
          <c:order val="1"/>
          <c:tx>
            <c:strRef>
              <c:f>'50 Cycle'!$D$4</c:f>
              <c:strCache>
                <c:ptCount val="1"/>
                <c:pt idx="0">
                  <c:v>Kendall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</a:ln>
              <a:effectLst/>
            </c:spPr>
          </c:marker>
          <c:cat>
            <c:strRef>
              <c:f>'50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'50 Cycle'!$D$5:$D$8</c:f>
              <c:numCache>
                <c:formatCode>General</c:formatCode>
                <c:ptCount val="4"/>
                <c:pt idx="0">
                  <c:v>0.97551020408163236</c:v>
                </c:pt>
                <c:pt idx="1">
                  <c:v>0.9756734693877549</c:v>
                </c:pt>
                <c:pt idx="2">
                  <c:v>0.98302040816326475</c:v>
                </c:pt>
                <c:pt idx="3">
                  <c:v>0.96767346938775467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B-4D47-BD41-4A06864F198E}"/>
            </c:ext>
          </c:extLst>
        </c:ser>
        <c:ser>
          <c:idx val="2"/>
          <c:order val="2"/>
          <c:tx>
            <c:strRef>
              <c:f>'50 Cycle'!$E$4</c:f>
              <c:strCache>
                <c:ptCount val="1"/>
                <c:pt idx="0">
                  <c:v>DCG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lgDash"/>
              </a:ln>
              <a:effectLst/>
            </c:spPr>
          </c:marker>
          <c:cat>
            <c:strRef>
              <c:f>'50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'50 Cycle'!$E$5:$E$8</c:f>
              <c:numCache>
                <c:formatCode>General</c:formatCode>
                <c:ptCount val="4"/>
                <c:pt idx="0">
                  <c:v>0.87693455840760526</c:v>
                </c:pt>
                <c:pt idx="1">
                  <c:v>0.81678020099053816</c:v>
                </c:pt>
                <c:pt idx="2">
                  <c:v>0.81614838258627065</c:v>
                </c:pt>
                <c:pt idx="3">
                  <c:v>0.70703077193816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4B-4D47-BD41-4A06864F198E}"/>
            </c:ext>
          </c:extLst>
        </c:ser>
        <c:ser>
          <c:idx val="4"/>
          <c:order val="4"/>
          <c:tx>
            <c:strRef>
              <c:f>'50 Cycle'!$G$4</c:f>
              <c:strCache>
                <c:ptCount val="1"/>
                <c:pt idx="0">
                  <c:v>Proportionate Reward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'50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'50 Cycle'!$G$5:$G$8</c:f>
              <c:numCache>
                <c:formatCode>0.000</c:formatCode>
                <c:ptCount val="4"/>
                <c:pt idx="0">
                  <c:v>1</c:v>
                </c:pt>
                <c:pt idx="1">
                  <c:v>0.99999020659332494</c:v>
                </c:pt>
                <c:pt idx="2">
                  <c:v>0.99983634736799865</c:v>
                </c:pt>
                <c:pt idx="3">
                  <c:v>0.99265163109434162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4B-4D47-BD41-4A06864F1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879344"/>
        <c:axId val="6048822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'50 Cycle'!$F$4</c15:sqref>
                        </c15:formulaRef>
                      </c:ext>
                    </c:extLst>
                    <c:strCache>
                      <c:ptCount val="1"/>
                      <c:pt idx="0">
                        <c:v>Adjusted Reward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985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98500"/>
                      </a:schemeClr>
                    </a:solidFill>
                    <a:ln w="9525">
                      <a:solidFill>
                        <a:schemeClr val="dk1">
                          <a:tint val="985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'50 Cycle'!$B$5:$B$8</c15:sqref>
                        </c15:formulaRef>
                      </c:ext>
                    </c:extLst>
                    <c:strCache>
                      <c:ptCount val="4"/>
                      <c:pt idx="0">
                        <c:v>Linear</c:v>
                      </c:pt>
                      <c:pt idx="1">
                        <c:v>Saturating</c:v>
                      </c:pt>
                      <c:pt idx="2">
                        <c:v>Discontinuous</c:v>
                      </c:pt>
                      <c:pt idx="3">
                        <c:v>Combined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'50 Cycle'!$F$5:$F$8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1</c:v>
                      </c:pt>
                      <c:pt idx="1">
                        <c:v>0.99994813138726579</c:v>
                      </c:pt>
                      <c:pt idx="2">
                        <c:v>0.99887722885317543</c:v>
                      </c:pt>
                      <c:pt idx="3">
                        <c:v>0.98648178852284008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B4B-4D47-BD41-4A06864F198E}"/>
                  </c:ext>
                </c:extLst>
              </c15:ser>
            </c15:filteredLineSeries>
          </c:ext>
        </c:extLst>
      </c:lineChart>
      <c:catAx>
        <c:axId val="60487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82296"/>
        <c:crosses val="autoZero"/>
        <c:auto val="1"/>
        <c:lblAlgn val="ctr"/>
        <c:lblOffset val="100"/>
        <c:noMultiLvlLbl val="0"/>
      </c:catAx>
      <c:valAx>
        <c:axId val="604882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772418911553584E-2"/>
          <c:y val="0.86979937634377968"/>
          <c:w val="0.92223696264771038"/>
          <c:h val="8.6800985319872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Error to Adjusted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 Cycle'!$C$33</c:f>
              <c:strCache>
                <c:ptCount val="1"/>
                <c:pt idx="0">
                  <c:v>Jaccard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'50 Cycle'!$B$34:$B$37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'50 Cycle'!$C$34:$C$37</c:f>
              <c:numCache>
                <c:formatCode>0.00</c:formatCode>
                <c:ptCount val="4"/>
                <c:pt idx="0">
                  <c:v>0.24</c:v>
                </c:pt>
                <c:pt idx="1">
                  <c:v>0.35596659488072196</c:v>
                </c:pt>
                <c:pt idx="2">
                  <c:v>0.27118170384580026</c:v>
                </c:pt>
                <c:pt idx="3">
                  <c:v>0.47490160890283206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1-46FF-9161-55FC7CC18A1E}"/>
            </c:ext>
          </c:extLst>
        </c:ser>
        <c:ser>
          <c:idx val="1"/>
          <c:order val="1"/>
          <c:tx>
            <c:strRef>
              <c:f>'50 Cycle'!$D$33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  <a:effectLst/>
          </c:spPr>
          <c:invertIfNegative val="0"/>
          <c:cat>
            <c:strRef>
              <c:f>'50 Cycle'!$B$34:$B$37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'50 Cycle'!$D$34:$D$37</c:f>
              <c:numCache>
                <c:formatCode>0.00</c:formatCode>
                <c:ptCount val="4"/>
                <c:pt idx="0">
                  <c:v>2.4489795918367641E-2</c:v>
                </c:pt>
                <c:pt idx="1">
                  <c:v>2.4275921157864196E-2</c:v>
                </c:pt>
                <c:pt idx="2">
                  <c:v>1.5874644282477146E-2</c:v>
                </c:pt>
                <c:pt idx="3">
                  <c:v>1.9066058141072248E-2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1-46FF-9161-55FC7CC18A1E}"/>
            </c:ext>
          </c:extLst>
        </c:ser>
        <c:ser>
          <c:idx val="2"/>
          <c:order val="2"/>
          <c:tx>
            <c:strRef>
              <c:f>'50 Cycle'!$E$33</c:f>
              <c:strCache>
                <c:ptCount val="1"/>
                <c:pt idx="0">
                  <c:v>DCG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'50 Cycle'!$B$34:$B$37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'50 Cycle'!$E$34:$E$37</c:f>
              <c:numCache>
                <c:formatCode>0.00</c:formatCode>
                <c:ptCount val="4"/>
                <c:pt idx="0">
                  <c:v>0.12306544159239474</c:v>
                </c:pt>
                <c:pt idx="1">
                  <c:v>0.18317743155598665</c:v>
                </c:pt>
                <c:pt idx="2">
                  <c:v>0.18293423955284099</c:v>
                </c:pt>
                <c:pt idx="3">
                  <c:v>0.2832804617742925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1-46FF-9161-55FC7CC18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734560"/>
        <c:axId val="-2014465040"/>
      </c:barChart>
      <c:catAx>
        <c:axId val="-20737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465040"/>
        <c:crosses val="autoZero"/>
        <c:auto val="1"/>
        <c:lblAlgn val="ctr"/>
        <c:lblOffset val="100"/>
        <c:noMultiLvlLbl val="0"/>
      </c:catAx>
      <c:valAx>
        <c:axId val="-2014465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Error to Proportionate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 Cycle'!$H$33</c:f>
              <c:strCache>
                <c:ptCount val="1"/>
                <c:pt idx="0">
                  <c:v>Jaccard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'50 Cycle'!$G$34:$G$37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'50 Cycle'!$H$34:$H$37</c:f>
              <c:numCache>
                <c:formatCode>0.00</c:formatCode>
                <c:ptCount val="4"/>
                <c:pt idx="0">
                  <c:v>0.24</c:v>
                </c:pt>
                <c:pt idx="1">
                  <c:v>0.35599369298433409</c:v>
                </c:pt>
                <c:pt idx="2">
                  <c:v>0.27188084138328178</c:v>
                </c:pt>
                <c:pt idx="3">
                  <c:v>0.4781653666060724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D-4F33-B222-C6F5365AFDFD}"/>
            </c:ext>
          </c:extLst>
        </c:ser>
        <c:ser>
          <c:idx val="1"/>
          <c:order val="1"/>
          <c:tx>
            <c:strRef>
              <c:f>'50 Cycle'!$I$33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  <a:effectLst/>
          </c:spPr>
          <c:invertIfNegative val="0"/>
          <c:cat>
            <c:strRef>
              <c:f>'50 Cycle'!$G$34:$G$37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'50 Cycle'!$I$34:$I$37</c:f>
              <c:numCache>
                <c:formatCode>0.00</c:formatCode>
                <c:ptCount val="4"/>
                <c:pt idx="0">
                  <c:v>2.4489795918367641E-2</c:v>
                </c:pt>
                <c:pt idx="1">
                  <c:v>2.4316975351598765E-2</c:v>
                </c:pt>
                <c:pt idx="2">
                  <c:v>1.6818691627885622E-2</c:v>
                </c:pt>
                <c:pt idx="3">
                  <c:v>2.5163069222029041E-2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D-4F33-B222-C6F5365AFDFD}"/>
            </c:ext>
          </c:extLst>
        </c:ser>
        <c:ser>
          <c:idx val="2"/>
          <c:order val="2"/>
          <c:tx>
            <c:strRef>
              <c:f>'50 Cycle'!$J$33</c:f>
              <c:strCache>
                <c:ptCount val="1"/>
                <c:pt idx="0">
                  <c:v>DCG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'50 Cycle'!$G$34:$G$37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'50 Cycle'!$J$34:$J$37</c:f>
              <c:numCache>
                <c:formatCode>0.00</c:formatCode>
                <c:ptCount val="4"/>
                <c:pt idx="0">
                  <c:v>0.12306544159239474</c:v>
                </c:pt>
                <c:pt idx="1">
                  <c:v>0.18321179987045058</c:v>
                </c:pt>
                <c:pt idx="2">
                  <c:v>0.1837180307210016</c:v>
                </c:pt>
                <c:pt idx="3">
                  <c:v>0.28773524387533717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BD-4F33-B222-C6F5365A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734560"/>
        <c:axId val="-2014465040"/>
      </c:barChart>
      <c:catAx>
        <c:axId val="-20737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465040"/>
        <c:crosses val="autoZero"/>
        <c:auto val="1"/>
        <c:lblAlgn val="ctr"/>
        <c:lblOffset val="100"/>
        <c:noMultiLvlLbl val="0"/>
      </c:catAx>
      <c:valAx>
        <c:axId val="-2014465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Similarity Metrics and Adjusted Reward Coefficient </a:t>
            </a:r>
          </a:p>
          <a:p>
            <a:pPr>
              <a:defRPr/>
            </a:pPr>
            <a:r>
              <a:rPr lang="en-US" baseline="0"/>
              <a:t>(Full size cycle and 9K datasets)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Cycle'!$C$4</c:f>
              <c:strCache>
                <c:ptCount val="1"/>
                <c:pt idx="0">
                  <c:v>Jaccard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</c:marker>
          <c:cat>
            <c:strRef>
              <c:f>'Full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'Full Cycle'!$C$5:$C$8</c:f>
              <c:numCache>
                <c:formatCode>0.000</c:formatCode>
                <c:ptCount val="4"/>
                <c:pt idx="0">
                  <c:v>0.78351254480286736</c:v>
                </c:pt>
                <c:pt idx="1">
                  <c:v>0.50985663082437249</c:v>
                </c:pt>
                <c:pt idx="2">
                  <c:v>0.67580645161290298</c:v>
                </c:pt>
                <c:pt idx="3">
                  <c:v>0.60398745519713237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5-4CAC-8ACA-8D2287765CEC}"/>
            </c:ext>
          </c:extLst>
        </c:ser>
        <c:ser>
          <c:idx val="1"/>
          <c:order val="1"/>
          <c:tx>
            <c:strRef>
              <c:f>'Full Cycle'!$D$4</c:f>
              <c:strCache>
                <c:ptCount val="1"/>
                <c:pt idx="0">
                  <c:v>Kendall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</a:ln>
              <a:effectLst/>
            </c:spPr>
          </c:marker>
          <c:cat>
            <c:strRef>
              <c:f>'Full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'Full Cycle'!$D$5:$D$8</c:f>
              <c:numCache>
                <c:formatCode>0.000</c:formatCode>
                <c:ptCount val="4"/>
                <c:pt idx="0">
                  <c:v>0.95238235843766994</c:v>
                </c:pt>
                <c:pt idx="1">
                  <c:v>0.92093760556821957</c:v>
                </c:pt>
                <c:pt idx="2">
                  <c:v>0.96931469658817659</c:v>
                </c:pt>
                <c:pt idx="3">
                  <c:v>0.9558859608320911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5-4CAC-8ACA-8D2287765CEC}"/>
            </c:ext>
          </c:extLst>
        </c:ser>
        <c:ser>
          <c:idx val="2"/>
          <c:order val="2"/>
          <c:tx>
            <c:strRef>
              <c:f>'Full Cycle'!$E$4</c:f>
              <c:strCache>
                <c:ptCount val="1"/>
                <c:pt idx="0">
                  <c:v>DCG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  <a:effectLst/>
            </c:spPr>
          </c:marker>
          <c:cat>
            <c:strRef>
              <c:f>'Full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'Full Cycle'!$E$5:$E$8</c:f>
              <c:numCache>
                <c:formatCode>0.000</c:formatCode>
                <c:ptCount val="4"/>
                <c:pt idx="0">
                  <c:v>0.94622546966126475</c:v>
                </c:pt>
                <c:pt idx="1">
                  <c:v>0.76595182940003714</c:v>
                </c:pt>
                <c:pt idx="2">
                  <c:v>0.82423005110791425</c:v>
                </c:pt>
                <c:pt idx="3">
                  <c:v>0.79697610855567047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5-4CAC-8ACA-8D2287765CEC}"/>
            </c:ext>
          </c:extLst>
        </c:ser>
        <c:ser>
          <c:idx val="3"/>
          <c:order val="3"/>
          <c:tx>
            <c:strRef>
              <c:f>'Full Cycle'!$F$4</c:f>
              <c:strCache>
                <c:ptCount val="1"/>
                <c:pt idx="0">
                  <c:v>Adjusted Reward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cat>
            <c:strRef>
              <c:f>'Full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'Full Cycle'!$F$5:$F$8</c:f>
              <c:numCache>
                <c:formatCode>0.000</c:formatCode>
                <c:ptCount val="4"/>
                <c:pt idx="0">
                  <c:v>0.93167177225585296</c:v>
                </c:pt>
                <c:pt idx="1">
                  <c:v>0.91031681798193143</c:v>
                </c:pt>
                <c:pt idx="2">
                  <c:v>0.84002756933138423</c:v>
                </c:pt>
                <c:pt idx="3">
                  <c:v>0.62453013620591902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D5-4CAC-8ACA-8D2287765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879344"/>
        <c:axId val="604882296"/>
      </c:lineChart>
      <c:catAx>
        <c:axId val="60487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complexities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82296"/>
        <c:crosses val="autoZero"/>
        <c:auto val="1"/>
        <c:lblAlgn val="ctr"/>
        <c:lblOffset val="100"/>
        <c:noMultiLvlLbl val="0"/>
      </c:catAx>
      <c:valAx>
        <c:axId val="604882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Similarity metrics and Adjusted Reward Coefficient (50 size cycle)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61023042222814"/>
          <c:y val="0.19594936708860761"/>
          <c:w val="0.80098918047615186"/>
          <c:h val="0.51325938688043748"/>
        </c:manualLayout>
      </c:layout>
      <c:lineChart>
        <c:grouping val="standard"/>
        <c:varyColors val="0"/>
        <c:ser>
          <c:idx val="0"/>
          <c:order val="0"/>
          <c:tx>
            <c:strRef>
              <c:f>'Full Cycle'!$C$4</c:f>
              <c:strCache>
                <c:ptCount val="1"/>
                <c:pt idx="0">
                  <c:v>Jaccard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</c:marker>
          <c:cat>
            <c:strRef>
              <c:f>'Full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'Full Cycle'!$C$5:$C$8</c:f>
              <c:numCache>
                <c:formatCode>0.000</c:formatCode>
                <c:ptCount val="4"/>
                <c:pt idx="0">
                  <c:v>0.78351254480286736</c:v>
                </c:pt>
                <c:pt idx="1">
                  <c:v>0.50985663082437249</c:v>
                </c:pt>
                <c:pt idx="2">
                  <c:v>0.67580645161290298</c:v>
                </c:pt>
                <c:pt idx="3">
                  <c:v>0.60398745519713237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1-406A-86F4-BC542AA41548}"/>
            </c:ext>
          </c:extLst>
        </c:ser>
        <c:ser>
          <c:idx val="1"/>
          <c:order val="1"/>
          <c:tx>
            <c:strRef>
              <c:f>'Full Cycle'!$D$4</c:f>
              <c:strCache>
                <c:ptCount val="1"/>
                <c:pt idx="0">
                  <c:v>Kendall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</a:ln>
              <a:effectLst/>
            </c:spPr>
          </c:marker>
          <c:cat>
            <c:strRef>
              <c:f>'Full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'Full Cycle'!$D$5:$D$8</c:f>
              <c:numCache>
                <c:formatCode>0.000</c:formatCode>
                <c:ptCount val="4"/>
                <c:pt idx="0">
                  <c:v>0.95238235843766994</c:v>
                </c:pt>
                <c:pt idx="1">
                  <c:v>0.92093760556821957</c:v>
                </c:pt>
                <c:pt idx="2">
                  <c:v>0.96931469658817659</c:v>
                </c:pt>
                <c:pt idx="3">
                  <c:v>0.9558859608320911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1-406A-86F4-BC542AA41548}"/>
            </c:ext>
          </c:extLst>
        </c:ser>
        <c:ser>
          <c:idx val="2"/>
          <c:order val="2"/>
          <c:tx>
            <c:strRef>
              <c:f>'Full Cycle'!$E$4</c:f>
              <c:strCache>
                <c:ptCount val="1"/>
                <c:pt idx="0">
                  <c:v>DCG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lgDash"/>
              </a:ln>
              <a:effectLst/>
            </c:spPr>
          </c:marker>
          <c:cat>
            <c:strRef>
              <c:f>'Full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'Full Cycle'!$E$5:$E$8</c:f>
              <c:numCache>
                <c:formatCode>0.000</c:formatCode>
                <c:ptCount val="4"/>
                <c:pt idx="0">
                  <c:v>0.94622546966126475</c:v>
                </c:pt>
                <c:pt idx="1">
                  <c:v>0.76595182940003714</c:v>
                </c:pt>
                <c:pt idx="2">
                  <c:v>0.82423005110791425</c:v>
                </c:pt>
                <c:pt idx="3">
                  <c:v>0.79697610855567047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1-406A-86F4-BC542AA41548}"/>
            </c:ext>
          </c:extLst>
        </c:ser>
        <c:ser>
          <c:idx val="4"/>
          <c:order val="4"/>
          <c:tx>
            <c:strRef>
              <c:f>'Full Cycle'!$G$4</c:f>
              <c:strCache>
                <c:ptCount val="1"/>
                <c:pt idx="0">
                  <c:v>Proportionate Reward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'Full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'Full Cycle'!$G$5:$G$8</c:f>
              <c:numCache>
                <c:formatCode>0.000</c:formatCode>
                <c:ptCount val="4"/>
                <c:pt idx="0">
                  <c:v>1</c:v>
                </c:pt>
                <c:pt idx="1">
                  <c:v>0.99999020659332494</c:v>
                </c:pt>
                <c:pt idx="2">
                  <c:v>0.99983634736799865</c:v>
                </c:pt>
                <c:pt idx="3">
                  <c:v>0.99265163109434162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51-406A-86F4-BC542AA41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879344"/>
        <c:axId val="6048822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'Full Cycle'!$F$4</c15:sqref>
                        </c15:formulaRef>
                      </c:ext>
                    </c:extLst>
                    <c:strCache>
                      <c:ptCount val="1"/>
                      <c:pt idx="0">
                        <c:v>Adjusted Reward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985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98500"/>
                      </a:schemeClr>
                    </a:solidFill>
                    <a:ln w="9525">
                      <a:solidFill>
                        <a:schemeClr val="dk1">
                          <a:tint val="985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'Full Cycle'!$B$5:$B$8</c15:sqref>
                        </c15:formulaRef>
                      </c:ext>
                    </c:extLst>
                    <c:strCache>
                      <c:ptCount val="4"/>
                      <c:pt idx="0">
                        <c:v>Linear</c:v>
                      </c:pt>
                      <c:pt idx="1">
                        <c:v>Saturating</c:v>
                      </c:pt>
                      <c:pt idx="2">
                        <c:v>Discontinuous</c:v>
                      </c:pt>
                      <c:pt idx="3">
                        <c:v>Combined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'Full Cycle'!$F$5:$F$8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0.93167177225585296</c:v>
                      </c:pt>
                      <c:pt idx="1">
                        <c:v>0.91031681798193143</c:v>
                      </c:pt>
                      <c:pt idx="2">
                        <c:v>0.84002756933138423</c:v>
                      </c:pt>
                      <c:pt idx="3">
                        <c:v>0.62453013620591902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451-406A-86F4-BC542AA41548}"/>
                  </c:ext>
                </c:extLst>
              </c15:ser>
            </c15:filteredLineSeries>
          </c:ext>
        </c:extLst>
      </c:lineChart>
      <c:catAx>
        <c:axId val="60487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82296"/>
        <c:crosses val="autoZero"/>
        <c:auto val="1"/>
        <c:lblAlgn val="ctr"/>
        <c:lblOffset val="100"/>
        <c:noMultiLvlLbl val="0"/>
      </c:catAx>
      <c:valAx>
        <c:axId val="604882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772418911553584E-2"/>
          <c:y val="0.86979937634377968"/>
          <c:w val="0.92223696264771038"/>
          <c:h val="8.6800985319872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ML/Optimal</a:t>
            </a:r>
            <a:r>
              <a:rPr lang="en-US" baseline="0"/>
              <a:t> or Random/Optimal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discontinuous!$B$21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discontinuous!$A$22:$A$24</c:f>
              <c:strCache>
                <c:ptCount val="3"/>
                <c:pt idx="0">
                  <c:v>Optimal</c:v>
                </c:pt>
                <c:pt idx="1">
                  <c:v>ML</c:v>
                </c:pt>
                <c:pt idx="2">
                  <c:v>Random</c:v>
                </c:pt>
              </c:strCache>
            </c:strRef>
          </c:cat>
          <c:val>
            <c:numRef>
              <c:f>discontinuous!$B$22:$B$24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0.98785933578249008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1-473E-95A7-620E73D2D746}"/>
            </c:ext>
          </c:extLst>
        </c:ser>
        <c:ser>
          <c:idx val="1"/>
          <c:order val="1"/>
          <c:tx>
            <c:strRef>
              <c:f>discontinuous!$C$21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discontinuous!$A$22:$A$24</c:f>
              <c:strCache>
                <c:ptCount val="3"/>
                <c:pt idx="0">
                  <c:v>Optimal</c:v>
                </c:pt>
                <c:pt idx="1">
                  <c:v>ML</c:v>
                </c:pt>
                <c:pt idx="2">
                  <c:v>Random</c:v>
                </c:pt>
              </c:strCache>
            </c:strRef>
          </c:cat>
          <c:val>
            <c:numRef>
              <c:f>discontinuous!$C$22:$C$24</c:f>
              <c:numCache>
                <c:formatCode>General</c:formatCode>
                <c:ptCount val="3"/>
                <c:pt idx="0">
                  <c:v>1</c:v>
                </c:pt>
                <c:pt idx="1">
                  <c:v>0.99998326628789003</c:v>
                </c:pt>
                <c:pt idx="2">
                  <c:v>0.95719445955302773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1-473E-95A7-620E73D2D746}"/>
            </c:ext>
          </c:extLst>
        </c:ser>
        <c:ser>
          <c:idx val="2"/>
          <c:order val="2"/>
          <c:tx>
            <c:strRef>
              <c:f>discontinuous!$D$21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discontinuous!$A$22:$A$24</c:f>
              <c:strCache>
                <c:ptCount val="3"/>
                <c:pt idx="0">
                  <c:v>Optimal</c:v>
                </c:pt>
                <c:pt idx="1">
                  <c:v>ML</c:v>
                </c:pt>
                <c:pt idx="2">
                  <c:v>Random</c:v>
                </c:pt>
              </c:strCache>
            </c:strRef>
          </c:cat>
          <c:val>
            <c:numRef>
              <c:f>discontinuous!$D$22:$D$24</c:f>
              <c:numCache>
                <c:formatCode>General</c:formatCode>
                <c:ptCount val="3"/>
                <c:pt idx="0">
                  <c:v>1</c:v>
                </c:pt>
                <c:pt idx="1">
                  <c:v>0.99983634736799865</c:v>
                </c:pt>
                <c:pt idx="2">
                  <c:v>0.85424221804755363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71-473E-95A7-620E73D2D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264784"/>
        <c:axId val="448263800"/>
      </c:barChart>
      <c:catAx>
        <c:axId val="44826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63800"/>
        <c:crosses val="autoZero"/>
        <c:auto val="1"/>
        <c:lblAlgn val="ctr"/>
        <c:lblOffset val="100"/>
        <c:noMultiLvlLbl val="0"/>
      </c:catAx>
      <c:valAx>
        <c:axId val="44826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6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Error to Adjusted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Cycle'!$C$33</c:f>
              <c:strCache>
                <c:ptCount val="1"/>
                <c:pt idx="0">
                  <c:v>Jaccard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'Full Cycle'!$B$34:$B$37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'Full Cycle'!$C$34:$C$37</c:f>
              <c:numCache>
                <c:formatCode>0.00</c:formatCode>
                <c:ptCount val="4"/>
                <c:pt idx="0">
                  <c:v>0.15902513295454715</c:v>
                </c:pt>
                <c:pt idx="1">
                  <c:v>0.43991298331204459</c:v>
                </c:pt>
                <c:pt idx="2">
                  <c:v>0.19549491435048047</c:v>
                </c:pt>
                <c:pt idx="3">
                  <c:v>3.2893017995233052E-2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B-4F55-8427-BB77607D0400}"/>
            </c:ext>
          </c:extLst>
        </c:ser>
        <c:ser>
          <c:idx val="1"/>
          <c:order val="1"/>
          <c:tx>
            <c:strRef>
              <c:f>'Full Cycle'!$D$33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  <a:effectLst/>
          </c:spPr>
          <c:invertIfNegative val="0"/>
          <c:cat>
            <c:strRef>
              <c:f>'Full Cycle'!$B$34:$B$37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'Full Cycle'!$D$34:$D$37</c:f>
              <c:numCache>
                <c:formatCode>0.00</c:formatCode>
                <c:ptCount val="4"/>
                <c:pt idx="0">
                  <c:v>2.2229487678552852E-2</c:v>
                </c:pt>
                <c:pt idx="1">
                  <c:v>1.1667133218337353E-2</c:v>
                </c:pt>
                <c:pt idx="2">
                  <c:v>0.15390819536994221</c:v>
                </c:pt>
                <c:pt idx="3">
                  <c:v>0.53056819105510389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B-4F55-8427-BB77607D0400}"/>
            </c:ext>
          </c:extLst>
        </c:ser>
        <c:ser>
          <c:idx val="2"/>
          <c:order val="2"/>
          <c:tx>
            <c:strRef>
              <c:f>'Full Cycle'!$E$33</c:f>
              <c:strCache>
                <c:ptCount val="1"/>
                <c:pt idx="0">
                  <c:v>DCG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'Full Cycle'!$B$34:$B$37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'Full Cycle'!$E$34:$E$37</c:f>
              <c:numCache>
                <c:formatCode>0.00</c:formatCode>
                <c:ptCount val="4"/>
                <c:pt idx="0">
                  <c:v>1.5621056512394902E-2</c:v>
                </c:pt>
                <c:pt idx="1">
                  <c:v>0.15858763205312959</c:v>
                </c:pt>
                <c:pt idx="2">
                  <c:v>1.8805952090410475E-2</c:v>
                </c:pt>
                <c:pt idx="3">
                  <c:v>0.27612113868095689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CB-4F55-8427-BB77607D0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734560"/>
        <c:axId val="-2014465040"/>
      </c:barChart>
      <c:catAx>
        <c:axId val="-20737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465040"/>
        <c:crosses val="autoZero"/>
        <c:auto val="1"/>
        <c:lblAlgn val="ctr"/>
        <c:lblOffset val="100"/>
        <c:noMultiLvlLbl val="0"/>
      </c:catAx>
      <c:valAx>
        <c:axId val="-2014465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Error to Proportionate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Cycle'!$H$33</c:f>
              <c:strCache>
                <c:ptCount val="1"/>
                <c:pt idx="0">
                  <c:v>Jaccard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'Full Cycle'!$G$34:$G$37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'Full Cycle'!$H$34:$H$37</c:f>
              <c:numCache>
                <c:formatCode>0.00</c:formatCode>
                <c:ptCount val="4"/>
                <c:pt idx="0">
                  <c:v>0.21648745519713264</c:v>
                </c:pt>
                <c:pt idx="1">
                  <c:v>0.49013837589339465</c:v>
                </c:pt>
                <c:pt idx="2">
                  <c:v>0.32408293278003186</c:v>
                </c:pt>
                <c:pt idx="3">
                  <c:v>0.39154136629859687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2-414B-B533-1E04110C6FA5}"/>
            </c:ext>
          </c:extLst>
        </c:ser>
        <c:ser>
          <c:idx val="1"/>
          <c:order val="1"/>
          <c:tx>
            <c:strRef>
              <c:f>'Full Cycle'!$I$33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  <a:effectLst/>
          </c:spPr>
          <c:invertIfNegative val="0"/>
          <c:cat>
            <c:strRef>
              <c:f>'Full Cycle'!$G$34:$G$37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'Full Cycle'!$I$34:$I$37</c:f>
              <c:numCache>
                <c:formatCode>0.00</c:formatCode>
                <c:ptCount val="4"/>
                <c:pt idx="0">
                  <c:v>4.761764156233006E-2</c:v>
                </c:pt>
                <c:pt idx="1">
                  <c:v>7.9053375226958003E-2</c:v>
                </c:pt>
                <c:pt idx="2">
                  <c:v>3.052664654587546E-2</c:v>
                </c:pt>
                <c:pt idx="3">
                  <c:v>3.7037837959041559E-2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2-414B-B533-1E04110C6FA5}"/>
            </c:ext>
          </c:extLst>
        </c:ser>
        <c:ser>
          <c:idx val="2"/>
          <c:order val="2"/>
          <c:tx>
            <c:strRef>
              <c:f>'Full Cycle'!$J$33</c:f>
              <c:strCache>
                <c:ptCount val="1"/>
                <c:pt idx="0">
                  <c:v>DCG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'Full Cycle'!$G$34:$G$37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'Full Cycle'!$J$34:$J$37</c:f>
              <c:numCache>
                <c:formatCode>0.00</c:formatCode>
                <c:ptCount val="4"/>
                <c:pt idx="0">
                  <c:v>5.3774530338735249E-2</c:v>
                </c:pt>
                <c:pt idx="1">
                  <c:v>0.23404066924874026</c:v>
                </c:pt>
                <c:pt idx="2">
                  <c:v>0.17563503939655331</c:v>
                </c:pt>
                <c:pt idx="3">
                  <c:v>0.19712406287284301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C2-414B-B533-1E04110C6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734560"/>
        <c:axId val="-2014465040"/>
      </c:barChart>
      <c:catAx>
        <c:axId val="-20737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465040"/>
        <c:crosses val="autoZero"/>
        <c:auto val="1"/>
        <c:lblAlgn val="ctr"/>
        <c:lblOffset val="100"/>
        <c:noMultiLvlLbl val="0"/>
      </c:catAx>
      <c:valAx>
        <c:axId val="-2014465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(opt-appraoch)/opt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combined!$H$23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1977571089082E-2"/>
                  <c:y val="-4.36724770547557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F0-49D7-B663-855A8C68A511}"/>
                </c:ext>
              </c:extLst>
            </c:dLbl>
            <c:dLbl>
              <c:idx val="1"/>
              <c:layout>
                <c:manualLayout>
                  <c:x val="-1.10988785544541E-2"/>
                  <c:y val="-3.39674821536987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F0-49D7-B663-855A8C68A511}"/>
                </c:ext>
              </c:extLst>
            </c:dLbl>
            <c:dLbl>
              <c:idx val="2"/>
              <c:layout>
                <c:manualLayout>
                  <c:x val="-5.27533193402984E-2"/>
                  <c:y val="-4.74108105237297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F0-49D7-B663-855A8C68A511}"/>
                </c:ext>
              </c:extLst>
            </c:dLbl>
            <c:dLbl>
              <c:idx val="3"/>
              <c:layout>
                <c:manualLayout>
                  <c:x val="-3.6071355301975902E-2"/>
                  <c:y val="-1.940998980211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F0-49D7-B663-855A8C68A511}"/>
                </c:ext>
              </c:extLst>
            </c:dLbl>
            <c:numFmt formatCode="#\ ##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combined!$I$22:$L$22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combined!$I$23:$L$23</c:f>
              <c:numCache>
                <c:formatCode>General</c:formatCode>
                <c:ptCount val="4"/>
                <c:pt idx="0" formatCode="0.00E+00">
                  <c:v>0</c:v>
                </c:pt>
                <c:pt idx="1">
                  <c:v>5.543411703849652E-3</c:v>
                </c:pt>
                <c:pt idx="2">
                  <c:v>7.3483689056583479E-3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F0-49D7-B663-855A8C68A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9404896"/>
        <c:axId val="-1979401472"/>
      </c:barChart>
      <c:catAx>
        <c:axId val="-19794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401472"/>
        <c:crosses val="autoZero"/>
        <c:auto val="1"/>
        <c:lblAlgn val="ctr"/>
        <c:lblOffset val="100"/>
        <c:noMultiLvlLbl val="0"/>
      </c:catAx>
      <c:valAx>
        <c:axId val="-19794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40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Metrics across approaches (50 cycles)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combined!$P$6</c:f>
              <c:strCache>
                <c:ptCount val="1"/>
                <c:pt idx="0">
                  <c:v>Jaccard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</c:marker>
          <c:cat>
            <c:strRef>
              <c:f>combined!$O$7:$O$10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combined!$P$7:$P$10</c:f>
              <c:numCache>
                <c:formatCode>0.000</c:formatCode>
                <c:ptCount val="4"/>
                <c:pt idx="0">
                  <c:v>0.70200000000000018</c:v>
                </c:pt>
                <c:pt idx="1">
                  <c:v>0.64400000000000002</c:v>
                </c:pt>
                <c:pt idx="2">
                  <c:v>0.52</c:v>
                </c:pt>
                <c:pt idx="3">
                  <c:v>0.51800000000000002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E-4301-BDC5-CB6803886594}"/>
            </c:ext>
          </c:extLst>
        </c:ser>
        <c:ser>
          <c:idx val="1"/>
          <c:order val="1"/>
          <c:tx>
            <c:strRef>
              <c:f>combined!$Q$6</c:f>
              <c:strCache>
                <c:ptCount val="1"/>
                <c:pt idx="0">
                  <c:v>Kendall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</a:ln>
              <a:effectLst/>
            </c:spPr>
          </c:marker>
          <c:cat>
            <c:strRef>
              <c:f>combined!$O$7:$O$10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combined!$Q$7:$Q$10</c:f>
              <c:numCache>
                <c:formatCode>0.000</c:formatCode>
                <c:ptCount val="4"/>
                <c:pt idx="0">
                  <c:v>0.97551020408163236</c:v>
                </c:pt>
                <c:pt idx="1">
                  <c:v>0.9756734693877549</c:v>
                </c:pt>
                <c:pt idx="2">
                  <c:v>0.98302040816326475</c:v>
                </c:pt>
                <c:pt idx="3">
                  <c:v>0.96767346938775467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E-4301-BDC5-CB6803886594}"/>
            </c:ext>
          </c:extLst>
        </c:ser>
        <c:ser>
          <c:idx val="2"/>
          <c:order val="2"/>
          <c:tx>
            <c:strRef>
              <c:f>combined!$R$6</c:f>
              <c:strCache>
                <c:ptCount val="1"/>
                <c:pt idx="0">
                  <c:v>DCG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lgDash"/>
              </a:ln>
              <a:effectLst/>
            </c:spPr>
          </c:marker>
          <c:cat>
            <c:strRef>
              <c:f>combined!$O$7:$O$10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combined!$R$7:$R$10</c:f>
              <c:numCache>
                <c:formatCode>0.000</c:formatCode>
                <c:ptCount val="4"/>
                <c:pt idx="0">
                  <c:v>0.87693455840760526</c:v>
                </c:pt>
                <c:pt idx="1">
                  <c:v>0.81678020099053816</c:v>
                </c:pt>
                <c:pt idx="2">
                  <c:v>0.81614838258627065</c:v>
                </c:pt>
                <c:pt idx="3">
                  <c:v>0.70703077193816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E-4301-BDC5-CB6803886594}"/>
            </c:ext>
          </c:extLst>
        </c:ser>
        <c:ser>
          <c:idx val="3"/>
          <c:order val="3"/>
          <c:tx>
            <c:strRef>
              <c:f>combined!$S$6</c:f>
              <c:strCache>
                <c:ptCount val="1"/>
                <c:pt idx="0">
                  <c:v>ML Reward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cat>
            <c:strRef>
              <c:f>combined!$O$7:$O$10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combined!$S$7:$S$10</c:f>
              <c:numCache>
                <c:formatCode>0.000</c:formatCode>
                <c:ptCount val="4"/>
                <c:pt idx="0">
                  <c:v>1</c:v>
                </c:pt>
                <c:pt idx="1">
                  <c:v>0.99994813138726579</c:v>
                </c:pt>
                <c:pt idx="2">
                  <c:v>0.99887722885317543</c:v>
                </c:pt>
                <c:pt idx="3">
                  <c:v>0.98648178852284008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5E-4301-BDC5-CB6803886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879344"/>
        <c:axId val="604882296"/>
      </c:lineChart>
      <c:catAx>
        <c:axId val="60487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82296"/>
        <c:crosses val="autoZero"/>
        <c:auto val="1"/>
        <c:lblAlgn val="ctr"/>
        <c:lblOffset val="100"/>
        <c:noMultiLvlLbl val="0"/>
      </c:catAx>
      <c:valAx>
        <c:axId val="604882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Metrics across approaches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'[2]SimilarityMetric Relation'!$C$6</c:f>
              <c:strCache>
                <c:ptCount val="1"/>
                <c:pt idx="0">
                  <c:v>Jaccard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</c:marker>
          <c:cat>
            <c:strRef>
              <c:f>'[2]SimilarityMetric Relation'!$B$7:$B$10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'[2]SimilarityMetric Relation'!$C$7:$C$10</c:f>
              <c:numCache>
                <c:formatCode>General</c:formatCode>
                <c:ptCount val="4"/>
                <c:pt idx="0">
                  <c:v>0.95099300831443667</c:v>
                </c:pt>
                <c:pt idx="1">
                  <c:v>0.67875527988973372</c:v>
                </c:pt>
                <c:pt idx="2">
                  <c:v>0.80909674981103541</c:v>
                </c:pt>
                <c:pt idx="3">
                  <c:v>0.74133514516917864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E-440C-ACC3-AD1539675E3D}"/>
            </c:ext>
          </c:extLst>
        </c:ser>
        <c:ser>
          <c:idx val="1"/>
          <c:order val="1"/>
          <c:tx>
            <c:strRef>
              <c:f>'[2]SimilarityMetric Relation'!$D$6</c:f>
              <c:strCache>
                <c:ptCount val="1"/>
                <c:pt idx="0">
                  <c:v>Kendall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</a:ln>
              <a:effectLst/>
            </c:spPr>
          </c:marker>
          <c:cat>
            <c:strRef>
              <c:f>'[2]SimilarityMetric Relation'!$B$7:$B$10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'[2]SimilarityMetric Relation'!$D$7:$D$10</c:f>
              <c:numCache>
                <c:formatCode>General</c:formatCode>
                <c:ptCount val="4"/>
                <c:pt idx="0">
                  <c:v>0.97673784526001262</c:v>
                </c:pt>
                <c:pt idx="1">
                  <c:v>0.93179530966367219</c:v>
                </c:pt>
                <c:pt idx="2">
                  <c:v>0.96316232508022892</c:v>
                </c:pt>
                <c:pt idx="3">
                  <c:v>0.95246976243987636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E-440C-ACC3-AD1539675E3D}"/>
            </c:ext>
          </c:extLst>
        </c:ser>
        <c:ser>
          <c:idx val="2"/>
          <c:order val="2"/>
          <c:tx>
            <c:strRef>
              <c:f>'[2]SimilarityMetric Relation'!$E$6</c:f>
              <c:strCache>
                <c:ptCount val="1"/>
                <c:pt idx="0">
                  <c:v>DCG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lgDash"/>
              </a:ln>
              <a:effectLst/>
            </c:spPr>
          </c:marker>
          <c:cat>
            <c:strRef>
              <c:f>'[2]SimilarityMetric Relation'!$B$7:$B$10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'[2]SimilarityMetric Relation'!$E$7:$E$10</c:f>
              <c:numCache>
                <c:formatCode>General</c:formatCode>
                <c:ptCount val="4"/>
                <c:pt idx="0">
                  <c:v>0.98180538542955076</c:v>
                </c:pt>
                <c:pt idx="1">
                  <c:v>0.87038278419425319</c:v>
                </c:pt>
                <c:pt idx="2">
                  <c:v>0.91690703104513427</c:v>
                </c:pt>
                <c:pt idx="3">
                  <c:v>0.89348494429795622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5E-440C-ACC3-AD1539675E3D}"/>
            </c:ext>
          </c:extLst>
        </c:ser>
        <c:ser>
          <c:idx val="3"/>
          <c:order val="3"/>
          <c:tx>
            <c:strRef>
              <c:f>'[2]SimilarityMetric Relation'!$F$6</c:f>
              <c:strCache>
                <c:ptCount val="1"/>
                <c:pt idx="0">
                  <c:v>ML Reward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cat>
            <c:strRef>
              <c:f>'[2]SimilarityMetric Relation'!$B$7:$B$10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'[2]SimilarityMetric Relation'!$F$7:$F$10</c:f>
              <c:numCache>
                <c:formatCode>General</c:formatCode>
                <c:ptCount val="4"/>
                <c:pt idx="0">
                  <c:v>0.99690484412791758</c:v>
                </c:pt>
                <c:pt idx="1">
                  <c:v>0.94272284596781686</c:v>
                </c:pt>
                <c:pt idx="2">
                  <c:v>0.87657370654900535</c:v>
                </c:pt>
                <c:pt idx="3">
                  <c:v>0.79731957443238721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5E-440C-ACC3-AD153967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941744"/>
        <c:axId val="-2059305888"/>
      </c:lineChart>
      <c:catAx>
        <c:axId val="-205394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305888"/>
        <c:crosses val="autoZero"/>
        <c:auto val="1"/>
        <c:lblAlgn val="ctr"/>
        <c:lblOffset val="100"/>
        <c:noMultiLvlLbl val="0"/>
      </c:catAx>
      <c:valAx>
        <c:axId val="-2059305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94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Error to ML Reward across approaches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'[2]SimilarityMetric Relation'!$I$6</c:f>
              <c:strCache>
                <c:ptCount val="1"/>
                <c:pt idx="0">
                  <c:v>Jaccard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'[2]SimilarityMetric Relation'!$H$7:$H$10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'[2]SimilarityMetric Relation'!$I$7:$I$10</c:f>
              <c:numCache>
                <c:formatCode>General</c:formatCode>
                <c:ptCount val="4"/>
                <c:pt idx="0">
                  <c:v>4.605438130220354</c:v>
                </c:pt>
                <c:pt idx="1">
                  <c:v>28.00054832733889</c:v>
                </c:pt>
                <c:pt idx="2">
                  <c:v>7.6978075242093285</c:v>
                </c:pt>
                <c:pt idx="3">
                  <c:v>7.0215796850420924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6-491A-84D3-3D86EC369ADC}"/>
            </c:ext>
          </c:extLst>
        </c:ser>
        <c:ser>
          <c:idx val="1"/>
          <c:order val="1"/>
          <c:tx>
            <c:strRef>
              <c:f>'[2]SimilarityMetric Relation'!$J$6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  <a:effectLst/>
          </c:spPr>
          <c:invertIfNegative val="0"/>
          <c:cat>
            <c:strRef>
              <c:f>'[2]SimilarityMetric Relation'!$H$7:$H$10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'[2]SimilarityMetric Relation'!$J$7:$J$10</c:f>
              <c:numCache>
                <c:formatCode>General</c:formatCode>
                <c:ptCount val="4"/>
                <c:pt idx="0">
                  <c:v>2.0229612672357762</c:v>
                </c:pt>
                <c:pt idx="1">
                  <c:v>1.1591462274287261</c:v>
                </c:pt>
                <c:pt idx="2">
                  <c:v>9.878076182790771</c:v>
                </c:pt>
                <c:pt idx="3">
                  <c:v>19.458971406533038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6-491A-84D3-3D86EC369ADC}"/>
            </c:ext>
          </c:extLst>
        </c:ser>
        <c:ser>
          <c:idx val="2"/>
          <c:order val="2"/>
          <c:tx>
            <c:strRef>
              <c:f>'[2]SimilarityMetric Relation'!$K$6</c:f>
              <c:strCache>
                <c:ptCount val="1"/>
                <c:pt idx="0">
                  <c:v>DCG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'[2]SimilarityMetric Relation'!$H$7:$H$10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'[2]SimilarityMetric Relation'!$K$7:$K$10</c:f>
              <c:numCache>
                <c:formatCode>General</c:formatCode>
                <c:ptCount val="4"/>
                <c:pt idx="0">
                  <c:v>1.5146338978396354</c:v>
                </c:pt>
                <c:pt idx="1">
                  <c:v>7.6735237809260912</c:v>
                </c:pt>
                <c:pt idx="2">
                  <c:v>4.6012473560172964</c:v>
                </c:pt>
                <c:pt idx="3">
                  <c:v>12.061082274824276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76-491A-84D3-3D86EC36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734560"/>
        <c:axId val="-2014465040"/>
      </c:barChart>
      <c:catAx>
        <c:axId val="-20737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465040"/>
        <c:crosses val="autoZero"/>
        <c:auto val="1"/>
        <c:lblAlgn val="ctr"/>
        <c:lblOffset val="100"/>
        <c:noMultiLvlLbl val="0"/>
      </c:catAx>
      <c:valAx>
        <c:axId val="-201446504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 for Combined ( 3 cycle sizes)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saturating!$A$2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saturating!$B$1:$E$1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saturating!$B$2:$E$2</c:f>
              <c:numCache>
                <c:formatCode>General</c:formatCode>
                <c:ptCount val="4"/>
                <c:pt idx="0">
                  <c:v>254660.049354766</c:v>
                </c:pt>
                <c:pt idx="1">
                  <c:v>1232220.2735472501</c:v>
                </c:pt>
                <c:pt idx="2">
                  <c:v>2345522.5859780698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8-4300-9DA5-C33A157B12CD}"/>
            </c:ext>
          </c:extLst>
        </c:ser>
        <c:ser>
          <c:idx val="1"/>
          <c:order val="1"/>
          <c:tx>
            <c:strRef>
              <c:f>saturating!$A$3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saturating!$B$1:$E$1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saturating!$B$3:$E$3</c:f>
              <c:numCache>
                <c:formatCode>General</c:formatCode>
                <c:ptCount val="4"/>
                <c:pt idx="0">
                  <c:v>254659.27670304899</c:v>
                </c:pt>
                <c:pt idx="1">
                  <c:v>1232214.6585967899</c:v>
                </c:pt>
                <c:pt idx="2">
                  <c:v>2345499.6153215198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8-4300-9DA5-C33A157B12CD}"/>
            </c:ext>
          </c:extLst>
        </c:ser>
        <c:ser>
          <c:idx val="2"/>
          <c:order val="2"/>
          <c:tx>
            <c:strRef>
              <c:f>saturating!$A$4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saturating!$B$1:$E$1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saturating!$B$4:$E$4</c:f>
              <c:numCache>
                <c:formatCode>General</c:formatCode>
                <c:ptCount val="4"/>
                <c:pt idx="0">
                  <c:v>224051.349803049</c:v>
                </c:pt>
                <c:pt idx="1">
                  <c:v>1109161.2558702</c:v>
                </c:pt>
                <c:pt idx="2">
                  <c:v>1902660.2201047901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08-4300-9DA5-C33A157B1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1230224"/>
        <c:axId val="-2018622416"/>
      </c:barChart>
      <c:catAx>
        <c:axId val="-198123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622416"/>
        <c:crosses val="autoZero"/>
        <c:auto val="1"/>
        <c:lblAlgn val="ctr"/>
        <c:lblOffset val="100"/>
        <c:noMultiLvlLbl val="0"/>
      </c:catAx>
      <c:valAx>
        <c:axId val="-20186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123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4</xdr:row>
      <xdr:rowOff>190500</xdr:rowOff>
    </xdr:from>
    <xdr:to>
      <xdr:col>4</xdr:col>
      <xdr:colOff>1168400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819220</xdr:colOff>
      <xdr:row>5</xdr:row>
      <xdr:rowOff>593</xdr:rowOff>
    </xdr:from>
    <xdr:to>
      <xdr:col>11</xdr:col>
      <xdr:colOff>150215</xdr:colOff>
      <xdr:row>18</xdr:row>
      <xdr:rowOff>17863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335409</xdr:colOff>
      <xdr:row>25</xdr:row>
      <xdr:rowOff>17801</xdr:rowOff>
    </xdr:from>
    <xdr:to>
      <xdr:col>11</xdr:col>
      <xdr:colOff>840704</xdr:colOff>
      <xdr:row>40</xdr:row>
      <xdr:rowOff>89436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426358</xdr:colOff>
      <xdr:row>26</xdr:row>
      <xdr:rowOff>2721</xdr:rowOff>
    </xdr:from>
    <xdr:to>
      <xdr:col>4</xdr:col>
      <xdr:colOff>18144</xdr:colOff>
      <xdr:row>39</xdr:row>
      <xdr:rowOff>151493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96CF55-D2B6-44BC-9D1D-9B32FECF8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353786</xdr:colOff>
      <xdr:row>41</xdr:row>
      <xdr:rowOff>54428</xdr:rowOff>
    </xdr:from>
    <xdr:to>
      <xdr:col>11</xdr:col>
      <xdr:colOff>859081</xdr:colOff>
      <xdr:row>56</xdr:row>
      <xdr:rowOff>126063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806C08-6D1E-424A-BA7A-FE3EAA3E7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704850</xdr:colOff>
      <xdr:row>12</xdr:row>
      <xdr:rowOff>12700</xdr:rowOff>
    </xdr:from>
    <xdr:to>
      <xdr:col>19</xdr:col>
      <xdr:colOff>31750</xdr:colOff>
      <xdr:row>29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51A754-97AD-4ECF-A26E-5B9F8940A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652463</xdr:colOff>
      <xdr:row>10</xdr:row>
      <xdr:rowOff>107950</xdr:rowOff>
    </xdr:from>
    <xdr:to>
      <xdr:col>6</xdr:col>
      <xdr:colOff>1471613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07FD5-0238-4B57-B7EA-EF4C8171D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1654175</xdr:colOff>
      <xdr:row>9</xdr:row>
      <xdr:rowOff>196850</xdr:rowOff>
    </xdr:from>
    <xdr:to>
      <xdr:col>13</xdr:col>
      <xdr:colOff>130175</xdr:colOff>
      <xdr:row>27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8943F3-4D93-4B8C-BA7F-545C1E847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293511</xdr:colOff>
      <xdr:row>38</xdr:row>
      <xdr:rowOff>165806</xdr:rowOff>
    </xdr:from>
    <xdr:to>
      <xdr:col>5</xdr:col>
      <xdr:colOff>1257300</xdr:colOff>
      <xdr:row>56</xdr:row>
      <xdr:rowOff>134056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D1D02D-4E55-47AD-957E-5A7BFBCB5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10</xdr:col>
      <xdr:colOff>462139</xdr:colOff>
      <xdr:row>56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C66F4B-797E-4EAE-A1C9-C02E2C232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12</xdr:row>
      <xdr:rowOff>12700</xdr:rowOff>
    </xdr:from>
    <xdr:to>
      <xdr:col>6</xdr:col>
      <xdr:colOff>144639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EB843-B67B-4EC3-A41F-F0AD3B8D3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522111</xdr:colOff>
      <xdr:row>12</xdr:row>
      <xdr:rowOff>7056</xdr:rowOff>
    </xdr:from>
    <xdr:to>
      <xdr:col>12</xdr:col>
      <xdr:colOff>476250</xdr:colOff>
      <xdr:row>29</xdr:row>
      <xdr:rowOff>172156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D65BBD-BC7E-4AEC-BF0F-0D41865E0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4</xdr:row>
      <xdr:rowOff>190500</xdr:rowOff>
    </xdr:from>
    <xdr:to>
      <xdr:col>4</xdr:col>
      <xdr:colOff>1168400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819220</xdr:colOff>
      <xdr:row>5</xdr:row>
      <xdr:rowOff>593</xdr:rowOff>
    </xdr:from>
    <xdr:to>
      <xdr:col>11</xdr:col>
      <xdr:colOff>150215</xdr:colOff>
      <xdr:row>18</xdr:row>
      <xdr:rowOff>17863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335409</xdr:colOff>
      <xdr:row>25</xdr:row>
      <xdr:rowOff>17801</xdr:rowOff>
    </xdr:from>
    <xdr:to>
      <xdr:col>11</xdr:col>
      <xdr:colOff>840704</xdr:colOff>
      <xdr:row>40</xdr:row>
      <xdr:rowOff>89436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426358</xdr:colOff>
      <xdr:row>25</xdr:row>
      <xdr:rowOff>2721</xdr:rowOff>
    </xdr:from>
    <xdr:to>
      <xdr:col>4</xdr:col>
      <xdr:colOff>18144</xdr:colOff>
      <xdr:row>38</xdr:row>
      <xdr:rowOff>151493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9169A6-3FB2-4FB2-B781-7675030AE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4</xdr:row>
      <xdr:rowOff>190500</xdr:rowOff>
    </xdr:from>
    <xdr:to>
      <xdr:col>4</xdr:col>
      <xdr:colOff>1168400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819220</xdr:colOff>
      <xdr:row>5</xdr:row>
      <xdr:rowOff>593</xdr:rowOff>
    </xdr:from>
    <xdr:to>
      <xdr:col>11</xdr:col>
      <xdr:colOff>150215</xdr:colOff>
      <xdr:row>18</xdr:row>
      <xdr:rowOff>17863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335409</xdr:colOff>
      <xdr:row>25</xdr:row>
      <xdr:rowOff>17801</xdr:rowOff>
    </xdr:from>
    <xdr:to>
      <xdr:col>11</xdr:col>
      <xdr:colOff>840704</xdr:colOff>
      <xdr:row>40</xdr:row>
      <xdr:rowOff>89436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426358</xdr:colOff>
      <xdr:row>25</xdr:row>
      <xdr:rowOff>2721</xdr:rowOff>
    </xdr:from>
    <xdr:to>
      <xdr:col>4</xdr:col>
      <xdr:colOff>18144</xdr:colOff>
      <xdr:row>38</xdr:row>
      <xdr:rowOff>151493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1E4B25-BCCF-42CA-B3CB-A0BFB7420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4</xdr:row>
      <xdr:rowOff>190500</xdr:rowOff>
    </xdr:from>
    <xdr:to>
      <xdr:col>4</xdr:col>
      <xdr:colOff>1168400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819220</xdr:colOff>
      <xdr:row>5</xdr:row>
      <xdr:rowOff>593</xdr:rowOff>
    </xdr:from>
    <xdr:to>
      <xdr:col>11</xdr:col>
      <xdr:colOff>150215</xdr:colOff>
      <xdr:row>18</xdr:row>
      <xdr:rowOff>17863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335409</xdr:colOff>
      <xdr:row>25</xdr:row>
      <xdr:rowOff>17801</xdr:rowOff>
    </xdr:from>
    <xdr:to>
      <xdr:col>11</xdr:col>
      <xdr:colOff>840704</xdr:colOff>
      <xdr:row>40</xdr:row>
      <xdr:rowOff>89436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335409</xdr:colOff>
      <xdr:row>25</xdr:row>
      <xdr:rowOff>17801</xdr:rowOff>
    </xdr:from>
    <xdr:to>
      <xdr:col>4</xdr:col>
      <xdr:colOff>840704</xdr:colOff>
      <xdr:row>40</xdr:row>
      <xdr:rowOff>89436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9BEF8F-5E53-43A7-97E5-5C59D5BDB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426358</xdr:colOff>
      <xdr:row>25</xdr:row>
      <xdr:rowOff>2721</xdr:rowOff>
    </xdr:from>
    <xdr:to>
      <xdr:col>4</xdr:col>
      <xdr:colOff>18144</xdr:colOff>
      <xdr:row>38</xdr:row>
      <xdr:rowOff>151493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9874CC-DFBF-4760-9525-B6FC94D8B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12700</xdr:rowOff>
    </xdr:from>
    <xdr:to>
      <xdr:col>6</xdr:col>
      <xdr:colOff>31750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56177-B620-4CD4-A0B8-DB3A2D436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158750</xdr:colOff>
      <xdr:row>10</xdr:row>
      <xdr:rowOff>6350</xdr:rowOff>
    </xdr:from>
    <xdr:to>
      <xdr:col>11</xdr:col>
      <xdr:colOff>6350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623E7-D20D-4FFB-992A-54273D05B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293511</xdr:colOff>
      <xdr:row>38</xdr:row>
      <xdr:rowOff>165806</xdr:rowOff>
    </xdr:from>
    <xdr:to>
      <xdr:col>5</xdr:col>
      <xdr:colOff>1257300</xdr:colOff>
      <xdr:row>56</xdr:row>
      <xdr:rowOff>134056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E5ED22-5459-4AE0-8D92-45D697501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10</xdr:col>
      <xdr:colOff>462139</xdr:colOff>
      <xdr:row>56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22D8F8-8167-4ED3-87E2-C894E7C28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6</xdr:row>
      <xdr:rowOff>190500</xdr:rowOff>
    </xdr:from>
    <xdr:to>
      <xdr:col>4</xdr:col>
      <xdr:colOff>1168400</xdr:colOff>
      <xdr:row>20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7D2FD-0685-4C69-A564-A0F00D625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</xdr:colOff>
      <xdr:row>7</xdr:row>
      <xdr:rowOff>593</xdr:rowOff>
    </xdr:from>
    <xdr:to>
      <xdr:col>11</xdr:col>
      <xdr:colOff>150215</xdr:colOff>
      <xdr:row>20</xdr:row>
      <xdr:rowOff>17863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FEC9F3-D593-4014-A623-F024CD608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335410</xdr:colOff>
      <xdr:row>28</xdr:row>
      <xdr:rowOff>17801</xdr:rowOff>
    </xdr:from>
    <xdr:to>
      <xdr:col>10</xdr:col>
      <xdr:colOff>391854</xdr:colOff>
      <xdr:row>41</xdr:row>
      <xdr:rowOff>79890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30A9FA-2380-4AD0-912D-B304F1F5E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481012</xdr:colOff>
      <xdr:row>7</xdr:row>
      <xdr:rowOff>19050</xdr:rowOff>
    </xdr:from>
    <xdr:to>
      <xdr:col>18</xdr:col>
      <xdr:colOff>409574</xdr:colOff>
      <xdr:row>20</xdr:row>
      <xdr:rowOff>36320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4D5490-6110-47E5-A15C-A68080EB4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12700</xdr:rowOff>
    </xdr:from>
    <xdr:to>
      <xdr:col>6</xdr:col>
      <xdr:colOff>31750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61A4B-A12D-4EE2-B803-0E290C4CD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158750</xdr:colOff>
      <xdr:row>10</xdr:row>
      <xdr:rowOff>6350</xdr:rowOff>
    </xdr:from>
    <xdr:to>
      <xdr:col>11</xdr:col>
      <xdr:colOff>6350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3F4C53-B4EB-47F8-ADDE-9823C7184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293511</xdr:colOff>
      <xdr:row>38</xdr:row>
      <xdr:rowOff>165806</xdr:rowOff>
    </xdr:from>
    <xdr:to>
      <xdr:col>5</xdr:col>
      <xdr:colOff>1257300</xdr:colOff>
      <xdr:row>56</xdr:row>
      <xdr:rowOff>134056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A082B3-68A5-4AAD-AAE9-C52504570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10</xdr:col>
      <xdr:colOff>462139</xdr:colOff>
      <xdr:row>56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B92018-6DBB-41AB-A6FA-CC53D609B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12700</xdr:rowOff>
    </xdr:from>
    <xdr:to>
      <xdr:col>6</xdr:col>
      <xdr:colOff>31750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A4FC0-2F1A-43B6-99F6-12A8E8441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158750</xdr:colOff>
      <xdr:row>10</xdr:row>
      <xdr:rowOff>6350</xdr:rowOff>
    </xdr:from>
    <xdr:to>
      <xdr:col>11</xdr:col>
      <xdr:colOff>6350</xdr:colOff>
      <xdr:row>27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9170A6-601C-47CB-86AD-FC29D2CCA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293511</xdr:colOff>
      <xdr:row>38</xdr:row>
      <xdr:rowOff>165806</xdr:rowOff>
    </xdr:from>
    <xdr:to>
      <xdr:col>5</xdr:col>
      <xdr:colOff>1257300</xdr:colOff>
      <xdr:row>56</xdr:row>
      <xdr:rowOff>134056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1325CE-725A-4461-A374-0074B5676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10</xdr:col>
      <xdr:colOff>462139</xdr:colOff>
      <xdr:row>56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23A4CA-F3E2-4BF8-AC46-B5F78EEB0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/1.SVN/Impl/Predict_SelfHealing_Utility/measurements/ML/Reward/9K/Full%20Trace/Reward%20(9K-full%20Trace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/OneDrive/Documentos/GitHub/ML_SelfHealingUtility/data/Reward/9K/Full%20Trace/Reward%20(9K-full%20Trac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ward-9K-whole Trace"/>
      <sheetName val="SimilarityMetric Relation"/>
      <sheetName val="Final_Reward-9K-whole Trace"/>
    </sheetNames>
    <sheetDataSet>
      <sheetData sheetId="0"/>
      <sheetData sheetId="1"/>
      <sheetData sheetId="2">
        <row r="1">
          <cell r="B1" t="str">
            <v>Linear Reward</v>
          </cell>
          <cell r="C1" t="str">
            <v>Discontinuous Reward</v>
          </cell>
          <cell r="D1" t="str">
            <v>Saturating Reward</v>
          </cell>
          <cell r="E1" t="str">
            <v>Combined Reward</v>
          </cell>
          <cell r="I1" t="str">
            <v>Linear Reward</v>
          </cell>
          <cell r="J1" t="str">
            <v>Discontinuous Reward</v>
          </cell>
          <cell r="K1" t="str">
            <v>Saturating Reward</v>
          </cell>
          <cell r="L1" t="str">
            <v>Combined Reward</v>
          </cell>
        </row>
        <row r="2">
          <cell r="A2" t="str">
            <v>Optimal</v>
          </cell>
          <cell r="B2">
            <v>1328027137.69046</v>
          </cell>
          <cell r="C2">
            <v>1406627065.3954</v>
          </cell>
          <cell r="D2">
            <v>1663247662.0527401</v>
          </cell>
          <cell r="E2">
            <v>5431189357.7469501</v>
          </cell>
          <cell r="H2" t="str">
            <v>Optimal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</row>
        <row r="3">
          <cell r="A3" t="str">
            <v>ML</v>
          </cell>
          <cell r="B3">
            <v>1327017840.1164801</v>
          </cell>
          <cell r="C3">
            <v>1398922984.48576</v>
          </cell>
          <cell r="D3">
            <v>1660209048.73877</v>
          </cell>
          <cell r="E3">
            <v>5390604111.9030304</v>
          </cell>
          <cell r="H3" t="str">
            <v>ML</v>
          </cell>
          <cell r="I3">
            <v>0.93167177225585296</v>
          </cell>
          <cell r="J3">
            <v>0.84002756933138423</v>
          </cell>
          <cell r="K3">
            <v>0.91031681798193143</v>
          </cell>
          <cell r="L3">
            <v>0.62453013620591902</v>
          </cell>
        </row>
        <row r="4">
          <cell r="A4" t="str">
            <v>Random</v>
          </cell>
          <cell r="B4">
            <v>1313255825.6382999</v>
          </cell>
          <cell r="C4">
            <v>1358468261.5475099</v>
          </cell>
          <cell r="D4">
            <v>1629366021.7541399</v>
          </cell>
          <cell r="E4">
            <v>5323097471.4000397</v>
          </cell>
          <cell r="H4" t="str">
            <v>Random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22">
          <cell r="I22" t="str">
            <v xml:space="preserve">Linear </v>
          </cell>
          <cell r="J22" t="str">
            <v xml:space="preserve">Discontinuous </v>
          </cell>
          <cell r="K22" t="str">
            <v xml:space="preserve">Saturating </v>
          </cell>
          <cell r="L22" t="str">
            <v>Combined</v>
          </cell>
        </row>
        <row r="23">
          <cell r="H23" t="str">
            <v>ML</v>
          </cell>
          <cell r="I23">
            <v>7.5999770285952112E-4</v>
          </cell>
          <cell r="J23">
            <v>5.4769889611604138E-3</v>
          </cell>
          <cell r="K23">
            <v>1.8269157283647738E-3</v>
          </cell>
          <cell r="L23">
            <v>7.4726258229295016E-3</v>
          </cell>
        </row>
        <row r="24">
          <cell r="H24" t="str">
            <v>Random</v>
          </cell>
          <cell r="I24">
            <v>1.1122748649435325E-2</v>
          </cell>
          <cell r="J24">
            <v>3.423708034108728E-2</v>
          </cell>
          <cell r="K24">
            <v>2.0370772838955501E-2</v>
          </cell>
          <cell r="L24">
            <v>1.990206550112825E-2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ward-9K-whole Trace"/>
      <sheetName val="SimilarityMetric Relation"/>
      <sheetName val="Final_Reward-9K-whole Trace"/>
    </sheetNames>
    <sheetDataSet>
      <sheetData sheetId="0">
        <row r="3">
          <cell r="I3">
            <v>0.99690484412791758</v>
          </cell>
          <cell r="J3">
            <v>0.87657370654900535</v>
          </cell>
          <cell r="K3">
            <v>0.94272284596781686</v>
          </cell>
          <cell r="L3">
            <v>0.79731957443238721</v>
          </cell>
        </row>
      </sheetData>
      <sheetData sheetId="1">
        <row r="6">
          <cell r="C6" t="str">
            <v>Jaccard</v>
          </cell>
          <cell r="D6" t="str">
            <v>Kendall</v>
          </cell>
          <cell r="E6" t="str">
            <v>DCG</v>
          </cell>
          <cell r="F6" t="str">
            <v>ML Reward</v>
          </cell>
          <cell r="I6" t="str">
            <v>Jaccard</v>
          </cell>
          <cell r="J6" t="str">
            <v>Kendall</v>
          </cell>
          <cell r="K6" t="str">
            <v>DCG</v>
          </cell>
        </row>
        <row r="7">
          <cell r="B7" t="str">
            <v>Linear</v>
          </cell>
          <cell r="C7">
            <v>0.95099300831443667</v>
          </cell>
          <cell r="D7">
            <v>0.97673784526001262</v>
          </cell>
          <cell r="E7">
            <v>0.98180538542955076</v>
          </cell>
          <cell r="F7">
            <v>0.99690484412791758</v>
          </cell>
          <cell r="H7" t="str">
            <v>Linear</v>
          </cell>
          <cell r="I7">
            <v>4.605438130220354</v>
          </cell>
          <cell r="J7">
            <v>2.0229612672357762</v>
          </cell>
          <cell r="K7">
            <v>1.5146338978396354</v>
          </cell>
        </row>
        <row r="8">
          <cell r="B8" t="str">
            <v>Saturating</v>
          </cell>
          <cell r="C8">
            <v>0.67875527988973372</v>
          </cell>
          <cell r="D8">
            <v>0.93179530966367219</v>
          </cell>
          <cell r="E8">
            <v>0.87038278419425319</v>
          </cell>
          <cell r="F8">
            <v>0.94272284596781686</v>
          </cell>
          <cell r="H8" t="str">
            <v>Saturating</v>
          </cell>
          <cell r="I8">
            <v>28.00054832733889</v>
          </cell>
          <cell r="J8">
            <v>1.1591462274287261</v>
          </cell>
          <cell r="K8">
            <v>7.6735237809260912</v>
          </cell>
        </row>
        <row r="9">
          <cell r="B9" t="str">
            <v>Discontinuous</v>
          </cell>
          <cell r="C9">
            <v>0.80909674981103541</v>
          </cell>
          <cell r="D9">
            <v>0.96316232508022892</v>
          </cell>
          <cell r="E9">
            <v>0.91690703104513427</v>
          </cell>
          <cell r="F9">
            <v>0.87657370654900535</v>
          </cell>
          <cell r="H9" t="str">
            <v>Discontinuous</v>
          </cell>
          <cell r="I9">
            <v>7.6978075242093285</v>
          </cell>
          <cell r="J9">
            <v>9.878076182790771</v>
          </cell>
          <cell r="K9">
            <v>4.6012473560172964</v>
          </cell>
        </row>
        <row r="10">
          <cell r="B10" t="str">
            <v>Combined</v>
          </cell>
          <cell r="C10">
            <v>0.74133514516917864</v>
          </cell>
          <cell r="D10">
            <v>0.95246976243987636</v>
          </cell>
          <cell r="E10">
            <v>0.89348494429795622</v>
          </cell>
          <cell r="F10">
            <v>0.79731957443238721</v>
          </cell>
          <cell r="H10" t="str">
            <v>Combined</v>
          </cell>
          <cell r="I10">
            <v>7.0215796850420924</v>
          </cell>
          <cell r="J10">
            <v>19.458971406533038</v>
          </cell>
          <cell r="K10">
            <v>12.061082274824276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40FCB4-CD88-4909-8FA9-CCB059B03A79}" name="Table1" displayName="Table1" ref="O6:S10" totalsRowShown="0" tableBorderDxfId="120">
  <tableColumns count="5">
    <tableColumn id="1" xr3:uid="{5A709414-A309-4B1A-B7C1-712CE3B428E4}" name="Model"/>
    <tableColumn id="2" xr3:uid="{CE9A4F13-000E-4D7F-9C1A-B34994BE73B2}" name="Jaccard" dataDxfId="119"/>
    <tableColumn id="5" xr3:uid="{DD485F89-07E0-4D3D-86DA-31BDE3C07CE1}" name="Kendall" dataDxfId="118"/>
    <tableColumn id="3" xr3:uid="{C193B421-5132-43DD-9354-ABADDFDD7363}" name="DCG" dataDxfId="117"/>
    <tableColumn id="4" xr3:uid="{AF78CF13-AE9B-4FA7-9894-A9F03198B8FD}" name="ML Reward" dataDxfId="11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1016D1-E838-4CF7-8BD1-5D3249827174}" name="Table15" displayName="Table15" ref="B4:G8" totalsRowShown="0" headerRowDxfId="49" tableBorderDxfId="48">
  <tableColumns count="6">
    <tableColumn id="1" xr3:uid="{859B6CCA-1B0B-4046-8405-A1F4DA3B22B7}" name="Model"/>
    <tableColumn id="2" xr3:uid="{71C327A4-E55E-47BF-8F32-B9C0E5215D1A}" name="Jaccard" dataDxfId="47"/>
    <tableColumn id="5" xr3:uid="{984F4615-B0F7-41B9-B49A-0511FA73AD18}" name="Kendall" dataDxfId="46"/>
    <tableColumn id="3" xr3:uid="{6D8B1E2C-EF00-473E-ACB1-2798203D08FD}" name="DCG" dataDxfId="45"/>
    <tableColumn id="4" xr3:uid="{D4EB8149-61B8-4630-84DA-2521F4C8C189}" name="Adjusted Reward" dataDxfId="44"/>
    <tableColumn id="6" xr3:uid="{CB2526CF-021A-41A0-9197-38F77C360F9B}" name="Proportionate Reward" dataDxfId="43">
      <calculatedColumnFormula>saturating!D22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3368D9-B7A7-4C91-B343-5ACF6C2F62B4}" name="Table1356" displayName="Table1356" ref="B33:E38" totalsRowCount="1" tableBorderDxfId="42">
  <tableColumns count="4">
    <tableColumn id="1" xr3:uid="{DA213F39-36E0-47C5-8256-859349DAF585}" name="Model" totalsRowLabel="Total" dataDxfId="41" totalsRowDxfId="40"/>
    <tableColumn id="2" xr3:uid="{D033DBED-E81D-495E-8EAA-4DD41AA2ED28}" name="Jaccard" totalsRowFunction="average" dataDxfId="39" totalsRowDxfId="38">
      <calculatedColumnFormula>ABS(C5-F5)/F5</calculatedColumnFormula>
    </tableColumn>
    <tableColumn id="5" xr3:uid="{E8B7F3EA-EB1B-4732-A0FD-EAD0AD036FF8}" name="Kendall" totalsRowFunction="average" dataDxfId="37" totalsRowDxfId="36">
      <calculatedColumnFormula>ABS(D5-F5)/F5</calculatedColumnFormula>
    </tableColumn>
    <tableColumn id="3" xr3:uid="{2C34A939-399D-42CA-85F8-C9275BF78876}" name="DCG" totalsRowFunction="average" dataDxfId="35" totalsRowDxfId="34">
      <calculatedColumnFormula>ABS(E5-F5)/F5</calculatedColumnFormula>
    </tableColumn>
  </tableColumns>
  <tableStyleInfo name="TableStyleMedium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5774B5-34D9-4AB0-887F-40148B4348AF}" name="Table13567" displayName="Table13567" ref="G33:J38" totalsRowCount="1" tableBorderDxfId="33">
  <tableColumns count="4">
    <tableColumn id="1" xr3:uid="{B792EE4F-6F99-49CA-81CF-64DBFD1392D3}" name="Model" totalsRowLabel="Total" dataDxfId="32" totalsRowDxfId="31"/>
    <tableColumn id="2" xr3:uid="{D7C71105-421F-4249-853F-A60B588AA2A9}" name="Jaccard" totalsRowFunction="average" dataDxfId="30" totalsRowDxfId="29">
      <calculatedColumnFormula>ABS(C5-G5)/G5</calculatedColumnFormula>
    </tableColumn>
    <tableColumn id="5" xr3:uid="{B45ED1AC-74D4-4919-B1D2-56738DE7776D}" name="Kendall" totalsRowFunction="average" dataDxfId="28" totalsRowDxfId="27">
      <calculatedColumnFormula>ABS(D5-G5)/G5</calculatedColumnFormula>
    </tableColumn>
    <tableColumn id="3" xr3:uid="{C8190C87-E3B8-4B97-A044-E51C805735D2}" name="DCG" totalsRowFunction="average" dataDxfId="26" totalsRowDxfId="25">
      <calculatedColumnFormula>ABS(E5-G5)/G5</calculatedColumnFormula>
    </tableColumn>
  </tableColumns>
  <tableStyleInfo name="TableStyleMedium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90F85B0-964F-4126-BA00-F09DCB8AA7A7}" name="Table1514" displayName="Table1514" ref="B4:G8" totalsRowShown="0" headerRowDxfId="24" tableBorderDxfId="23">
  <tableColumns count="6">
    <tableColumn id="1" xr3:uid="{6E07E715-0F69-4219-9FDD-13E8278E6711}" name="Model"/>
    <tableColumn id="2" xr3:uid="{4263786E-C3ED-44C7-88F4-ED678EC9F8A7}" name="Jaccard" dataDxfId="22"/>
    <tableColumn id="5" xr3:uid="{31ED6075-F040-46A1-B626-EB443D7E5747}" name="Kendall" dataDxfId="21"/>
    <tableColumn id="3" xr3:uid="{7B4D52C8-3938-49E0-B125-4511634EB95D}" name="DCG" dataDxfId="20"/>
    <tableColumn id="4" xr3:uid="{F7AE67E8-9D10-40B1-B242-30AC6753C643}" name="Adjusted Reward" dataDxfId="19"/>
    <tableColumn id="6" xr3:uid="{DE2F9E9E-1A40-4A40-ABDA-D537ADF93FE2}" name="Proportionate Reward" dataDxfId="18">
      <calculatedColumnFormula>saturating!D22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C960365-A9C3-4921-8802-15DDC55F220B}" name="Table135615" displayName="Table135615" ref="B33:E38" totalsRowCount="1" tableBorderDxfId="17">
  <tableColumns count="4">
    <tableColumn id="1" xr3:uid="{BBCF249E-25D4-439C-87FC-DDFDA6B65508}" name="Model" totalsRowLabel="Average" dataDxfId="16" totalsRowDxfId="15"/>
    <tableColumn id="2" xr3:uid="{BD09FDCA-832F-4C48-9699-ECBE304E7B10}" name="Jaccard" totalsRowFunction="average" dataDxfId="14" totalsRowDxfId="13">
      <calculatedColumnFormula>ABS(C5-F5)/F5</calculatedColumnFormula>
    </tableColumn>
    <tableColumn id="5" xr3:uid="{A2CCE6BE-80B3-45A2-9B3F-46D121A87129}" name="Kendall" totalsRowFunction="average" dataDxfId="12" totalsRowDxfId="11">
      <calculatedColumnFormula>ABS(D5-F5)/F5</calculatedColumnFormula>
    </tableColumn>
    <tableColumn id="3" xr3:uid="{2C406237-24D7-4919-82DC-0B1501D12227}" name="DCG" totalsRowFunction="average" dataDxfId="10" totalsRowDxfId="9">
      <calculatedColumnFormula>ABS(E5-F5)/F5</calculatedColumnFormula>
    </tableColumn>
  </tableColumns>
  <tableStyleInfo name="TableStyleMedium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27D1EAC-C1DD-41F5-8655-6F2164EF141D}" name="Table1356716" displayName="Table1356716" ref="G33:J38" totalsRowCount="1" tableBorderDxfId="8">
  <tableColumns count="4">
    <tableColumn id="1" xr3:uid="{33923904-EAB8-46C1-937C-EACD23CC77FD}" name="Model" totalsRowLabel="Total" dataDxfId="7" totalsRowDxfId="6"/>
    <tableColumn id="2" xr3:uid="{D438EF18-7D4C-46E9-951E-49FF4CC2DF3E}" name="Jaccard" totalsRowFunction="average" dataDxfId="5" totalsRowDxfId="4">
      <calculatedColumnFormula>ABS(C5-G5)/G5</calculatedColumnFormula>
    </tableColumn>
    <tableColumn id="5" xr3:uid="{0BCDDFCC-AC2F-43C1-BA58-D898C5F4F6F7}" name="Kendall" totalsRowFunction="average" dataDxfId="3" totalsRowDxfId="2">
      <calculatedColumnFormula>ABS(D5-G5)/G5</calculatedColumnFormula>
    </tableColumn>
    <tableColumn id="3" xr3:uid="{FAB30BB5-7D7F-4F6C-8C99-075BC4C70567}" name="DCG" totalsRowFunction="average" dataDxfId="1" totalsRowDxfId="0">
      <calculatedColumnFormula>ABS(E5-G5)/G5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9D921-2733-4446-816E-C610F2D9D084}" name="Table14" displayName="Table14" ref="B6:F10" totalsRowShown="0" tableBorderDxfId="115">
  <tableColumns count="5">
    <tableColumn id="1" xr3:uid="{4551F4F6-8A20-40B8-9539-EF65C74ED0EB}" name="Model"/>
    <tableColumn id="2" xr3:uid="{6CE46FE7-A4FD-4173-A2BD-7E1BAD6830F9}" name="Jaccard" dataDxfId="114"/>
    <tableColumn id="5" xr3:uid="{67242A40-2FDA-4856-A1FC-712FA41E626A}" name="Kendall" dataDxfId="113"/>
    <tableColumn id="3" xr3:uid="{F424E0DD-B62C-47FA-9376-256C2ECA2266}" name="DCG" dataDxfId="112"/>
    <tableColumn id="4" xr3:uid="{5714EFA7-DB69-4946-9E28-F59B84EB834B}" name="ML Reward" dataDxfId="1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A6B37A-E56C-4F0E-B9CC-5190C720A286}" name="Table135" displayName="Table135" ref="H6:L11" totalsRowCount="1" tableBorderDxfId="110">
  <tableColumns count="5">
    <tableColumn id="1" xr3:uid="{21AB0860-E31D-4150-9A67-92051D8ADC9C}" name="Model" totalsRowLabel="Total" dataDxfId="109" totalsRowDxfId="108"/>
    <tableColumn id="2" xr3:uid="{152B3FFF-0F55-4C5C-801B-DC748F9698CF}" name="Jaccard" totalsRowFunction="average" dataDxfId="107" totalsRowDxfId="106">
      <calculatedColumnFormula>100*ABS(Table14[[#This Row],[ML Reward]]-Table14[[#This Row],[Jaccard]])/Table14[[#This Row],[ML Reward]]</calculatedColumnFormula>
    </tableColumn>
    <tableColumn id="5" xr3:uid="{E6F1711C-F03C-45C4-B2CE-94AE7F642A3D}" name="Kendall" totalsRowFunction="average" dataDxfId="105" totalsRowDxfId="104">
      <calculatedColumnFormula>100*ABS(Table14[[#This Row],[ML Reward]]-Table14[[#This Row],[Kendall]])/Table14[[#This Row],[ML Reward]]</calculatedColumnFormula>
    </tableColumn>
    <tableColumn id="3" xr3:uid="{4C861026-4268-4A22-A972-4AD4F2C8CE5C}" name="DCG" totalsRowFunction="average" dataDxfId="103" totalsRowDxfId="102">
      <calculatedColumnFormula>100*ABS(Table14[[#This Row],[ML Reward]]-Table14[[#This Row],[DCG]])/Table14[[#This Row],[ML Reward]]</calculatedColumnFormula>
    </tableColumn>
    <tableColumn id="4" xr3:uid="{415FD260-3A7A-4279-8F62-2E4EA5B69478}" name="Average" totalsRowFunction="average" dataDxfId="101" totalsRowDxfId="100">
      <calculatedColumnFormula>AVERAGE(I7:K7)</calculatedColumnFormula>
    </tableColumn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3E8C3F5-2B03-46B0-9EA5-5DFD59B51730}" name="Table158" displayName="Table158" ref="B4:G8" totalsRowShown="0" headerRowDxfId="99" tableBorderDxfId="98">
  <tableColumns count="6">
    <tableColumn id="1" xr3:uid="{66A5A0DD-D90B-4594-83AB-B9318269E3DC}" name="Model"/>
    <tableColumn id="2" xr3:uid="{C58FFA8B-68E9-4187-948E-54E03000F02A}" name="Jaccard" dataDxfId="97"/>
    <tableColumn id="5" xr3:uid="{53BDB7E5-09E9-4642-9415-7BCE744327E0}" name="Kendall" dataDxfId="96"/>
    <tableColumn id="3" xr3:uid="{4609E899-EB39-4CF5-AD9F-A9EED63FAED1}" name="DCG" dataDxfId="95"/>
    <tableColumn id="4" xr3:uid="{045A7FB3-4380-42B6-812D-6AA915BDCEAA}" name="Adjusted Reward" dataDxfId="94"/>
    <tableColumn id="6" xr3:uid="{86E8A517-9BCB-4BED-9B78-C9CFE872930F}" name="Proportionate Reward" dataDxfId="93">
      <calculatedColumnFormula>saturating!D22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20EDBB-6B10-415F-BD5A-AB527D57AC0A}" name="Table13569" displayName="Table13569" ref="B33:E38" totalsRowCount="1" tableBorderDxfId="92">
  <tableColumns count="4">
    <tableColumn id="1" xr3:uid="{9E9F470E-944C-429D-86F8-268CE5CC8B5D}" name="Model" totalsRowLabel="Total" dataDxfId="91" totalsRowDxfId="90"/>
    <tableColumn id="2" xr3:uid="{BB066B10-92DF-4DEC-95E8-D5538AEDB21F}" name="Jaccard" totalsRowFunction="average" dataDxfId="89" totalsRowDxfId="88">
      <calculatedColumnFormula>ABS(C5-F5)/F5</calculatedColumnFormula>
    </tableColumn>
    <tableColumn id="5" xr3:uid="{46E3D6BC-803F-4BAE-A833-179A52637C9E}" name="Kendall" totalsRowFunction="average" dataDxfId="87" totalsRowDxfId="86">
      <calculatedColumnFormula>ABS(D5-F5)/F5</calculatedColumnFormula>
    </tableColumn>
    <tableColumn id="3" xr3:uid="{86E26F97-0E5F-414A-A3D2-5A7AB62D86D8}" name="DCG" totalsRowFunction="average" dataDxfId="85" totalsRowDxfId="84">
      <calculatedColumnFormula>ABS(E5-F5)/F5</calculatedColumnFormula>
    </tableColumn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EF0A0E1-DAB0-469D-9B53-847D1FEFC06D}" name="Table1356710" displayName="Table1356710" ref="G33:J38" totalsRowCount="1" tableBorderDxfId="83">
  <tableColumns count="4">
    <tableColumn id="1" xr3:uid="{5FC08848-6ADB-4357-8F85-9296A7A600D3}" name="Model" totalsRowLabel="Total" dataDxfId="82" totalsRowDxfId="81"/>
    <tableColumn id="2" xr3:uid="{C4FCD41D-191A-4311-987E-A0F6D33129EB}" name="Jaccard" totalsRowFunction="average" dataDxfId="80" totalsRowDxfId="79">
      <calculatedColumnFormula>ABS(C5-G5)/G5</calculatedColumnFormula>
    </tableColumn>
    <tableColumn id="5" xr3:uid="{137D476E-3FB9-4A2E-B9CD-B81D4A3EDD67}" name="Kendall" totalsRowFunction="average" dataDxfId="78" totalsRowDxfId="77">
      <calculatedColumnFormula>ABS(D5-G5)/G5</calculatedColumnFormula>
    </tableColumn>
    <tableColumn id="3" xr3:uid="{B57E1B83-57CF-4428-86CA-1314FEC08798}" name="DCG" totalsRowFunction="average" dataDxfId="76" totalsRowDxfId="75">
      <calculatedColumnFormula>ABS(E5-G5)/G5</calculatedColumnFormula>
    </tableColumn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4A868B-022A-44ED-9795-1420604EDBC5}" name="Table15811" displayName="Table15811" ref="B4:G8" totalsRowShown="0" headerRowDxfId="74" tableBorderDxfId="73">
  <tableColumns count="6">
    <tableColumn id="1" xr3:uid="{3D071C6C-CD4D-4509-A5FE-72AB8FBCC679}" name="Model"/>
    <tableColumn id="2" xr3:uid="{DA0D1B34-EC33-4199-BD9C-0A6DD4755E9A}" name="Jaccard" dataDxfId="72"/>
    <tableColumn id="5" xr3:uid="{25DB9ED4-B309-4E63-AD3C-246CD445FB43}" name="Kendall" dataDxfId="71"/>
    <tableColumn id="3" xr3:uid="{30BF8E3C-5D13-4B9F-A1BE-FB9FBEDD4217}" name="DCG" dataDxfId="70"/>
    <tableColumn id="4" xr3:uid="{8EE92B9B-C3D6-44B1-A397-24A28B7429A7}" name="Adjusted Reward" dataDxfId="69"/>
    <tableColumn id="6" xr3:uid="{FBE5571E-621B-47D2-B574-8A4D4D83C0E2}" name="Proportionate Reward" dataDxfId="68">
      <calculatedColumnFormula>saturating!D22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13EA56-9EC5-4226-9E4E-A0D48753A865}" name="Table1356912" displayName="Table1356912" ref="B33:E38" totalsRowCount="1" tableBorderDxfId="67">
  <tableColumns count="4">
    <tableColumn id="1" xr3:uid="{46CE6C32-2ABE-495C-9C9A-C0586606F0AC}" name="Model" totalsRowLabel="Total" dataDxfId="66" totalsRowDxfId="65"/>
    <tableColumn id="2" xr3:uid="{F21A5244-A137-41EC-94D3-8ED8179063DA}" name="Jaccard" totalsRowFunction="average" dataDxfId="64" totalsRowDxfId="63">
      <calculatedColumnFormula>ABS(C5-F5)/F5</calculatedColumnFormula>
    </tableColumn>
    <tableColumn id="5" xr3:uid="{92B80890-872A-4B5C-9461-3EECA8AB2DF5}" name="Kendall" totalsRowFunction="average" dataDxfId="62" totalsRowDxfId="61">
      <calculatedColumnFormula>ABS(D5-F5)/F5</calculatedColumnFormula>
    </tableColumn>
    <tableColumn id="3" xr3:uid="{C4910E40-BA7D-466B-9998-E56EAE9CD314}" name="DCG" totalsRowFunction="average" dataDxfId="60" totalsRowDxfId="59">
      <calculatedColumnFormula>ABS(E5-F5)/F5</calculatedColumnFormula>
    </tableColumn>
  </tableColumns>
  <tableStyleInfo name="TableStyleMedium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6EB92DE-D3E4-487B-9548-741284513C1F}" name="Table135671013" displayName="Table135671013" ref="G33:J38" totalsRowCount="1" tableBorderDxfId="58">
  <tableColumns count="4">
    <tableColumn id="1" xr3:uid="{41E6A2E7-FAB9-4FF4-860E-8D589CE3CA8A}" name="Model" totalsRowLabel="Total" dataDxfId="57" totalsRowDxfId="56"/>
    <tableColumn id="2" xr3:uid="{2D9F5D35-910B-434D-9611-5915F67AF734}" name="Jaccard" totalsRowFunction="average" dataDxfId="55" totalsRowDxfId="54">
      <calculatedColumnFormula>ABS(C5-G5)/G5</calculatedColumnFormula>
    </tableColumn>
    <tableColumn id="5" xr3:uid="{60BCCFC4-6568-4255-B070-EEF503B069EF}" name="Kendall" totalsRowFunction="average" dataDxfId="53" totalsRowDxfId="52">
      <calculatedColumnFormula>ABS(D5-G5)/G5</calculatedColumnFormula>
    </tableColumn>
    <tableColumn id="3" xr3:uid="{117B8DA2-D939-4D82-8D2D-651DFD69F8EA}" name="DCG" totalsRowFunction="average" dataDxfId="51" totalsRowDxfId="50">
      <calculatedColumnFormula>ABS(E5-G5)/G5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9.xml"/><Relationship Id="rId6" Type="http://schemas.openxmlformats.org/officeDocument/2006/relationships/comments" Target="../comments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0.xml"/><Relationship Id="rId6" Type="http://schemas.openxmlformats.org/officeDocument/2006/relationships/comments" Target="../comments4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Relationship Id="rId6" Type="http://schemas.openxmlformats.org/officeDocument/2006/relationships/comments" Target="../comments1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8.xml"/><Relationship Id="rId6" Type="http://schemas.openxmlformats.org/officeDocument/2006/relationships/comments" Target="../comments2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zoomScale="70" zoomScaleNormal="70" zoomScalePageLayoutView="235" workbookViewId="0">
      <selection activeCell="L8" sqref="L8"/>
    </sheetView>
  </sheetViews>
  <sheetFormatPr defaultColWidth="10.6875" defaultRowHeight="15.75" x14ac:dyDescent="0.5"/>
  <cols>
    <col min="2" max="2" width="16" customWidth="1"/>
    <col min="3" max="3" width="19.6875" customWidth="1"/>
    <col min="4" max="4" width="19" customWidth="1"/>
    <col min="5" max="5" width="19.8125" customWidth="1"/>
    <col min="6" max="6" width="18.1875" customWidth="1"/>
    <col min="9" max="9" width="21.3125" customWidth="1"/>
    <col min="10" max="10" width="27" customWidth="1"/>
    <col min="11" max="11" width="22.6875" customWidth="1"/>
    <col min="12" max="12" width="18" customWidth="1"/>
    <col min="15" max="15" width="12.0625" customWidth="1"/>
    <col min="18" max="18" width="10.9375" customWidth="1"/>
  </cols>
  <sheetData>
    <row r="1" spans="1:19" x14ac:dyDescent="0.5">
      <c r="B1">
        <v>5</v>
      </c>
      <c r="C1">
        <v>25</v>
      </c>
      <c r="D1">
        <v>50</v>
      </c>
      <c r="H1" s="9"/>
      <c r="I1" s="10">
        <v>5</v>
      </c>
      <c r="J1" s="10">
        <v>25</v>
      </c>
      <c r="K1" s="11">
        <v>50</v>
      </c>
      <c r="L1" s="2"/>
    </row>
    <row r="2" spans="1:19" x14ac:dyDescent="0.5">
      <c r="A2" t="s">
        <v>0</v>
      </c>
      <c r="B2">
        <v>259545.498755048</v>
      </c>
      <c r="C2">
        <v>689897.16643472901</v>
      </c>
      <c r="D2">
        <v>553772.49866518995</v>
      </c>
      <c r="E2" s="7"/>
      <c r="F2" t="s">
        <v>3</v>
      </c>
      <c r="H2" s="1" t="s">
        <v>0</v>
      </c>
      <c r="I2" s="2">
        <f>1</f>
        <v>1</v>
      </c>
      <c r="J2" s="2">
        <v>1</v>
      </c>
      <c r="K2" s="3">
        <v>1</v>
      </c>
      <c r="L2" s="2"/>
    </row>
    <row r="3" spans="1:19" x14ac:dyDescent="0.5">
      <c r="A3" t="s">
        <v>1</v>
      </c>
      <c r="B3">
        <v>259545.498755048</v>
      </c>
      <c r="C3">
        <v>686072.78240786202</v>
      </c>
      <c r="D3">
        <v>549703.17405518994</v>
      </c>
      <c r="E3" s="7"/>
      <c r="F3" t="s">
        <v>4</v>
      </c>
      <c r="H3" s="1" t="s">
        <v>1</v>
      </c>
      <c r="I3" s="2">
        <f>(B3-B4)/(B2-B4)</f>
        <v>1</v>
      </c>
      <c r="J3" s="2">
        <f>(C3-C4)/(C2-C4)</f>
        <v>0.98741254752737162</v>
      </c>
      <c r="K3" s="3">
        <f>(D3-D4)/(D2-D4)</f>
        <v>0.98648178852284008</v>
      </c>
      <c r="L3" s="2"/>
    </row>
    <row r="4" spans="1:19" x14ac:dyDescent="0.5">
      <c r="A4" t="s">
        <v>2</v>
      </c>
      <c r="B4">
        <v>237660.828820864</v>
      </c>
      <c r="C4">
        <v>386072.06479615899</v>
      </c>
      <c r="D4">
        <v>252747.12878726999</v>
      </c>
      <c r="E4" s="7"/>
      <c r="H4" s="4" t="s">
        <v>2</v>
      </c>
      <c r="I4" s="5">
        <v>0</v>
      </c>
      <c r="J4" s="5">
        <v>0</v>
      </c>
      <c r="K4" s="6">
        <v>0</v>
      </c>
      <c r="L4" s="2"/>
    </row>
    <row r="5" spans="1:19" x14ac:dyDescent="0.5">
      <c r="P5" s="43" t="s">
        <v>16</v>
      </c>
      <c r="Q5" s="44"/>
      <c r="R5" s="45"/>
      <c r="S5" s="12" t="s">
        <v>16</v>
      </c>
    </row>
    <row r="6" spans="1:19" x14ac:dyDescent="0.5">
      <c r="O6" s="13" t="s">
        <v>7</v>
      </c>
      <c r="P6" t="s">
        <v>8</v>
      </c>
      <c r="Q6" t="s">
        <v>9</v>
      </c>
      <c r="R6" t="s">
        <v>10</v>
      </c>
      <c r="S6" t="s">
        <v>11</v>
      </c>
    </row>
    <row r="7" spans="1:19" x14ac:dyDescent="0.5">
      <c r="O7" s="14" t="s">
        <v>12</v>
      </c>
      <c r="P7" s="16">
        <v>0.70200000000000018</v>
      </c>
      <c r="Q7" s="16">
        <v>0.97551020408163236</v>
      </c>
      <c r="R7" s="16">
        <v>0.87693455840760526</v>
      </c>
      <c r="S7" s="16">
        <f>Linear!K3</f>
        <v>1</v>
      </c>
    </row>
    <row r="8" spans="1:19" x14ac:dyDescent="0.5">
      <c r="O8" s="15" t="s">
        <v>13</v>
      </c>
      <c r="P8" s="16">
        <v>0.64400000000000002</v>
      </c>
      <c r="Q8" s="16">
        <v>0.9756734693877549</v>
      </c>
      <c r="R8" s="16">
        <v>0.81678020099053816</v>
      </c>
      <c r="S8" s="16">
        <f>saturating!K3</f>
        <v>0.99994813138726579</v>
      </c>
    </row>
    <row r="9" spans="1:19" x14ac:dyDescent="0.5">
      <c r="O9" s="14" t="s">
        <v>14</v>
      </c>
      <c r="P9" s="16">
        <v>0.52</v>
      </c>
      <c r="Q9" s="16">
        <v>0.98302040816326475</v>
      </c>
      <c r="R9" s="16">
        <v>0.81614838258627065</v>
      </c>
      <c r="S9" s="16">
        <f>discontinuous!K3</f>
        <v>0.99887722885317543</v>
      </c>
    </row>
    <row r="10" spans="1:19" x14ac:dyDescent="0.5">
      <c r="O10" s="15" t="s">
        <v>15</v>
      </c>
      <c r="P10" s="16">
        <v>0.51800000000000002</v>
      </c>
      <c r="Q10" s="16">
        <v>0.96767346938775467</v>
      </c>
      <c r="R10" s="16">
        <v>0.70703077193816</v>
      </c>
      <c r="S10" s="16">
        <f>K3</f>
        <v>0.98648178852284008</v>
      </c>
    </row>
    <row r="21" spans="1:13" x14ac:dyDescent="0.5">
      <c r="A21" t="s">
        <v>6</v>
      </c>
      <c r="L21" s="2"/>
      <c r="M21" s="2"/>
    </row>
    <row r="22" spans="1:13" x14ac:dyDescent="0.5">
      <c r="B22">
        <v>5</v>
      </c>
      <c r="C22">
        <v>25</v>
      </c>
      <c r="D22">
        <v>50</v>
      </c>
      <c r="F22" t="s">
        <v>5</v>
      </c>
      <c r="H22" s="9"/>
      <c r="I22" s="10">
        <v>5</v>
      </c>
      <c r="J22" s="10">
        <v>25</v>
      </c>
      <c r="K22" s="11">
        <v>50</v>
      </c>
      <c r="L22" s="2"/>
      <c r="M22" s="2"/>
    </row>
    <row r="23" spans="1:13" x14ac:dyDescent="0.5">
      <c r="A23" t="s">
        <v>0</v>
      </c>
      <c r="B23">
        <f>B3/$B$2</f>
        <v>1</v>
      </c>
      <c r="C23">
        <f>C3/$C$2</f>
        <v>0.99445658829615036</v>
      </c>
      <c r="D23">
        <f>D3/$D$2</f>
        <v>0.99265163109434162</v>
      </c>
      <c r="H23" s="1" t="s">
        <v>1</v>
      </c>
      <c r="I23" s="8">
        <f>(B2-B3)/B2</f>
        <v>0</v>
      </c>
      <c r="J23" s="2">
        <f>(C2-C3)/C2</f>
        <v>5.543411703849652E-3</v>
      </c>
      <c r="K23" s="3">
        <f>(D2-D3)/D2</f>
        <v>7.3483689056583479E-3</v>
      </c>
      <c r="L23" s="2"/>
      <c r="M23" s="2"/>
    </row>
    <row r="24" spans="1:13" x14ac:dyDescent="0.5">
      <c r="A24" t="s">
        <v>1</v>
      </c>
      <c r="B24">
        <f>B3/$B$2</f>
        <v>1</v>
      </c>
      <c r="C24">
        <f>C3/$C$2</f>
        <v>0.99445658829615036</v>
      </c>
      <c r="D24">
        <f>D3/$D$2</f>
        <v>0.99265163109434162</v>
      </c>
      <c r="H24" s="4" t="s">
        <v>2</v>
      </c>
      <c r="I24" s="5">
        <f>(B2-B4)/B2</f>
        <v>8.4319204298118677E-2</v>
      </c>
      <c r="J24" s="5">
        <f>(C2-C4)/C2</f>
        <v>0.4403918676875952</v>
      </c>
      <c r="K24" s="6">
        <f>(D2-D4)/D2</f>
        <v>0.54359032021906073</v>
      </c>
      <c r="L24" s="2"/>
      <c r="M24" s="2"/>
    </row>
    <row r="25" spans="1:13" x14ac:dyDescent="0.5">
      <c r="A25" t="s">
        <v>2</v>
      </c>
      <c r="B25">
        <f>B4/$B$2</f>
        <v>0.91568079570188132</v>
      </c>
      <c r="C25">
        <f>C4/$C$2</f>
        <v>0.5596081323124048</v>
      </c>
      <c r="D25">
        <f>D4/$D$2</f>
        <v>0.45640967978093933</v>
      </c>
      <c r="L25" s="2"/>
      <c r="M25" s="2"/>
    </row>
    <row r="26" spans="1:13" x14ac:dyDescent="0.5">
      <c r="L26" s="2"/>
      <c r="M26" s="2"/>
    </row>
  </sheetData>
  <mergeCells count="1">
    <mergeCell ref="P5:R5"/>
  </mergeCells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C34E5-F0B7-4A8D-A579-C2B31E1BB8B2}">
  <dimension ref="B3:J38"/>
  <sheetViews>
    <sheetView workbookViewId="0">
      <selection activeCell="I9" sqref="I9"/>
    </sheetView>
  </sheetViews>
  <sheetFormatPr defaultRowHeight="15.75" x14ac:dyDescent="0.5"/>
  <cols>
    <col min="6" max="6" width="19" customWidth="1"/>
    <col min="7" max="7" width="23.9375" customWidth="1"/>
  </cols>
  <sheetData>
    <row r="3" spans="2:7" x14ac:dyDescent="0.5">
      <c r="C3" s="43" t="s">
        <v>16</v>
      </c>
      <c r="D3" s="44"/>
      <c r="E3" s="45"/>
      <c r="F3" s="43" t="s">
        <v>16</v>
      </c>
      <c r="G3" s="45"/>
    </row>
    <row r="4" spans="2:7" x14ac:dyDescent="0.5">
      <c r="B4" s="23" t="s">
        <v>7</v>
      </c>
      <c r="C4" s="24" t="s">
        <v>8</v>
      </c>
      <c r="D4" s="24" t="s">
        <v>9</v>
      </c>
      <c r="E4" s="24" t="s">
        <v>10</v>
      </c>
      <c r="F4" s="25" t="s">
        <v>30</v>
      </c>
      <c r="G4" s="25" t="s">
        <v>31</v>
      </c>
    </row>
    <row r="5" spans="2:7" x14ac:dyDescent="0.5">
      <c r="B5" s="14" t="s">
        <v>12</v>
      </c>
      <c r="C5">
        <v>0.76</v>
      </c>
      <c r="D5">
        <v>0.97551020408163236</v>
      </c>
      <c r="E5">
        <v>0.87693455840760526</v>
      </c>
      <c r="F5" s="16">
        <f>Linear!K3</f>
        <v>1</v>
      </c>
      <c r="G5" s="16">
        <f>Linear!D23</f>
        <v>1</v>
      </c>
    </row>
    <row r="6" spans="2:7" x14ac:dyDescent="0.5">
      <c r="B6" s="15" t="s">
        <v>13</v>
      </c>
      <c r="C6">
        <v>0.64400000000000002</v>
      </c>
      <c r="D6">
        <v>0.9756734693877549</v>
      </c>
      <c r="E6">
        <v>0.81678020099053816</v>
      </c>
      <c r="F6" s="16">
        <f>saturating!K3</f>
        <v>0.99994813138726579</v>
      </c>
      <c r="G6" s="16">
        <f>saturating!D23</f>
        <v>0.99999020659332494</v>
      </c>
    </row>
    <row r="7" spans="2:7" x14ac:dyDescent="0.5">
      <c r="B7" s="14" t="s">
        <v>14</v>
      </c>
      <c r="C7">
        <v>0.72799999999999998</v>
      </c>
      <c r="D7">
        <v>0.98302040816326475</v>
      </c>
      <c r="E7">
        <v>0.81614838258627065</v>
      </c>
      <c r="F7" s="16">
        <f>discontinuous!K3</f>
        <v>0.99887722885317543</v>
      </c>
      <c r="G7" s="16">
        <f>discontinuous!D23</f>
        <v>0.99983634736799865</v>
      </c>
    </row>
    <row r="8" spans="2:7" x14ac:dyDescent="0.5">
      <c r="B8" s="15" t="s">
        <v>15</v>
      </c>
      <c r="C8">
        <v>0.51800000000000002</v>
      </c>
      <c r="D8">
        <v>0.96767346938775467</v>
      </c>
      <c r="E8">
        <v>0.70703077193816</v>
      </c>
      <c r="F8" s="16">
        <f>combined!K3</f>
        <v>0.98648178852284008</v>
      </c>
      <c r="G8" s="16">
        <f>combined!D24</f>
        <v>0.99265163109434162</v>
      </c>
    </row>
    <row r="31" spans="2:10" x14ac:dyDescent="0.5">
      <c r="B31" s="26" t="s">
        <v>28</v>
      </c>
      <c r="C31" s="26"/>
      <c r="D31" s="26"/>
      <c r="E31" s="26"/>
      <c r="G31" s="26" t="s">
        <v>29</v>
      </c>
      <c r="H31" s="26"/>
      <c r="I31" s="26"/>
      <c r="J31" s="26"/>
    </row>
    <row r="32" spans="2:10" x14ac:dyDescent="0.5">
      <c r="C32" s="47" t="s">
        <v>27</v>
      </c>
      <c r="D32" s="48"/>
      <c r="E32" s="49"/>
      <c r="H32" s="47" t="s">
        <v>27</v>
      </c>
      <c r="I32" s="48"/>
      <c r="J32" s="49"/>
    </row>
    <row r="33" spans="2:10" x14ac:dyDescent="0.5">
      <c r="B33" s="19" t="s">
        <v>7</v>
      </c>
      <c r="C33" s="18" t="s">
        <v>8</v>
      </c>
      <c r="D33" s="18" t="s">
        <v>9</v>
      </c>
      <c r="E33" s="18" t="s">
        <v>10</v>
      </c>
      <c r="G33" s="19" t="s">
        <v>7</v>
      </c>
      <c r="H33" s="18" t="s">
        <v>8</v>
      </c>
      <c r="I33" s="18" t="s">
        <v>9</v>
      </c>
      <c r="J33" s="18" t="s">
        <v>10</v>
      </c>
    </row>
    <row r="34" spans="2:10" x14ac:dyDescent="0.5">
      <c r="B34" s="21" t="s">
        <v>12</v>
      </c>
      <c r="C34" s="20">
        <f>ABS(C5-F5)/F5</f>
        <v>0.24</v>
      </c>
      <c r="D34" s="20">
        <f>ABS(D5-F5)/F5</f>
        <v>2.4489795918367641E-2</v>
      </c>
      <c r="E34" s="20">
        <f>ABS(E5-F5)/F5</f>
        <v>0.12306544159239474</v>
      </c>
      <c r="G34" s="21" t="s">
        <v>12</v>
      </c>
      <c r="H34" s="20">
        <f>ABS(C5-G5)/G5</f>
        <v>0.24</v>
      </c>
      <c r="I34" s="20">
        <f>ABS(D5-G5)/G5</f>
        <v>2.4489795918367641E-2</v>
      </c>
      <c r="J34" s="20">
        <f>ABS(E5-G5)/G5</f>
        <v>0.12306544159239474</v>
      </c>
    </row>
    <row r="35" spans="2:10" x14ac:dyDescent="0.5">
      <c r="B35" s="21" t="s">
        <v>13</v>
      </c>
      <c r="C35" s="20">
        <f t="shared" ref="C35:C37" si="0">ABS(C6-F6)/F6</f>
        <v>0.35596659488072196</v>
      </c>
      <c r="D35" s="20">
        <f t="shared" ref="D35:D37" si="1">ABS(D6-F6)/F6</f>
        <v>2.4275921157864196E-2</v>
      </c>
      <c r="E35" s="20">
        <f t="shared" ref="E35:E37" si="2">ABS(E6-F6)/F6</f>
        <v>0.18317743155598665</v>
      </c>
      <c r="G35" s="21" t="s">
        <v>13</v>
      </c>
      <c r="H35" s="20">
        <f t="shared" ref="H35:H37" si="3">ABS(C6-G6)/G6</f>
        <v>0.35599369298433409</v>
      </c>
      <c r="I35" s="20">
        <f t="shared" ref="I35:I37" si="4">ABS(D6-G6)/G6</f>
        <v>2.4316975351598765E-2</v>
      </c>
      <c r="J35" s="20">
        <f t="shared" ref="J35:J37" si="5">ABS(E6-G6)/G6</f>
        <v>0.18321179987045058</v>
      </c>
    </row>
    <row r="36" spans="2:10" x14ac:dyDescent="0.5">
      <c r="B36" s="21" t="s">
        <v>14</v>
      </c>
      <c r="C36" s="20">
        <f t="shared" si="0"/>
        <v>0.27118170384580026</v>
      </c>
      <c r="D36" s="20">
        <f t="shared" si="1"/>
        <v>1.5874644282477146E-2</v>
      </c>
      <c r="E36" s="20">
        <f t="shared" si="2"/>
        <v>0.18293423955284099</v>
      </c>
      <c r="G36" s="21" t="s">
        <v>14</v>
      </c>
      <c r="H36" s="20">
        <f t="shared" si="3"/>
        <v>0.27188084138328178</v>
      </c>
      <c r="I36" s="20">
        <f t="shared" si="4"/>
        <v>1.6818691627885622E-2</v>
      </c>
      <c r="J36" s="20">
        <f t="shared" si="5"/>
        <v>0.1837180307210016</v>
      </c>
    </row>
    <row r="37" spans="2:10" x14ac:dyDescent="0.5">
      <c r="B37" s="21" t="s">
        <v>15</v>
      </c>
      <c r="C37" s="20">
        <f t="shared" si="0"/>
        <v>0.47490160890283206</v>
      </c>
      <c r="D37" s="20">
        <f t="shared" si="1"/>
        <v>1.9066058141072248E-2</v>
      </c>
      <c r="E37" s="20">
        <f t="shared" si="2"/>
        <v>0.2832804617742925</v>
      </c>
      <c r="G37" s="21" t="s">
        <v>15</v>
      </c>
      <c r="H37" s="20">
        <f t="shared" si="3"/>
        <v>0.4781653666060724</v>
      </c>
      <c r="I37" s="20">
        <f t="shared" si="4"/>
        <v>2.5163069222029041E-2</v>
      </c>
      <c r="J37" s="20">
        <f t="shared" si="5"/>
        <v>0.28773524387533717</v>
      </c>
    </row>
    <row r="38" spans="2:10" x14ac:dyDescent="0.5">
      <c r="B38" s="22" t="s">
        <v>20</v>
      </c>
      <c r="C38" s="20">
        <f>SUBTOTAL(101,Table1356[Jaccard])</f>
        <v>0.33551247690733854</v>
      </c>
      <c r="D38" s="20">
        <f>SUBTOTAL(101,Table1356[Kendall])</f>
        <v>2.0926604874945309E-2</v>
      </c>
      <c r="E38" s="20">
        <f>SUBTOTAL(101,Table1356[DCG])</f>
        <v>0.19311439361887872</v>
      </c>
      <c r="G38" s="22" t="s">
        <v>20</v>
      </c>
      <c r="H38" s="20">
        <f>SUBTOTAL(101,Table13567[Jaccard])</f>
        <v>0.33650997524342208</v>
      </c>
      <c r="I38" s="20">
        <f>SUBTOTAL(101,Table13567[Kendall])</f>
        <v>2.2697133029970271E-2</v>
      </c>
      <c r="J38" s="20">
        <f>SUBTOTAL(101,Table13567[DCG])</f>
        <v>0.19443262901479602</v>
      </c>
    </row>
  </sheetData>
  <mergeCells count="4">
    <mergeCell ref="C3:E3"/>
    <mergeCell ref="F3:G3"/>
    <mergeCell ref="C32:E32"/>
    <mergeCell ref="H32:J32"/>
  </mergeCells>
  <pageMargins left="0.7" right="0.7" top="0.75" bottom="0.75" header="0.3" footer="0.3"/>
  <drawing r:id="rId1"/>
  <legacyDrawing r:id="rId2"/>
  <tableParts count="3"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3EB0-C098-4067-9926-DB9F8F357FBE}">
  <dimension ref="B3:J38"/>
  <sheetViews>
    <sheetView topLeftCell="A38" workbookViewId="0">
      <selection activeCell="F38" sqref="F38"/>
    </sheetView>
  </sheetViews>
  <sheetFormatPr defaultRowHeight="15.75" x14ac:dyDescent="0.5"/>
  <cols>
    <col min="6" max="6" width="19.0625" customWidth="1"/>
    <col min="7" max="7" width="23.9375" customWidth="1"/>
  </cols>
  <sheetData>
    <row r="3" spans="2:7" x14ac:dyDescent="0.5">
      <c r="C3" s="43" t="s">
        <v>16</v>
      </c>
      <c r="D3" s="44"/>
      <c r="E3" s="45"/>
      <c r="F3" s="43" t="s">
        <v>16</v>
      </c>
      <c r="G3" s="45"/>
    </row>
    <row r="4" spans="2:7" x14ac:dyDescent="0.5">
      <c r="B4" s="23" t="s">
        <v>7</v>
      </c>
      <c r="C4" s="24" t="s">
        <v>8</v>
      </c>
      <c r="D4" s="24" t="s">
        <v>9</v>
      </c>
      <c r="E4" s="24" t="s">
        <v>10</v>
      </c>
      <c r="F4" s="25" t="s">
        <v>30</v>
      </c>
      <c r="G4" s="25" t="s">
        <v>31</v>
      </c>
    </row>
    <row r="5" spans="2:7" x14ac:dyDescent="0.5">
      <c r="B5" s="14" t="s">
        <v>12</v>
      </c>
      <c r="C5" s="16">
        <v>0.78351254480286736</v>
      </c>
      <c r="D5" s="16">
        <v>0.95238235843766994</v>
      </c>
      <c r="E5" s="16">
        <v>0.94622546966126475</v>
      </c>
      <c r="F5" s="16">
        <f>'Reward Full'!I3</f>
        <v>0.93167177225585296</v>
      </c>
      <c r="G5" s="16">
        <f>Linear!D23</f>
        <v>1</v>
      </c>
    </row>
    <row r="6" spans="2:7" x14ac:dyDescent="0.5">
      <c r="B6" s="15" t="s">
        <v>13</v>
      </c>
      <c r="C6" s="16">
        <v>0.50985663082437249</v>
      </c>
      <c r="D6" s="16">
        <v>0.92093760556821957</v>
      </c>
      <c r="E6" s="16">
        <v>0.76595182940003714</v>
      </c>
      <c r="F6" s="16">
        <f>'Reward Full'!J3</f>
        <v>0.91031681798193143</v>
      </c>
      <c r="G6" s="16">
        <f>saturating!D23</f>
        <v>0.99999020659332494</v>
      </c>
    </row>
    <row r="7" spans="2:7" x14ac:dyDescent="0.5">
      <c r="B7" s="14" t="s">
        <v>14</v>
      </c>
      <c r="C7" s="16">
        <v>0.67580645161290298</v>
      </c>
      <c r="D7" s="16">
        <v>0.96931469658817659</v>
      </c>
      <c r="E7" s="16">
        <v>0.82423005110791425</v>
      </c>
      <c r="F7" s="16">
        <f>'Reward Full'!K3</f>
        <v>0.84002756933138423</v>
      </c>
      <c r="G7" s="16">
        <f>discontinuous!D23</f>
        <v>0.99983634736799865</v>
      </c>
    </row>
    <row r="8" spans="2:7" x14ac:dyDescent="0.5">
      <c r="B8" s="15" t="s">
        <v>15</v>
      </c>
      <c r="C8" s="16">
        <v>0.60398745519713237</v>
      </c>
      <c r="D8" s="16">
        <v>0.9558859608320911</v>
      </c>
      <c r="E8" s="16">
        <v>0.79697610855567047</v>
      </c>
      <c r="F8" s="16">
        <f>'Reward Full'!L3</f>
        <v>0.62453013620591902</v>
      </c>
      <c r="G8" s="16">
        <f>combined!D24</f>
        <v>0.99265163109434162</v>
      </c>
    </row>
    <row r="31" spans="2:10" x14ac:dyDescent="0.5">
      <c r="B31" s="26" t="s">
        <v>47</v>
      </c>
      <c r="C31" s="26"/>
      <c r="D31" s="26"/>
      <c r="E31" s="26"/>
      <c r="G31" s="26" t="s">
        <v>29</v>
      </c>
      <c r="H31" s="26"/>
      <c r="I31" s="26"/>
      <c r="J31" s="26"/>
    </row>
    <row r="32" spans="2:10" x14ac:dyDescent="0.5">
      <c r="C32" s="47" t="s">
        <v>42</v>
      </c>
      <c r="D32" s="48"/>
      <c r="E32" s="49"/>
      <c r="H32" s="47" t="s">
        <v>27</v>
      </c>
      <c r="I32" s="48"/>
      <c r="J32" s="49"/>
    </row>
    <row r="33" spans="2:10" x14ac:dyDescent="0.5">
      <c r="B33" s="19" t="s">
        <v>7</v>
      </c>
      <c r="C33" s="18" t="s">
        <v>8</v>
      </c>
      <c r="D33" s="18" t="s">
        <v>9</v>
      </c>
      <c r="E33" s="18" t="s">
        <v>10</v>
      </c>
      <c r="G33" s="19" t="s">
        <v>7</v>
      </c>
      <c r="H33" s="18" t="s">
        <v>8</v>
      </c>
      <c r="I33" s="18" t="s">
        <v>9</v>
      </c>
      <c r="J33" s="18" t="s">
        <v>10</v>
      </c>
    </row>
    <row r="34" spans="2:10" x14ac:dyDescent="0.5">
      <c r="B34" s="21" t="s">
        <v>12</v>
      </c>
      <c r="C34" s="20">
        <f>ABS(C5-F5)/F5</f>
        <v>0.15902513295454715</v>
      </c>
      <c r="D34" s="20">
        <f>ABS(D5-F5)/F5</f>
        <v>2.2229487678552852E-2</v>
      </c>
      <c r="E34" s="20">
        <f>ABS(E5-F5)/F5</f>
        <v>1.5621056512394902E-2</v>
      </c>
      <c r="G34" s="21" t="s">
        <v>12</v>
      </c>
      <c r="H34" s="20">
        <f>ABS(C5-G5)/G5</f>
        <v>0.21648745519713264</v>
      </c>
      <c r="I34" s="20">
        <f>ABS(D5-G5)/G5</f>
        <v>4.761764156233006E-2</v>
      </c>
      <c r="J34" s="20">
        <f>ABS(E5-G5)/G5</f>
        <v>5.3774530338735249E-2</v>
      </c>
    </row>
    <row r="35" spans="2:10" x14ac:dyDescent="0.5">
      <c r="B35" s="21" t="s">
        <v>13</v>
      </c>
      <c r="C35" s="20">
        <f t="shared" ref="C35:C37" si="0">ABS(C6-F6)/F6</f>
        <v>0.43991298331204459</v>
      </c>
      <c r="D35" s="20">
        <f t="shared" ref="D35:D37" si="1">ABS(D6-F6)/F6</f>
        <v>1.1667133218337353E-2</v>
      </c>
      <c r="E35" s="20">
        <f t="shared" ref="E35:E37" si="2">ABS(E6-F6)/F6</f>
        <v>0.15858763205312959</v>
      </c>
      <c r="G35" s="21" t="s">
        <v>13</v>
      </c>
      <c r="H35" s="20">
        <f t="shared" ref="H35:H37" si="3">ABS(C6-G6)/G6</f>
        <v>0.49013837589339465</v>
      </c>
      <c r="I35" s="20">
        <f t="shared" ref="I35:I37" si="4">ABS(D6-G6)/G6</f>
        <v>7.9053375226958003E-2</v>
      </c>
      <c r="J35" s="20">
        <f t="shared" ref="J35:J37" si="5">ABS(E6-G6)/G6</f>
        <v>0.23404066924874026</v>
      </c>
    </row>
    <row r="36" spans="2:10" x14ac:dyDescent="0.5">
      <c r="B36" s="21" t="s">
        <v>14</v>
      </c>
      <c r="C36" s="20">
        <f t="shared" si="0"/>
        <v>0.19549491435048047</v>
      </c>
      <c r="D36" s="20">
        <f t="shared" si="1"/>
        <v>0.15390819536994221</v>
      </c>
      <c r="E36" s="20">
        <f t="shared" si="2"/>
        <v>1.8805952090410475E-2</v>
      </c>
      <c r="G36" s="21" t="s">
        <v>14</v>
      </c>
      <c r="H36" s="20">
        <f t="shared" si="3"/>
        <v>0.32408293278003186</v>
      </c>
      <c r="I36" s="20">
        <f t="shared" si="4"/>
        <v>3.052664654587546E-2</v>
      </c>
      <c r="J36" s="20">
        <f t="shared" si="5"/>
        <v>0.17563503939655331</v>
      </c>
    </row>
    <row r="37" spans="2:10" x14ac:dyDescent="0.5">
      <c r="B37" s="21" t="s">
        <v>15</v>
      </c>
      <c r="C37" s="20">
        <f t="shared" si="0"/>
        <v>3.2893017995233052E-2</v>
      </c>
      <c r="D37" s="20">
        <f t="shared" si="1"/>
        <v>0.53056819105510389</v>
      </c>
      <c r="E37" s="20">
        <f t="shared" si="2"/>
        <v>0.27612113868095689</v>
      </c>
      <c r="G37" s="21" t="s">
        <v>15</v>
      </c>
      <c r="H37" s="20">
        <f t="shared" si="3"/>
        <v>0.39154136629859687</v>
      </c>
      <c r="I37" s="20">
        <f t="shared" si="4"/>
        <v>3.7037837959041559E-2</v>
      </c>
      <c r="J37" s="20">
        <f t="shared" si="5"/>
        <v>0.19712406287284301</v>
      </c>
    </row>
    <row r="38" spans="2:10" x14ac:dyDescent="0.5">
      <c r="B38" s="22" t="s">
        <v>19</v>
      </c>
      <c r="C38" s="20">
        <f>SUBTOTAL(101,Table135615[Jaccard])</f>
        <v>0.20683151215307632</v>
      </c>
      <c r="D38" s="20">
        <f>SUBTOTAL(101,Table135615[Kendall])</f>
        <v>0.17959325183048408</v>
      </c>
      <c r="E38" s="20">
        <f>SUBTOTAL(101,Table135615[DCG])</f>
        <v>0.11728394483422297</v>
      </c>
      <c r="G38" s="22" t="s">
        <v>20</v>
      </c>
      <c r="H38" s="20">
        <f>SUBTOTAL(101,Table1356716[Jaccard])</f>
        <v>0.35556253254228903</v>
      </c>
      <c r="I38" s="20">
        <f>SUBTOTAL(101,Table1356716[Kendall])</f>
        <v>4.8558875323551264E-2</v>
      </c>
      <c r="J38" s="20">
        <f>SUBTOTAL(101,Table1356716[DCG])</f>
        <v>0.16514357546421796</v>
      </c>
    </row>
  </sheetData>
  <mergeCells count="4">
    <mergeCell ref="C3:E3"/>
    <mergeCell ref="F3:G3"/>
    <mergeCell ref="C32:E32"/>
    <mergeCell ref="H32:J32"/>
  </mergeCells>
  <pageMargins left="0.7" right="0.7" top="0.75" bottom="0.75" header="0.3" footer="0.3"/>
  <drawing r:id="rId1"/>
  <legacy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414A9-A53E-4CCE-87E0-34007C56D1ED}">
  <dimension ref="B4:L35"/>
  <sheetViews>
    <sheetView topLeftCell="A25" workbookViewId="0">
      <selection activeCell="G3" sqref="G3:M32"/>
    </sheetView>
  </sheetViews>
  <sheetFormatPr defaultColWidth="8.8125" defaultRowHeight="15.75" x14ac:dyDescent="0.5"/>
  <cols>
    <col min="1" max="1" width="3" customWidth="1"/>
    <col min="2" max="2" width="12" customWidth="1"/>
    <col min="5" max="5" width="10.8125" customWidth="1"/>
    <col min="6" max="6" width="11.1875" customWidth="1"/>
    <col min="8" max="8" width="11.8125" customWidth="1"/>
  </cols>
  <sheetData>
    <row r="4" spans="2:12" x14ac:dyDescent="0.5">
      <c r="I4" s="46" t="s">
        <v>17</v>
      </c>
      <c r="J4" s="46"/>
      <c r="K4" s="46"/>
      <c r="L4" s="46"/>
    </row>
    <row r="5" spans="2:12" x14ac:dyDescent="0.5">
      <c r="C5" s="43" t="s">
        <v>24</v>
      </c>
      <c r="D5" s="44"/>
      <c r="E5" s="45"/>
      <c r="F5" s="12" t="s">
        <v>24</v>
      </c>
      <c r="I5" s="47" t="s">
        <v>24</v>
      </c>
      <c r="J5" s="48"/>
      <c r="K5" s="49"/>
      <c r="L5" s="17" t="s">
        <v>18</v>
      </c>
    </row>
    <row r="6" spans="2:12" x14ac:dyDescent="0.5">
      <c r="B6" s="13" t="s">
        <v>7</v>
      </c>
      <c r="C6" s="18" t="s">
        <v>8</v>
      </c>
      <c r="D6" s="18" t="s">
        <v>9</v>
      </c>
      <c r="E6" s="18" t="s">
        <v>10</v>
      </c>
      <c r="F6" s="18" t="s">
        <v>11</v>
      </c>
      <c r="H6" s="19" t="s">
        <v>7</v>
      </c>
      <c r="I6" s="18" t="s">
        <v>8</v>
      </c>
      <c r="J6" s="18" t="s">
        <v>9</v>
      </c>
      <c r="K6" s="18" t="s">
        <v>10</v>
      </c>
      <c r="L6" s="18" t="s">
        <v>19</v>
      </c>
    </row>
    <row r="7" spans="2:12" x14ac:dyDescent="0.5">
      <c r="B7" s="14" t="s">
        <v>12</v>
      </c>
      <c r="C7" s="20">
        <v>0.95099300831443667</v>
      </c>
      <c r="D7" s="20">
        <v>0.97673784526001262</v>
      </c>
      <c r="E7" s="20">
        <v>0.98180538542955076</v>
      </c>
      <c r="F7" s="20">
        <f>'[2]Reward-9K-whole Trace'!I3</f>
        <v>0.99690484412791758</v>
      </c>
      <c r="H7" s="21" t="s">
        <v>12</v>
      </c>
      <c r="I7" s="20">
        <f>100*ABS(Table14[[#This Row],[ML Reward]]-Table14[[#This Row],[Jaccard]])/Table14[[#This Row],[ML Reward]]</f>
        <v>4.605438130220354</v>
      </c>
      <c r="J7" s="20">
        <f>100*ABS(Table14[[#This Row],[ML Reward]]-Table14[[#This Row],[Kendall]])/Table14[[#This Row],[ML Reward]]</f>
        <v>2.0229612672357762</v>
      </c>
      <c r="K7" s="20">
        <f>100*ABS(Table14[[#This Row],[ML Reward]]-Table14[[#This Row],[DCG]])/Table14[[#This Row],[ML Reward]]</f>
        <v>1.5146338978396354</v>
      </c>
      <c r="L7" s="20">
        <f>AVERAGE(I7:K7)</f>
        <v>2.7143444317652552</v>
      </c>
    </row>
    <row r="8" spans="2:12" x14ac:dyDescent="0.5">
      <c r="B8" s="15" t="s">
        <v>13</v>
      </c>
      <c r="C8" s="20">
        <v>0.67875527988973372</v>
      </c>
      <c r="D8" s="20">
        <v>0.93179530966367219</v>
      </c>
      <c r="E8" s="20">
        <v>0.87038278419425319</v>
      </c>
      <c r="F8" s="20">
        <f>'[2]Reward-9K-whole Trace'!K3</f>
        <v>0.94272284596781686</v>
      </c>
      <c r="H8" s="21" t="s">
        <v>13</v>
      </c>
      <c r="I8" s="20">
        <f>100*ABS(Table14[[#This Row],[ML Reward]]-Table14[[#This Row],[Jaccard]])/Table14[[#This Row],[ML Reward]]</f>
        <v>28.00054832733889</v>
      </c>
      <c r="J8" s="20">
        <f>100*ABS(Table14[[#This Row],[ML Reward]]-Table14[[#This Row],[Kendall]])/Table14[[#This Row],[ML Reward]]</f>
        <v>1.1591462274287261</v>
      </c>
      <c r="K8" s="20">
        <f>100*ABS(Table14[[#This Row],[ML Reward]]-Table14[[#This Row],[DCG]])/Table14[[#This Row],[ML Reward]]</f>
        <v>7.6735237809260912</v>
      </c>
      <c r="L8" s="20">
        <f t="shared" ref="L8:L10" si="0">AVERAGE(I8:K8)</f>
        <v>12.277739445231235</v>
      </c>
    </row>
    <row r="9" spans="2:12" x14ac:dyDescent="0.5">
      <c r="B9" s="14" t="s">
        <v>14</v>
      </c>
      <c r="C9" s="20">
        <v>0.80909674981103541</v>
      </c>
      <c r="D9" s="20">
        <v>0.96316232508022892</v>
      </c>
      <c r="E9" s="20">
        <v>0.91690703104513427</v>
      </c>
      <c r="F9" s="20">
        <f>'[2]Reward-9K-whole Trace'!J3</f>
        <v>0.87657370654900535</v>
      </c>
      <c r="H9" s="21" t="s">
        <v>14</v>
      </c>
      <c r="I9" s="20">
        <f>100*ABS(Table14[[#This Row],[ML Reward]]-Table14[[#This Row],[Jaccard]])/Table14[[#This Row],[ML Reward]]</f>
        <v>7.6978075242093285</v>
      </c>
      <c r="J9" s="20">
        <f>100*ABS(Table14[[#This Row],[ML Reward]]-Table14[[#This Row],[Kendall]])/Table14[[#This Row],[ML Reward]]</f>
        <v>9.878076182790771</v>
      </c>
      <c r="K9" s="20">
        <f>100*ABS(Table14[[#This Row],[ML Reward]]-Table14[[#This Row],[DCG]])/Table14[[#This Row],[ML Reward]]</f>
        <v>4.6012473560172964</v>
      </c>
      <c r="L9" s="20">
        <f t="shared" si="0"/>
        <v>7.3923770210057986</v>
      </c>
    </row>
    <row r="10" spans="2:12" x14ac:dyDescent="0.5">
      <c r="B10" s="15" t="s">
        <v>15</v>
      </c>
      <c r="C10" s="20">
        <v>0.74133514516917864</v>
      </c>
      <c r="D10" s="20">
        <v>0.95246976243987636</v>
      </c>
      <c r="E10" s="20">
        <v>0.89348494429795622</v>
      </c>
      <c r="F10" s="20">
        <f>'[2]Reward-9K-whole Trace'!L3</f>
        <v>0.79731957443238721</v>
      </c>
      <c r="H10" s="21" t="s">
        <v>15</v>
      </c>
      <c r="I10" s="20">
        <f>100*ABS(Table14[[#This Row],[ML Reward]]-Table14[[#This Row],[Jaccard]])/Table14[[#This Row],[ML Reward]]</f>
        <v>7.0215796850420924</v>
      </c>
      <c r="J10" s="20">
        <f>100*ABS(Table14[[#This Row],[ML Reward]]-Table14[[#This Row],[Kendall]])/Table14[[#This Row],[ML Reward]]</f>
        <v>19.458971406533038</v>
      </c>
      <c r="K10" s="20">
        <f>100*ABS(Table14[[#This Row],[ML Reward]]-Table14[[#This Row],[DCG]])/Table14[[#This Row],[ML Reward]]</f>
        <v>12.061082274824276</v>
      </c>
      <c r="L10" s="20">
        <f t="shared" si="0"/>
        <v>12.847211122133137</v>
      </c>
    </row>
    <row r="11" spans="2:12" x14ac:dyDescent="0.5">
      <c r="H11" s="22" t="s">
        <v>20</v>
      </c>
      <c r="I11" s="20">
        <f>SUBTOTAL(101,Table135[Jaccard])</f>
        <v>11.831343416702667</v>
      </c>
      <c r="J11" s="20">
        <f>SUBTOTAL(101,Table135[Kendall])</f>
        <v>8.1297887709970773</v>
      </c>
      <c r="K11" s="20">
        <f>SUBTOTAL(101,Table135[DCG])</f>
        <v>6.4626218274018248</v>
      </c>
      <c r="L11" s="20">
        <f>SUBTOTAL(101,Table135[Average])</f>
        <v>8.8079180050338568</v>
      </c>
    </row>
    <row r="33" spans="2:2" x14ac:dyDescent="0.5">
      <c r="B33" t="s">
        <v>21</v>
      </c>
    </row>
    <row r="34" spans="2:2" x14ac:dyDescent="0.5">
      <c r="B34" t="s">
        <v>22</v>
      </c>
    </row>
    <row r="35" spans="2:2" x14ac:dyDescent="0.5">
      <c r="B35" t="s">
        <v>23</v>
      </c>
    </row>
  </sheetData>
  <mergeCells count="3">
    <mergeCell ref="I4:L4"/>
    <mergeCell ref="C5:E5"/>
    <mergeCell ref="I5:K5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zoomScale="40" zoomScaleNormal="40" zoomScalePageLayoutView="235" workbookViewId="0">
      <selection activeCell="A20" sqref="A20:F40"/>
    </sheetView>
  </sheetViews>
  <sheetFormatPr defaultColWidth="10.6875" defaultRowHeight="15.75" x14ac:dyDescent="0.5"/>
  <cols>
    <col min="2" max="2" width="16" customWidth="1"/>
    <col min="3" max="3" width="19.6875" customWidth="1"/>
    <col min="4" max="4" width="19" customWidth="1"/>
    <col min="5" max="5" width="19.8125" customWidth="1"/>
    <col min="6" max="6" width="18.1875" customWidth="1"/>
    <col min="9" max="9" width="21.3125" customWidth="1"/>
    <col min="10" max="10" width="27" customWidth="1"/>
    <col min="11" max="11" width="22.6875" customWidth="1"/>
    <col min="12" max="12" width="18" customWidth="1"/>
  </cols>
  <sheetData>
    <row r="1" spans="1:12" x14ac:dyDescent="0.5">
      <c r="B1">
        <v>5</v>
      </c>
      <c r="C1">
        <v>25</v>
      </c>
      <c r="D1">
        <v>50</v>
      </c>
      <c r="H1" s="9"/>
      <c r="I1" s="10">
        <v>5</v>
      </c>
      <c r="J1" s="10">
        <v>25</v>
      </c>
      <c r="K1" s="11">
        <v>50</v>
      </c>
      <c r="L1" s="2"/>
    </row>
    <row r="2" spans="1:12" x14ac:dyDescent="0.5">
      <c r="A2" t="s">
        <v>0</v>
      </c>
      <c r="B2">
        <v>254660.049354766</v>
      </c>
      <c r="C2">
        <v>1232220.2735472501</v>
      </c>
      <c r="D2">
        <v>2345522.5859780698</v>
      </c>
      <c r="E2" s="7"/>
      <c r="F2" t="s">
        <v>3</v>
      </c>
      <c r="H2" s="1" t="s">
        <v>0</v>
      </c>
      <c r="I2" s="2">
        <f>1</f>
        <v>1</v>
      </c>
      <c r="J2" s="2">
        <v>1</v>
      </c>
      <c r="K2" s="3">
        <v>1</v>
      </c>
      <c r="L2" s="2"/>
    </row>
    <row r="3" spans="1:12" x14ac:dyDescent="0.5">
      <c r="A3" t="s">
        <v>1</v>
      </c>
      <c r="B3">
        <v>254659.27670304899</v>
      </c>
      <c r="C3">
        <v>1232214.6585967899</v>
      </c>
      <c r="D3">
        <v>2345499.6153215198</v>
      </c>
      <c r="E3" s="7"/>
      <c r="F3" t="s">
        <v>4</v>
      </c>
      <c r="H3" s="1" t="s">
        <v>1</v>
      </c>
      <c r="I3" s="2">
        <f>(B3-B4)/(B2-B4)</f>
        <v>0.99997475712041595</v>
      </c>
      <c r="J3" s="2">
        <f>(C3-C4)/(C2-C4)</f>
        <v>0.99995437188947112</v>
      </c>
      <c r="K3" s="3">
        <f>(D3-D4)/(D2-D4)</f>
        <v>0.99994813138726579</v>
      </c>
      <c r="L3" s="2"/>
    </row>
    <row r="4" spans="1:12" x14ac:dyDescent="0.5">
      <c r="A4" t="s">
        <v>2</v>
      </c>
      <c r="B4">
        <v>224051.349803049</v>
      </c>
      <c r="C4">
        <v>1109161.2558702</v>
      </c>
      <c r="D4">
        <v>1902660.2201047901</v>
      </c>
      <c r="E4" s="7"/>
      <c r="H4" s="4" t="s">
        <v>2</v>
      </c>
      <c r="I4" s="5">
        <v>0</v>
      </c>
      <c r="J4" s="5">
        <v>0</v>
      </c>
      <c r="K4" s="6">
        <v>0</v>
      </c>
      <c r="L4" s="2"/>
    </row>
    <row r="20" spans="1:13" x14ac:dyDescent="0.5">
      <c r="A20" t="s">
        <v>6</v>
      </c>
    </row>
    <row r="21" spans="1:13" x14ac:dyDescent="0.5">
      <c r="B21">
        <v>5</v>
      </c>
      <c r="C21">
        <v>25</v>
      </c>
      <c r="D21">
        <v>50</v>
      </c>
      <c r="L21" s="2"/>
      <c r="M21" s="2"/>
    </row>
    <row r="22" spans="1:13" x14ac:dyDescent="0.5">
      <c r="A22" t="s">
        <v>0</v>
      </c>
      <c r="B22">
        <f>B2/$B$2</f>
        <v>1</v>
      </c>
      <c r="C22">
        <f>C2/$C$2</f>
        <v>1</v>
      </c>
      <c r="D22">
        <f>D2/$D$2</f>
        <v>1</v>
      </c>
      <c r="F22" t="s">
        <v>26</v>
      </c>
      <c r="H22" s="9"/>
      <c r="I22" s="10">
        <v>5</v>
      </c>
      <c r="J22" s="10">
        <v>25</v>
      </c>
      <c r="K22" s="11">
        <v>50</v>
      </c>
      <c r="L22" s="2"/>
      <c r="M22" s="2"/>
    </row>
    <row r="23" spans="1:13" x14ac:dyDescent="0.5">
      <c r="A23" t="s">
        <v>1</v>
      </c>
      <c r="B23">
        <f t="shared" ref="B23:B24" si="0">B3/$B$2</f>
        <v>0.99999696594845178</v>
      </c>
      <c r="C23">
        <f t="shared" ref="C23:C24" si="1">C3/$C$2</f>
        <v>0.9999954432250624</v>
      </c>
      <c r="D23">
        <f t="shared" ref="D23:D24" si="2">D3/$D$2</f>
        <v>0.99999020659332494</v>
      </c>
      <c r="H23" s="1" t="s">
        <v>1</v>
      </c>
      <c r="I23" s="8">
        <f>(B2-B3)/B2</f>
        <v>3.0340515481962341E-6</v>
      </c>
      <c r="J23" s="2">
        <f>(C2-C3)/C2</f>
        <v>4.5567749376375339E-6</v>
      </c>
      <c r="K23" s="3">
        <f>(D2-D3)/D2</f>
        <v>9.793406675060888E-6</v>
      </c>
      <c r="L23" s="2"/>
      <c r="M23" s="2"/>
    </row>
    <row r="24" spans="1:13" x14ac:dyDescent="0.5">
      <c r="A24" t="s">
        <v>2</v>
      </c>
      <c r="B24">
        <f t="shared" si="0"/>
        <v>0.87980564823862051</v>
      </c>
      <c r="C24">
        <f t="shared" si="1"/>
        <v>0.90013228939758116</v>
      </c>
      <c r="D24">
        <f t="shared" si="2"/>
        <v>0.81118818956560645</v>
      </c>
      <c r="H24" s="4" t="s">
        <v>2</v>
      </c>
      <c r="I24" s="5">
        <f>(B3-B4)/B3</f>
        <v>0.12019168237759126</v>
      </c>
      <c r="J24" s="5">
        <f>(C2-C4)/C2</f>
        <v>9.986771060241878E-2</v>
      </c>
      <c r="K24" s="6">
        <f>(D2-D4)/D2</f>
        <v>0.18881181043439349</v>
      </c>
      <c r="L24" s="2"/>
      <c r="M24" s="2"/>
    </row>
    <row r="25" spans="1:13" x14ac:dyDescent="0.5">
      <c r="L25" s="2"/>
      <c r="M25" s="2"/>
    </row>
    <row r="26" spans="1:13" x14ac:dyDescent="0.5">
      <c r="L26" s="2"/>
      <c r="M26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zoomScale="70" zoomScaleNormal="70" zoomScalePageLayoutView="235" workbookViewId="0">
      <selection activeCell="E40" sqref="E40"/>
    </sheetView>
  </sheetViews>
  <sheetFormatPr defaultColWidth="10.6875" defaultRowHeight="15.75" x14ac:dyDescent="0.5"/>
  <cols>
    <col min="2" max="2" width="16" customWidth="1"/>
    <col min="3" max="3" width="19.6875" customWidth="1"/>
    <col min="4" max="4" width="19" customWidth="1"/>
    <col min="5" max="5" width="19.8125" customWidth="1"/>
    <col min="6" max="6" width="18.1875" customWidth="1"/>
    <col min="9" max="9" width="21.3125" customWidth="1"/>
    <col min="10" max="10" width="27" customWidth="1"/>
    <col min="11" max="11" width="22.6875" customWidth="1"/>
    <col min="12" max="12" width="18" customWidth="1"/>
  </cols>
  <sheetData>
    <row r="1" spans="1:12" x14ac:dyDescent="0.5">
      <c r="B1">
        <v>5</v>
      </c>
      <c r="C1">
        <v>25</v>
      </c>
      <c r="D1">
        <v>50</v>
      </c>
      <c r="H1" s="9"/>
      <c r="I1" s="10">
        <v>5</v>
      </c>
      <c r="J1" s="10">
        <v>25</v>
      </c>
      <c r="K1" s="11">
        <v>50</v>
      </c>
      <c r="L1" s="2"/>
    </row>
    <row r="2" spans="1:12" x14ac:dyDescent="0.5">
      <c r="A2" t="s">
        <v>0</v>
      </c>
      <c r="B2">
        <v>255202.632564981</v>
      </c>
      <c r="C2">
        <v>1190861.54639278</v>
      </c>
      <c r="D2">
        <v>2273405.0328414598</v>
      </c>
      <c r="E2" s="7"/>
      <c r="F2" t="s">
        <v>3</v>
      </c>
      <c r="H2" s="1" t="s">
        <v>0</v>
      </c>
      <c r="I2" s="2">
        <f>1</f>
        <v>1</v>
      </c>
      <c r="J2" s="2">
        <v>1</v>
      </c>
      <c r="K2" s="3">
        <v>1</v>
      </c>
      <c r="L2" s="2"/>
    </row>
    <row r="3" spans="1:12" x14ac:dyDescent="0.5">
      <c r="A3" t="s">
        <v>1</v>
      </c>
      <c r="B3">
        <v>255202.632564981</v>
      </c>
      <c r="C3">
        <v>1190841.6188584999</v>
      </c>
      <c r="D3">
        <v>2273032.9841242302</v>
      </c>
      <c r="E3" s="7"/>
      <c r="F3" t="s">
        <v>4</v>
      </c>
      <c r="H3" s="1" t="s">
        <v>1</v>
      </c>
      <c r="I3" s="2">
        <f>(B3-B4)/(B2-B4)</f>
        <v>1</v>
      </c>
      <c r="J3" s="2">
        <f>(C3-C4)/(C2-C4)</f>
        <v>0.99960907602298232</v>
      </c>
      <c r="K3" s="3">
        <f>(D3-D4)/(D2-D4)</f>
        <v>0.99887722885317543</v>
      </c>
      <c r="L3" s="2"/>
    </row>
    <row r="4" spans="1:12" x14ac:dyDescent="0.5">
      <c r="A4" t="s">
        <v>2</v>
      </c>
      <c r="B4">
        <v>252104.303095585</v>
      </c>
      <c r="C4">
        <v>1139886.0743019199</v>
      </c>
      <c r="D4">
        <v>1942038.5577749601</v>
      </c>
      <c r="E4" s="7"/>
      <c r="H4" s="4" t="s">
        <v>2</v>
      </c>
      <c r="I4" s="5">
        <v>0</v>
      </c>
      <c r="J4" s="5">
        <v>0</v>
      </c>
      <c r="K4" s="6">
        <v>0</v>
      </c>
      <c r="L4" s="2"/>
    </row>
    <row r="20" spans="1:13" x14ac:dyDescent="0.5">
      <c r="A20" t="s">
        <v>6</v>
      </c>
    </row>
    <row r="21" spans="1:13" x14ac:dyDescent="0.5">
      <c r="B21">
        <v>5</v>
      </c>
      <c r="C21">
        <v>25</v>
      </c>
      <c r="D21">
        <v>50</v>
      </c>
      <c r="L21" s="2"/>
      <c r="M21" s="2"/>
    </row>
    <row r="22" spans="1:13" x14ac:dyDescent="0.5">
      <c r="A22" t="s">
        <v>0</v>
      </c>
      <c r="B22">
        <f>B2/$B$2</f>
        <v>1</v>
      </c>
      <c r="C22">
        <f>C2/$C$2</f>
        <v>1</v>
      </c>
      <c r="D22">
        <f>D2/$D$2</f>
        <v>1</v>
      </c>
      <c r="F22" t="s">
        <v>25</v>
      </c>
      <c r="H22" s="9"/>
      <c r="I22" s="10">
        <v>5</v>
      </c>
      <c r="J22" s="10">
        <v>25</v>
      </c>
      <c r="K22" s="11">
        <v>50</v>
      </c>
      <c r="L22" s="2"/>
      <c r="M22" s="2"/>
    </row>
    <row r="23" spans="1:13" x14ac:dyDescent="0.5">
      <c r="A23" t="s">
        <v>1</v>
      </c>
      <c r="B23">
        <f t="shared" ref="B23:B24" si="0">B3/$B$2</f>
        <v>1</v>
      </c>
      <c r="C23">
        <f t="shared" ref="C23:C24" si="1">C3/$C$2</f>
        <v>0.99998326628789003</v>
      </c>
      <c r="D23">
        <f t="shared" ref="D23:D24" si="2">D3/$D$2</f>
        <v>0.99983634736799865</v>
      </c>
      <c r="H23" s="1" t="s">
        <v>1</v>
      </c>
      <c r="I23" s="8">
        <f>(B2-B3)/B2</f>
        <v>0</v>
      </c>
      <c r="J23" s="2">
        <f>(C2-C3)/C2</f>
        <v>1.6733712109920917E-5</v>
      </c>
      <c r="K23" s="3">
        <f>(D2-D3)/D2</f>
        <v>1.6365263200135291E-4</v>
      </c>
      <c r="L23" s="2"/>
      <c r="M23" s="2"/>
    </row>
    <row r="24" spans="1:13" x14ac:dyDescent="0.5">
      <c r="A24" t="s">
        <v>2</v>
      </c>
      <c r="B24">
        <f t="shared" si="0"/>
        <v>0.98785933578249008</v>
      </c>
      <c r="C24">
        <f t="shared" si="1"/>
        <v>0.95719445955302773</v>
      </c>
      <c r="D24">
        <f t="shared" si="2"/>
        <v>0.85424221804755363</v>
      </c>
      <c r="H24" s="4" t="s">
        <v>2</v>
      </c>
      <c r="I24" s="5">
        <f>(B3-B4)/B3</f>
        <v>1.2140664217509953E-2</v>
      </c>
      <c r="J24" s="5">
        <f>(C2-C4)/C2</f>
        <v>4.2805540446972302E-2</v>
      </c>
      <c r="K24" s="6">
        <f>(D2-D4)/D2</f>
        <v>0.1457577819524464</v>
      </c>
      <c r="L24" s="2"/>
      <c r="M24" s="2"/>
    </row>
    <row r="25" spans="1:13" x14ac:dyDescent="0.5">
      <c r="L25" s="2"/>
      <c r="M25" s="2"/>
    </row>
    <row r="26" spans="1:13" x14ac:dyDescent="0.5">
      <c r="L26" s="2"/>
      <c r="M26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6"/>
  <sheetViews>
    <sheetView topLeftCell="E1" zoomScale="89" zoomScaleNormal="235" zoomScalePageLayoutView="235" workbookViewId="0">
      <selection activeCell="M17" sqref="M17"/>
    </sheetView>
  </sheetViews>
  <sheetFormatPr defaultColWidth="10.6875" defaultRowHeight="15.75" x14ac:dyDescent="0.5"/>
  <cols>
    <col min="2" max="2" width="16" customWidth="1"/>
    <col min="3" max="3" width="19.6875" customWidth="1"/>
    <col min="4" max="4" width="19" customWidth="1"/>
    <col min="5" max="5" width="19.8125" customWidth="1"/>
    <col min="6" max="6" width="18.1875" customWidth="1"/>
    <col min="9" max="9" width="21.3125" customWidth="1"/>
    <col min="10" max="10" width="27" customWidth="1"/>
    <col min="11" max="11" width="22.6875" customWidth="1"/>
    <col min="12" max="12" width="18" customWidth="1"/>
  </cols>
  <sheetData>
    <row r="1" spans="1:12" x14ac:dyDescent="0.5">
      <c r="B1">
        <v>5</v>
      </c>
      <c r="C1">
        <v>25</v>
      </c>
      <c r="D1">
        <v>50</v>
      </c>
      <c r="H1" s="9"/>
      <c r="I1" s="10">
        <v>5</v>
      </c>
      <c r="J1" s="10">
        <v>25</v>
      </c>
      <c r="K1" s="11">
        <v>50</v>
      </c>
      <c r="L1" s="2"/>
    </row>
    <row r="2" spans="1:12" x14ac:dyDescent="0.5">
      <c r="A2" t="s">
        <v>0</v>
      </c>
      <c r="B2">
        <v>255880.5</v>
      </c>
      <c r="C2">
        <v>1271045.5</v>
      </c>
      <c r="D2">
        <v>2521152</v>
      </c>
      <c r="E2" s="7"/>
      <c r="F2" t="s">
        <v>3</v>
      </c>
      <c r="H2" s="1" t="s">
        <v>0</v>
      </c>
      <c r="I2" s="2">
        <f>1</f>
        <v>1</v>
      </c>
      <c r="J2" s="2">
        <v>1</v>
      </c>
      <c r="K2" s="3">
        <v>1</v>
      </c>
      <c r="L2" s="2"/>
    </row>
    <row r="3" spans="1:12" x14ac:dyDescent="0.5">
      <c r="A3" t="s">
        <v>1</v>
      </c>
      <c r="B3">
        <v>255880.5</v>
      </c>
      <c r="C3">
        <v>1271045.5</v>
      </c>
      <c r="D3">
        <v>2521152</v>
      </c>
      <c r="E3" s="7"/>
      <c r="F3" t="s">
        <v>4</v>
      </c>
      <c r="H3" s="1" t="s">
        <v>1</v>
      </c>
      <c r="I3" s="2">
        <f>(B3-B4)/(B2-B4)</f>
        <v>1</v>
      </c>
      <c r="J3" s="2">
        <f>(C3-C4)/(C2-C4)</f>
        <v>1</v>
      </c>
      <c r="K3" s="3">
        <f>(D3-D4)/(D2-D4)</f>
        <v>1</v>
      </c>
      <c r="L3" s="2"/>
    </row>
    <row r="4" spans="1:12" x14ac:dyDescent="0.5">
      <c r="A4" t="s">
        <v>2</v>
      </c>
      <c r="B4">
        <v>255594.5</v>
      </c>
      <c r="C4">
        <v>1167436.5</v>
      </c>
      <c r="D4">
        <v>2009300.5</v>
      </c>
      <c r="E4" s="7"/>
      <c r="H4" s="4" t="s">
        <v>2</v>
      </c>
      <c r="I4" s="5">
        <v>0</v>
      </c>
      <c r="J4" s="5">
        <v>0</v>
      </c>
      <c r="K4" s="6">
        <v>0</v>
      </c>
      <c r="L4" s="2"/>
    </row>
    <row r="20" spans="1:13" x14ac:dyDescent="0.5">
      <c r="A20" t="s">
        <v>6</v>
      </c>
    </row>
    <row r="21" spans="1:13" x14ac:dyDescent="0.5">
      <c r="B21">
        <v>5</v>
      </c>
      <c r="C21">
        <v>25</v>
      </c>
      <c r="D21">
        <v>50</v>
      </c>
      <c r="L21" s="2"/>
      <c r="M21" s="2"/>
    </row>
    <row r="22" spans="1:13" x14ac:dyDescent="0.5">
      <c r="A22" t="s">
        <v>0</v>
      </c>
      <c r="B22">
        <f>B2/$B$2</f>
        <v>1</v>
      </c>
      <c r="C22">
        <f>C2/$C$2</f>
        <v>1</v>
      </c>
      <c r="D22">
        <f>D2/$D$2</f>
        <v>1</v>
      </c>
      <c r="F22" t="s">
        <v>26</v>
      </c>
      <c r="H22" s="9"/>
      <c r="I22" s="10">
        <v>5</v>
      </c>
      <c r="J22" s="10">
        <v>25</v>
      </c>
      <c r="K22" s="11">
        <v>50</v>
      </c>
      <c r="L22" s="2"/>
      <c r="M22" s="2"/>
    </row>
    <row r="23" spans="1:13" x14ac:dyDescent="0.5">
      <c r="A23" t="s">
        <v>1</v>
      </c>
      <c r="B23">
        <f t="shared" ref="B23:B24" si="0">B3/$B$2</f>
        <v>1</v>
      </c>
      <c r="C23">
        <f t="shared" ref="C23:C24" si="1">C3/$C$2</f>
        <v>1</v>
      </c>
      <c r="D23">
        <f t="shared" ref="D23:D24" si="2">D3/$D$2</f>
        <v>1</v>
      </c>
      <c r="H23" s="1" t="s">
        <v>1</v>
      </c>
      <c r="I23" s="8">
        <f>(B2-B3)/B2</f>
        <v>0</v>
      </c>
      <c r="J23" s="2">
        <f>(C2-C3)/C2</f>
        <v>0</v>
      </c>
      <c r="K23" s="3">
        <f>(D2-D3)/D2</f>
        <v>0</v>
      </c>
      <c r="L23" s="2"/>
      <c r="M23" s="2"/>
    </row>
    <row r="24" spans="1:13" x14ac:dyDescent="0.5">
      <c r="A24" t="s">
        <v>2</v>
      </c>
      <c r="B24">
        <f t="shared" si="0"/>
        <v>0.99888229075681811</v>
      </c>
      <c r="C24">
        <f t="shared" si="1"/>
        <v>0.91848521551746176</v>
      </c>
      <c r="D24">
        <f t="shared" si="2"/>
        <v>0.79697713584900876</v>
      </c>
      <c r="H24" s="4" t="s">
        <v>2</v>
      </c>
      <c r="I24" s="5">
        <f>(B3-B4)/B3</f>
        <v>1.1177092431818758E-3</v>
      </c>
      <c r="J24" s="5">
        <f>(C2-C4)/C2</f>
        <v>8.1514784482538197E-2</v>
      </c>
      <c r="K24" s="6">
        <f>(D2-D4)/D2</f>
        <v>0.2030228641509913</v>
      </c>
      <c r="L24" s="2"/>
      <c r="M24" s="2"/>
    </row>
    <row r="25" spans="1:13" x14ac:dyDescent="0.5">
      <c r="L25" s="2"/>
      <c r="M25" s="2"/>
    </row>
    <row r="26" spans="1:13" x14ac:dyDescent="0.5">
      <c r="L26" s="2"/>
      <c r="M26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7F38-72FC-417D-897C-7A0446999AD2}">
  <dimension ref="B3:J38"/>
  <sheetViews>
    <sheetView topLeftCell="A7" workbookViewId="0">
      <selection activeCell="L11" sqref="L11"/>
    </sheetView>
  </sheetViews>
  <sheetFormatPr defaultRowHeight="15.75" x14ac:dyDescent="0.5"/>
  <cols>
    <col min="6" max="6" width="19" customWidth="1"/>
    <col min="7" max="7" width="23.9375" customWidth="1"/>
  </cols>
  <sheetData>
    <row r="3" spans="2:7" x14ac:dyDescent="0.5">
      <c r="C3" s="43" t="s">
        <v>32</v>
      </c>
      <c r="D3" s="44"/>
      <c r="E3" s="45"/>
      <c r="F3" s="43" t="s">
        <v>32</v>
      </c>
      <c r="G3" s="45"/>
    </row>
    <row r="4" spans="2:7" x14ac:dyDescent="0.5">
      <c r="B4" s="23" t="s">
        <v>7</v>
      </c>
      <c r="C4" s="24" t="s">
        <v>8</v>
      </c>
      <c r="D4" s="24" t="s">
        <v>9</v>
      </c>
      <c r="E4" s="24" t="s">
        <v>10</v>
      </c>
      <c r="F4" s="25" t="s">
        <v>30</v>
      </c>
      <c r="G4" s="25" t="s">
        <v>31</v>
      </c>
    </row>
    <row r="5" spans="2:7" x14ac:dyDescent="0.5">
      <c r="B5" s="14" t="s">
        <v>12</v>
      </c>
      <c r="C5" s="16">
        <v>0.96</v>
      </c>
      <c r="D5" s="16">
        <v>0.98000000000000009</v>
      </c>
      <c r="E5" s="16">
        <v>0.99135145251248513</v>
      </c>
      <c r="F5" s="16">
        <f>Linear!I2</f>
        <v>1</v>
      </c>
      <c r="G5" s="16">
        <f>Linear!B23</f>
        <v>1</v>
      </c>
    </row>
    <row r="6" spans="2:7" x14ac:dyDescent="0.5">
      <c r="B6" s="15" t="s">
        <v>13</v>
      </c>
      <c r="C6" s="16">
        <v>0.91999999999999993</v>
      </c>
      <c r="D6" s="16">
        <v>0.96</v>
      </c>
      <c r="E6" s="16">
        <v>0.98250661912122328</v>
      </c>
      <c r="F6" s="16">
        <f>saturating!I3</f>
        <v>0.99997475712041595</v>
      </c>
      <c r="G6" s="16">
        <f>saturating!B23</f>
        <v>0.99999696594845178</v>
      </c>
    </row>
    <row r="7" spans="2:7" x14ac:dyDescent="0.5">
      <c r="B7" s="14" t="s">
        <v>14</v>
      </c>
      <c r="C7" s="16">
        <v>0.96</v>
      </c>
      <c r="D7" s="16">
        <v>0.98000000000000009</v>
      </c>
      <c r="E7" s="16">
        <v>0.99901285632314585</v>
      </c>
      <c r="F7" s="16">
        <f>discontinuous!I3</f>
        <v>1</v>
      </c>
      <c r="G7" s="16">
        <f>discontinuous!B23</f>
        <v>1</v>
      </c>
    </row>
    <row r="8" spans="2:7" x14ac:dyDescent="0.5">
      <c r="B8" s="15" t="s">
        <v>15</v>
      </c>
      <c r="C8" s="16">
        <v>0.88000000000000012</v>
      </c>
      <c r="D8" s="16">
        <v>0.93333333333333335</v>
      </c>
      <c r="E8" s="16">
        <v>0.96797466927300935</v>
      </c>
      <c r="F8" s="16">
        <f>combined!I3</f>
        <v>1</v>
      </c>
      <c r="G8" s="16">
        <f>combined!B24</f>
        <v>1</v>
      </c>
    </row>
    <row r="31" spans="2:10" x14ac:dyDescent="0.5">
      <c r="B31" s="26" t="s">
        <v>28</v>
      </c>
      <c r="C31" s="26"/>
      <c r="D31" s="26"/>
      <c r="E31" s="26"/>
      <c r="G31" s="26" t="s">
        <v>29</v>
      </c>
      <c r="H31" s="26"/>
      <c r="I31" s="26"/>
      <c r="J31" s="26"/>
    </row>
    <row r="32" spans="2:10" x14ac:dyDescent="0.5">
      <c r="C32" s="47" t="s">
        <v>33</v>
      </c>
      <c r="D32" s="48"/>
      <c r="E32" s="49"/>
      <c r="H32" s="47" t="s">
        <v>33</v>
      </c>
      <c r="I32" s="48"/>
      <c r="J32" s="49"/>
    </row>
    <row r="33" spans="2:10" x14ac:dyDescent="0.5">
      <c r="B33" s="19" t="s">
        <v>7</v>
      </c>
      <c r="C33" s="18" t="s">
        <v>8</v>
      </c>
      <c r="D33" s="18" t="s">
        <v>9</v>
      </c>
      <c r="E33" s="18" t="s">
        <v>10</v>
      </c>
      <c r="G33" s="19" t="s">
        <v>7</v>
      </c>
      <c r="H33" s="18" t="s">
        <v>8</v>
      </c>
      <c r="I33" s="18" t="s">
        <v>9</v>
      </c>
      <c r="J33" s="18" t="s">
        <v>10</v>
      </c>
    </row>
    <row r="34" spans="2:10" x14ac:dyDescent="0.5">
      <c r="B34" s="21" t="s">
        <v>12</v>
      </c>
      <c r="C34" s="20">
        <f>ABS(C5-F5)/F5</f>
        <v>4.0000000000000036E-2</v>
      </c>
      <c r="D34" s="20">
        <f>ABS(D5-F5)/F5</f>
        <v>1.9999999999999907E-2</v>
      </c>
      <c r="E34" s="20">
        <f>ABS(E5-F5)/F5</f>
        <v>8.6485474875148682E-3</v>
      </c>
      <c r="G34" s="21" t="s">
        <v>12</v>
      </c>
      <c r="H34" s="20">
        <f>ABS(C5-G5)/G5</f>
        <v>4.0000000000000036E-2</v>
      </c>
      <c r="I34" s="20">
        <f>ABS(D5-G5)/G5</f>
        <v>1.9999999999999907E-2</v>
      </c>
      <c r="J34" s="20">
        <f>ABS(E5-G5)/G5</f>
        <v>8.6485474875148682E-3</v>
      </c>
    </row>
    <row r="35" spans="2:10" x14ac:dyDescent="0.5">
      <c r="B35" s="21" t="s">
        <v>13</v>
      </c>
      <c r="C35" s="20">
        <f t="shared" ref="C35:C37" si="0">ABS(C6-F6)/F6</f>
        <v>7.9976775964541211E-2</v>
      </c>
      <c r="D35" s="20">
        <f t="shared" ref="D35:D37" si="1">ABS(D6-F6)/F6</f>
        <v>3.9975766223869051E-2</v>
      </c>
      <c r="E35" s="20">
        <f t="shared" ref="E35:E37" si="2">ABS(E6-F6)/F6</f>
        <v>1.7468578956427769E-2</v>
      </c>
      <c r="G35" s="21" t="s">
        <v>13</v>
      </c>
      <c r="H35" s="20">
        <f t="shared" ref="H35:H37" si="3">ABS(C6-G6)/G6</f>
        <v>7.9997208664106645E-2</v>
      </c>
      <c r="I35" s="20">
        <f t="shared" ref="I35:I37" si="4">ABS(D6-G6)/G6</f>
        <v>3.9997087301676462E-2</v>
      </c>
      <c r="J35" s="20">
        <f t="shared" ref="J35:J37" si="5">ABS(E6-G6)/G6</f>
        <v>1.7490399894003375E-2</v>
      </c>
    </row>
    <row r="36" spans="2:10" x14ac:dyDescent="0.5">
      <c r="B36" s="21" t="s">
        <v>14</v>
      </c>
      <c r="C36" s="20">
        <f t="shared" si="0"/>
        <v>4.0000000000000036E-2</v>
      </c>
      <c r="D36" s="20">
        <f t="shared" si="1"/>
        <v>1.9999999999999907E-2</v>
      </c>
      <c r="E36" s="20">
        <f t="shared" si="2"/>
        <v>9.8714367685415194E-4</v>
      </c>
      <c r="G36" s="21" t="s">
        <v>14</v>
      </c>
      <c r="H36" s="20">
        <f t="shared" si="3"/>
        <v>4.0000000000000036E-2</v>
      </c>
      <c r="I36" s="20">
        <f t="shared" si="4"/>
        <v>1.9999999999999907E-2</v>
      </c>
      <c r="J36" s="20">
        <f t="shared" si="5"/>
        <v>9.8714367685415194E-4</v>
      </c>
    </row>
    <row r="37" spans="2:10" x14ac:dyDescent="0.5">
      <c r="B37" s="21" t="s">
        <v>15</v>
      </c>
      <c r="C37" s="20">
        <f t="shared" si="0"/>
        <v>0.11999999999999988</v>
      </c>
      <c r="D37" s="20">
        <f t="shared" si="1"/>
        <v>6.6666666666666652E-2</v>
      </c>
      <c r="E37" s="20">
        <f t="shared" si="2"/>
        <v>3.2025330726990653E-2</v>
      </c>
      <c r="G37" s="21" t="s">
        <v>15</v>
      </c>
      <c r="H37" s="20">
        <f t="shared" si="3"/>
        <v>0.11999999999999988</v>
      </c>
      <c r="I37" s="20">
        <f t="shared" si="4"/>
        <v>6.6666666666666652E-2</v>
      </c>
      <c r="J37" s="20">
        <f t="shared" si="5"/>
        <v>3.2025330726990653E-2</v>
      </c>
    </row>
    <row r="38" spans="2:10" x14ac:dyDescent="0.5">
      <c r="B38" s="22" t="s">
        <v>20</v>
      </c>
      <c r="C38" s="20">
        <f>SUBTOTAL(101,Table13569[Jaccard])</f>
        <v>6.9994193991135295E-2</v>
      </c>
      <c r="D38" s="20">
        <f>SUBTOTAL(101,Table13569[Kendall])</f>
        <v>3.6660608222633881E-2</v>
      </c>
      <c r="E38" s="20">
        <f>SUBTOTAL(101,Table13569[DCG])</f>
        <v>1.478240021194686E-2</v>
      </c>
      <c r="G38" s="22" t="s">
        <v>20</v>
      </c>
      <c r="H38" s="20">
        <f>SUBTOTAL(101,Table1356710[Jaccard])</f>
        <v>6.999930216602665E-2</v>
      </c>
      <c r="I38" s="20">
        <f>SUBTOTAL(101,Table1356710[Kendall])</f>
        <v>3.6665938492085728E-2</v>
      </c>
      <c r="J38" s="20">
        <f>SUBTOTAL(101,Table1356710[DCG])</f>
        <v>1.4787855446340762E-2</v>
      </c>
    </row>
  </sheetData>
  <mergeCells count="4">
    <mergeCell ref="C3:E3"/>
    <mergeCell ref="F3:G3"/>
    <mergeCell ref="C32:E32"/>
    <mergeCell ref="H32:J32"/>
  </mergeCells>
  <pageMargins left="0.7" right="0.7" top="0.75" bottom="0.75" header="0.3" footer="0.3"/>
  <drawing r:id="rId1"/>
  <legacy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360F-FAD7-41EE-A679-C6315A38CE43}">
  <dimension ref="A1:F5"/>
  <sheetViews>
    <sheetView workbookViewId="0">
      <selection activeCell="D2" sqref="D2:F5"/>
    </sheetView>
  </sheetViews>
  <sheetFormatPr defaultRowHeight="15.75" x14ac:dyDescent="0.5"/>
  <sheetData>
    <row r="1" spans="1:6" x14ac:dyDescent="0.5">
      <c r="A1" s="35" t="s">
        <v>37</v>
      </c>
      <c r="B1" s="36" t="s">
        <v>7</v>
      </c>
      <c r="C1" s="36" t="s">
        <v>38</v>
      </c>
      <c r="D1" s="36" t="s">
        <v>8</v>
      </c>
      <c r="E1" s="36" t="s">
        <v>9</v>
      </c>
      <c r="F1" s="37" t="s">
        <v>10</v>
      </c>
    </row>
    <row r="2" spans="1:6" x14ac:dyDescent="0.5">
      <c r="A2" s="27">
        <v>9</v>
      </c>
      <c r="B2" s="28" t="s">
        <v>12</v>
      </c>
      <c r="C2" s="28" t="s">
        <v>36</v>
      </c>
      <c r="D2" s="29">
        <v>0.78351254480286736</v>
      </c>
      <c r="E2" s="29">
        <v>0.95238235843766994</v>
      </c>
      <c r="F2" s="30">
        <v>0.94622546966126475</v>
      </c>
    </row>
    <row r="3" spans="1:6" x14ac:dyDescent="0.5">
      <c r="A3" s="31">
        <v>9</v>
      </c>
      <c r="B3" s="32" t="s">
        <v>13</v>
      </c>
      <c r="C3" s="32" t="s">
        <v>36</v>
      </c>
      <c r="D3" s="33">
        <v>0.50985663082437249</v>
      </c>
      <c r="E3" s="33">
        <v>0.92093760556821957</v>
      </c>
      <c r="F3" s="34">
        <v>0.76595182940003714</v>
      </c>
    </row>
    <row r="4" spans="1:6" x14ac:dyDescent="0.5">
      <c r="A4" s="27">
        <v>9</v>
      </c>
      <c r="B4" s="28" t="s">
        <v>14</v>
      </c>
      <c r="C4" s="28" t="s">
        <v>36</v>
      </c>
      <c r="D4" s="29">
        <v>0.67580645161290298</v>
      </c>
      <c r="E4" s="29">
        <v>0.96931469658817659</v>
      </c>
      <c r="F4" s="30">
        <v>0.82423005110791425</v>
      </c>
    </row>
    <row r="5" spans="1:6" x14ac:dyDescent="0.5">
      <c r="A5" s="31">
        <v>9</v>
      </c>
      <c r="B5" s="32" t="s">
        <v>15</v>
      </c>
      <c r="C5" s="32" t="s">
        <v>36</v>
      </c>
      <c r="D5" s="33">
        <v>0.60398745519713237</v>
      </c>
      <c r="E5" s="33">
        <v>0.9558859608320911</v>
      </c>
      <c r="F5" s="34">
        <v>0.79697610855567047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9D13C-879B-47D7-8409-3DEAF2D1C004}">
  <dimension ref="A1:M27"/>
  <sheetViews>
    <sheetView tabSelected="1" workbookViewId="0">
      <selection sqref="A1:E6"/>
    </sheetView>
  </sheetViews>
  <sheetFormatPr defaultColWidth="10.6875" defaultRowHeight="15.75" x14ac:dyDescent="0.5"/>
  <cols>
    <col min="2" max="2" width="16" customWidth="1"/>
    <col min="3" max="3" width="19.6875" customWidth="1"/>
    <col min="4" max="4" width="19" customWidth="1"/>
    <col min="5" max="5" width="19.8125" customWidth="1"/>
    <col min="6" max="6" width="18.1875" customWidth="1"/>
    <col min="9" max="9" width="21.3125" customWidth="1"/>
    <col min="10" max="10" width="27" customWidth="1"/>
    <col min="11" max="11" width="22.6875" customWidth="1"/>
    <col min="12" max="12" width="18" customWidth="1"/>
    <col min="13" max="13" width="4.6875" customWidth="1"/>
  </cols>
  <sheetData>
    <row r="1" spans="1:13" x14ac:dyDescent="0.5">
      <c r="B1" t="s">
        <v>39</v>
      </c>
      <c r="C1" t="s">
        <v>41</v>
      </c>
      <c r="D1" t="s">
        <v>40</v>
      </c>
      <c r="E1" t="s">
        <v>43</v>
      </c>
      <c r="H1" s="38"/>
      <c r="I1" s="39" t="str">
        <f>B1</f>
        <v xml:space="preserve">Linear </v>
      </c>
      <c r="J1" s="39" t="str">
        <f t="shared" ref="J1:L1" si="0">C1</f>
        <v xml:space="preserve">Saturating </v>
      </c>
      <c r="K1" s="39" t="str">
        <f t="shared" si="0"/>
        <v xml:space="preserve">Discontinuous </v>
      </c>
      <c r="L1" s="39" t="str">
        <f t="shared" si="0"/>
        <v xml:space="preserve">Combined </v>
      </c>
      <c r="M1" s="2"/>
    </row>
    <row r="2" spans="1:13" x14ac:dyDescent="0.5">
      <c r="A2" t="s">
        <v>0</v>
      </c>
      <c r="B2" s="7">
        <v>1328027137.69046</v>
      </c>
      <c r="C2" s="7">
        <v>1663247662.0527401</v>
      </c>
      <c r="D2" s="7">
        <v>1406627065.3954</v>
      </c>
      <c r="E2" s="7">
        <v>5431189357.7469501</v>
      </c>
      <c r="F2" t="s">
        <v>3</v>
      </c>
      <c r="H2" s="1" t="s">
        <v>0</v>
      </c>
      <c r="I2" s="2">
        <f>1</f>
        <v>1</v>
      </c>
      <c r="J2" s="2">
        <v>1</v>
      </c>
      <c r="K2" s="2">
        <v>1</v>
      </c>
      <c r="L2" s="3">
        <v>1</v>
      </c>
      <c r="M2" s="2"/>
    </row>
    <row r="3" spans="1:13" x14ac:dyDescent="0.5">
      <c r="A3" t="s">
        <v>1</v>
      </c>
      <c r="B3" s="7">
        <v>1327017840.1164801</v>
      </c>
      <c r="C3" s="7">
        <v>1660209048.73877</v>
      </c>
      <c r="D3" s="7">
        <v>1398922984.48576</v>
      </c>
      <c r="E3" s="7">
        <v>5390604111.9030304</v>
      </c>
      <c r="F3" t="s">
        <v>4</v>
      </c>
      <c r="H3" s="1" t="s">
        <v>44</v>
      </c>
      <c r="I3" s="8">
        <f>(B3-B6)/(B2-B6)</f>
        <v>0.93167177225585296</v>
      </c>
      <c r="J3" s="8">
        <f>(C3-C6)/(C2-C6)</f>
        <v>0.91031681798193143</v>
      </c>
      <c r="K3" s="8">
        <f>(D3-D6)/(D2-D6)</f>
        <v>0.84002756933138423</v>
      </c>
      <c r="L3" s="41">
        <f>(E3-E6)/(E2-E6)</f>
        <v>0.62453013620591902</v>
      </c>
      <c r="M3" s="8"/>
    </row>
    <row r="4" spans="1:13" x14ac:dyDescent="0.5">
      <c r="B4" s="7"/>
      <c r="C4" s="7"/>
      <c r="D4" s="7"/>
      <c r="E4" s="7"/>
      <c r="H4" s="1" t="s">
        <v>45</v>
      </c>
      <c r="I4" s="8">
        <v>0.83134295589702778</v>
      </c>
      <c r="J4" s="8">
        <v>0.2674006946371037</v>
      </c>
      <c r="K4" s="8">
        <v>0.25345049889429244</v>
      </c>
      <c r="L4" s="41">
        <v>0.11757523512876929</v>
      </c>
      <c r="M4" s="8"/>
    </row>
    <row r="5" spans="1:13" x14ac:dyDescent="0.5">
      <c r="B5" s="7"/>
      <c r="C5" s="7"/>
      <c r="E5" s="7"/>
      <c r="H5" s="1" t="s">
        <v>46</v>
      </c>
      <c r="I5" s="8">
        <v>-0.31951578993889501</v>
      </c>
      <c r="J5" s="8">
        <v>-0.5882495549825365</v>
      </c>
      <c r="K5" s="8">
        <v>-0.73740447687729727</v>
      </c>
      <c r="L5" s="41">
        <v>-0.86103305494057791</v>
      </c>
      <c r="M5" s="8"/>
    </row>
    <row r="6" spans="1:13" x14ac:dyDescent="0.5">
      <c r="A6" t="s">
        <v>2</v>
      </c>
      <c r="B6" s="7">
        <v>1313255825.6382999</v>
      </c>
      <c r="C6" s="7">
        <v>1629366021.7541399</v>
      </c>
      <c r="D6" s="7">
        <v>1358468261.5475099</v>
      </c>
      <c r="E6" s="7">
        <v>5323097471.4000397</v>
      </c>
      <c r="H6" s="4" t="s">
        <v>2</v>
      </c>
      <c r="I6" s="5">
        <v>0</v>
      </c>
      <c r="J6" s="5">
        <v>0</v>
      </c>
      <c r="K6" s="5">
        <v>0</v>
      </c>
      <c r="L6" s="6">
        <v>0</v>
      </c>
      <c r="M6" s="2"/>
    </row>
    <row r="8" spans="1:13" x14ac:dyDescent="0.5">
      <c r="M8" s="42"/>
    </row>
    <row r="24" spans="6:13" x14ac:dyDescent="0.5">
      <c r="F24" t="s">
        <v>5</v>
      </c>
      <c r="H24" s="38"/>
      <c r="I24" s="39" t="s">
        <v>39</v>
      </c>
      <c r="J24" s="39" t="s">
        <v>40</v>
      </c>
      <c r="K24" s="39" t="s">
        <v>41</v>
      </c>
      <c r="L24" s="40" t="s">
        <v>15</v>
      </c>
      <c r="M24" s="2"/>
    </row>
    <row r="25" spans="6:13" x14ac:dyDescent="0.5">
      <c r="H25" s="1" t="s">
        <v>0</v>
      </c>
      <c r="I25" s="2">
        <v>1</v>
      </c>
      <c r="J25" s="2">
        <v>1</v>
      </c>
      <c r="K25" s="2">
        <v>1</v>
      </c>
      <c r="L25" s="3">
        <v>1</v>
      </c>
      <c r="M25" s="2"/>
    </row>
    <row r="26" spans="6:13" x14ac:dyDescent="0.5">
      <c r="H26" s="1" t="s">
        <v>1</v>
      </c>
      <c r="I26" s="8">
        <f>(B2-B3)/B2</f>
        <v>7.5999770285952112E-4</v>
      </c>
      <c r="J26" s="8">
        <f>(D2-D3)/D2</f>
        <v>5.4769889611604138E-3</v>
      </c>
      <c r="K26" s="8">
        <f>(C2-C3)/C2</f>
        <v>1.8269157283647738E-3</v>
      </c>
      <c r="L26" s="41">
        <f>(E2-E3)/E2</f>
        <v>7.4726258229295016E-3</v>
      </c>
      <c r="M26" s="8"/>
    </row>
    <row r="27" spans="6:13" x14ac:dyDescent="0.5">
      <c r="H27" s="4" t="s">
        <v>2</v>
      </c>
      <c r="I27" s="5">
        <f>(B2-B6)/B2</f>
        <v>1.1122748649435325E-2</v>
      </c>
      <c r="J27" s="5">
        <f>(D2-D6)/D2</f>
        <v>3.423708034108728E-2</v>
      </c>
      <c r="K27" s="5">
        <f>(C2-C6)/C2</f>
        <v>2.0370772838955501E-2</v>
      </c>
      <c r="L27" s="6">
        <f t="shared" ref="L27" si="1">(E2-E6)/E2</f>
        <v>1.990206550112825E-2</v>
      </c>
      <c r="M27" s="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58DD1-4DEE-4CA8-88E1-FE5F6CC2165C}">
  <dimension ref="B3:J38"/>
  <sheetViews>
    <sheetView topLeftCell="A22" workbookViewId="0">
      <selection activeCell="J7" sqref="J7"/>
    </sheetView>
  </sheetViews>
  <sheetFormatPr defaultRowHeight="15.75" x14ac:dyDescent="0.5"/>
  <cols>
    <col min="6" max="6" width="19" customWidth="1"/>
    <col min="7" max="7" width="23.9375" customWidth="1"/>
  </cols>
  <sheetData>
    <row r="3" spans="2:7" x14ac:dyDescent="0.5">
      <c r="C3" s="43" t="s">
        <v>34</v>
      </c>
      <c r="D3" s="44"/>
      <c r="E3" s="45"/>
      <c r="F3" s="43" t="s">
        <v>34</v>
      </c>
      <c r="G3" s="45"/>
    </row>
    <row r="4" spans="2:7" x14ac:dyDescent="0.5">
      <c r="B4" s="23" t="s">
        <v>7</v>
      </c>
      <c r="C4" s="24" t="s">
        <v>8</v>
      </c>
      <c r="D4" s="24" t="s">
        <v>9</v>
      </c>
      <c r="E4" s="24" t="s">
        <v>10</v>
      </c>
      <c r="F4" s="25" t="s">
        <v>30</v>
      </c>
      <c r="G4" s="25" t="s">
        <v>31</v>
      </c>
    </row>
    <row r="5" spans="2:7" x14ac:dyDescent="0.5">
      <c r="B5" s="14" t="s">
        <v>12</v>
      </c>
      <c r="C5" s="16">
        <v>0.8</v>
      </c>
      <c r="D5" s="16">
        <v>0.97933333333333294</v>
      </c>
      <c r="E5" s="16">
        <v>0.94634167132386171</v>
      </c>
      <c r="F5" s="16">
        <f>Linear!J3</f>
        <v>1</v>
      </c>
      <c r="G5" s="16">
        <f>Linear!C22</f>
        <v>1</v>
      </c>
    </row>
    <row r="6" spans="2:7" x14ac:dyDescent="0.5">
      <c r="B6" s="15" t="s">
        <v>13</v>
      </c>
      <c r="C6" s="16">
        <v>0.83599999999999997</v>
      </c>
      <c r="D6" s="16">
        <v>0.98066666666666646</v>
      </c>
      <c r="E6" s="16">
        <v>0.92060704105664026</v>
      </c>
      <c r="F6" s="16">
        <f>saturating!J3</f>
        <v>0.99995437188947112</v>
      </c>
      <c r="G6" s="16">
        <f>saturating!C23</f>
        <v>0.9999954432250624</v>
      </c>
    </row>
    <row r="7" spans="2:7" x14ac:dyDescent="0.5">
      <c r="B7" s="14" t="s">
        <v>14</v>
      </c>
      <c r="C7" s="16">
        <v>0.78399999999999992</v>
      </c>
      <c r="D7" s="16">
        <v>0.97533333333333316</v>
      </c>
      <c r="E7" s="16">
        <v>0.89798187667254492</v>
      </c>
      <c r="F7" s="16">
        <f>discontinuous!J3</f>
        <v>0.99960907602298232</v>
      </c>
      <c r="G7" s="16">
        <f>discontinuous!C23</f>
        <v>0.99998326628789003</v>
      </c>
    </row>
    <row r="8" spans="2:7" x14ac:dyDescent="0.5">
      <c r="B8" s="15" t="s">
        <v>15</v>
      </c>
      <c r="C8" s="16">
        <v>0.68</v>
      </c>
      <c r="D8" s="16">
        <v>0.96466666666666612</v>
      </c>
      <c r="E8" s="16">
        <v>0.85033053161787164</v>
      </c>
      <c r="F8" s="16">
        <f>combined!J3</f>
        <v>0.98741254752737162</v>
      </c>
      <c r="G8" s="16">
        <f>combined!C24</f>
        <v>0.99445658829615036</v>
      </c>
    </row>
    <row r="31" spans="2:10" x14ac:dyDescent="0.5">
      <c r="B31" s="26" t="s">
        <v>28</v>
      </c>
      <c r="C31" s="26"/>
      <c r="D31" s="26"/>
      <c r="E31" s="26"/>
      <c r="G31" s="26" t="s">
        <v>29</v>
      </c>
      <c r="H31" s="26"/>
      <c r="I31" s="26"/>
      <c r="J31" s="26"/>
    </row>
    <row r="32" spans="2:10" x14ac:dyDescent="0.5">
      <c r="C32" s="47" t="s">
        <v>35</v>
      </c>
      <c r="D32" s="48"/>
      <c r="E32" s="49"/>
      <c r="H32" s="47" t="s">
        <v>35</v>
      </c>
      <c r="I32" s="48"/>
      <c r="J32" s="49"/>
    </row>
    <row r="33" spans="2:10" x14ac:dyDescent="0.5">
      <c r="B33" s="19" t="s">
        <v>7</v>
      </c>
      <c r="C33" s="18" t="s">
        <v>8</v>
      </c>
      <c r="D33" s="18" t="s">
        <v>9</v>
      </c>
      <c r="E33" s="18" t="s">
        <v>10</v>
      </c>
      <c r="G33" s="19" t="s">
        <v>7</v>
      </c>
      <c r="H33" s="18" t="s">
        <v>8</v>
      </c>
      <c r="I33" s="18" t="s">
        <v>9</v>
      </c>
      <c r="J33" s="18" t="s">
        <v>10</v>
      </c>
    </row>
    <row r="34" spans="2:10" x14ac:dyDescent="0.5">
      <c r="B34" s="21" t="s">
        <v>12</v>
      </c>
      <c r="C34" s="20">
        <f>ABS(C5-F5)/F5</f>
        <v>0.19999999999999996</v>
      </c>
      <c r="D34" s="20">
        <f>ABS(D5-F5)/F5</f>
        <v>2.0666666666667055E-2</v>
      </c>
      <c r="E34" s="20">
        <f>ABS(E5-F5)/F5</f>
        <v>5.3658328676138289E-2</v>
      </c>
      <c r="G34" s="21" t="s">
        <v>12</v>
      </c>
      <c r="H34" s="20">
        <f>ABS(C5-G5)/G5</f>
        <v>0.19999999999999996</v>
      </c>
      <c r="I34" s="20">
        <f>ABS(D5-G5)/G5</f>
        <v>2.0666666666667055E-2</v>
      </c>
      <c r="J34" s="20">
        <f>ABS(E5-G5)/G5</f>
        <v>5.3658328676138289E-2</v>
      </c>
    </row>
    <row r="35" spans="2:10" x14ac:dyDescent="0.5">
      <c r="B35" s="21" t="s">
        <v>13</v>
      </c>
      <c r="C35" s="20">
        <f t="shared" ref="C35:C37" si="0">ABS(C6-F6)/F6</f>
        <v>0.16396185315902961</v>
      </c>
      <c r="D35" s="20">
        <f t="shared" ref="D35:D37" si="1">ABS(D6-F6)/F6</f>
        <v>1.9288585324507786E-2</v>
      </c>
      <c r="E35" s="20">
        <f t="shared" ref="E35:E37" si="2">ABS(E6-F6)/F6</f>
        <v>7.9350951466814951E-2</v>
      </c>
      <c r="G35" s="21" t="s">
        <v>13</v>
      </c>
      <c r="H35" s="20">
        <f t="shared" ref="H35:H37" si="3">ABS(C6-G6)/G6</f>
        <v>0.16399619051879324</v>
      </c>
      <c r="I35" s="20">
        <f t="shared" ref="I35:I37" si="4">ABS(D6-G6)/G6</f>
        <v>1.9328864635681876E-2</v>
      </c>
      <c r="J35" s="20">
        <f t="shared" ref="J35:J37" si="5">ABS(E6-G6)/G6</f>
        <v>7.9388763925151914E-2</v>
      </c>
    </row>
    <row r="36" spans="2:10" x14ac:dyDescent="0.5">
      <c r="B36" s="21" t="s">
        <v>14</v>
      </c>
      <c r="C36" s="20">
        <f t="shared" si="0"/>
        <v>0.21569339574306273</v>
      </c>
      <c r="D36" s="20">
        <f t="shared" si="1"/>
        <v>2.428523637083406E-2</v>
      </c>
      <c r="E36" s="20">
        <f t="shared" si="2"/>
        <v>0.10166694339628111</v>
      </c>
      <c r="G36" s="21" t="s">
        <v>14</v>
      </c>
      <c r="H36" s="20">
        <f t="shared" si="3"/>
        <v>0.21598688055016876</v>
      </c>
      <c r="I36" s="20">
        <f t="shared" si="4"/>
        <v>2.4650345446340975E-2</v>
      </c>
      <c r="J36" s="20">
        <f t="shared" si="5"/>
        <v>0.10200309650579636</v>
      </c>
    </row>
    <row r="37" spans="2:10" x14ac:dyDescent="0.5">
      <c r="B37" s="21" t="s">
        <v>15</v>
      </c>
      <c r="C37" s="20">
        <f t="shared" si="0"/>
        <v>0.31133141694135696</v>
      </c>
      <c r="D37" s="20">
        <f t="shared" si="1"/>
        <v>2.3035843445239363E-2</v>
      </c>
      <c r="E37" s="20">
        <f t="shared" si="2"/>
        <v>0.13882952596943779</v>
      </c>
      <c r="G37" s="21" t="s">
        <v>15</v>
      </c>
      <c r="H37" s="20">
        <f t="shared" si="3"/>
        <v>0.31620946755948764</v>
      </c>
      <c r="I37" s="20">
        <f t="shared" si="4"/>
        <v>2.9955979959391414E-2</v>
      </c>
      <c r="J37" s="20">
        <f t="shared" si="5"/>
        <v>0.14492946034498774</v>
      </c>
    </row>
    <row r="38" spans="2:10" x14ac:dyDescent="0.5">
      <c r="B38" s="22" t="s">
        <v>20</v>
      </c>
      <c r="C38" s="20">
        <f>SUBTOTAL(101,Table1356912[Jaccard])</f>
        <v>0.22274666646086233</v>
      </c>
      <c r="D38" s="20">
        <f>SUBTOTAL(101,Table1356912[Kendall])</f>
        <v>2.1819082951812067E-2</v>
      </c>
      <c r="E38" s="20">
        <f>SUBTOTAL(101,Table1356912[DCG])</f>
        <v>9.3376437377168026E-2</v>
      </c>
      <c r="G38" s="22" t="s">
        <v>20</v>
      </c>
      <c r="H38" s="20">
        <f>SUBTOTAL(101,Table135671013[Jaccard])</f>
        <v>0.2240481346571124</v>
      </c>
      <c r="I38" s="20">
        <f>SUBTOTAL(101,Table135671013[Kendall])</f>
        <v>2.3650464177020332E-2</v>
      </c>
      <c r="J38" s="20">
        <f>SUBTOTAL(101,Table135671013[DCG])</f>
        <v>9.4994912363018574E-2</v>
      </c>
    </row>
  </sheetData>
  <mergeCells count="4">
    <mergeCell ref="C3:E3"/>
    <mergeCell ref="F3:G3"/>
    <mergeCell ref="C32:E32"/>
    <mergeCell ref="H32:J32"/>
  </mergeCells>
  <pageMargins left="0.7" right="0.7" top="0.75" bottom="0.75" header="0.3" footer="0.3"/>
  <drawing r:id="rId1"/>
  <legacy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combined</vt:lpstr>
      <vt:lpstr>Similarity 5 Cycle</vt:lpstr>
      <vt:lpstr>saturating</vt:lpstr>
      <vt:lpstr>discontinuous</vt:lpstr>
      <vt:lpstr>Linear</vt:lpstr>
      <vt:lpstr>5 Cycle</vt:lpstr>
      <vt:lpstr>SimilarityMetrics</vt:lpstr>
      <vt:lpstr>Reward Full</vt:lpstr>
      <vt:lpstr>25 Cycle</vt:lpstr>
      <vt:lpstr>50 Cycle</vt:lpstr>
      <vt:lpstr>Full Cycle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</cp:lastModifiedBy>
  <dcterms:created xsi:type="dcterms:W3CDTF">2018-01-15T22:18:34Z</dcterms:created>
  <dcterms:modified xsi:type="dcterms:W3CDTF">2018-01-26T23:30:15Z</dcterms:modified>
</cp:coreProperties>
</file>