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1.SVN\crowdsourcing-fault-understanding\data\"/>
    </mc:Choice>
  </mc:AlternateContent>
  <bookViews>
    <workbookView xWindow="0" yWindow="0" windowWidth="18120" windowHeight="7178" activeTab="1" xr2:uid="{AEE178DC-A14B-4D73-AB42-1997131ABA58}"/>
  </bookViews>
  <sheets>
    <sheet name="data" sheetId="1" r:id="rId1"/>
    <sheet name="csv-interrater" sheetId="6" r:id="rId2"/>
    <sheet name="Quality" sheetId="3" r:id="rId3"/>
    <sheet name="Sheet1" sheetId="5" r:id="rId4"/>
    <sheet name="QualityPartipant" sheetId="4" r:id="rId5"/>
    <sheet name="Duration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5" l="1"/>
  <c r="C53" i="5" l="1"/>
  <c r="B43" i="5"/>
  <c r="B42" i="5"/>
  <c r="C52" i="5"/>
  <c r="C2" i="3"/>
  <c r="H50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G2" i="1"/>
  <c r="I2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  <c r="C3" i="3"/>
  <c r="C4" i="3"/>
  <c r="C5" i="3"/>
  <c r="E5" i="3" s="1"/>
  <c r="G5" i="3" s="1"/>
  <c r="C6" i="3"/>
  <c r="C7" i="3"/>
  <c r="C8" i="3"/>
  <c r="C9" i="3"/>
  <c r="E9" i="3" s="1"/>
  <c r="G9" i="3" s="1"/>
  <c r="C10" i="3"/>
  <c r="C11" i="3"/>
  <c r="C12" i="3"/>
  <c r="C13" i="3"/>
  <c r="E13" i="3" s="1"/>
  <c r="G13" i="3" s="1"/>
  <c r="C14" i="3"/>
  <c r="C15" i="3"/>
  <c r="C16" i="3"/>
  <c r="C17" i="3"/>
  <c r="E17" i="3" s="1"/>
  <c r="G17" i="3" s="1"/>
  <c r="C18" i="3"/>
  <c r="C1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  <c r="B9" i="2"/>
  <c r="B7" i="2"/>
  <c r="B20" i="3" l="1"/>
  <c r="C20" i="3"/>
  <c r="D20" i="3"/>
  <c r="B6" i="4"/>
  <c r="C6" i="4" s="1"/>
  <c r="B4" i="4"/>
  <c r="C4" i="4" s="1"/>
  <c r="B2" i="4"/>
  <c r="C2" i="4" s="1"/>
  <c r="B5" i="4"/>
  <c r="C5" i="4" s="1"/>
  <c r="B3" i="4"/>
  <c r="C3" i="4" s="1"/>
  <c r="E18" i="3"/>
  <c r="G18" i="3" s="1"/>
  <c r="E14" i="3"/>
  <c r="G14" i="3" s="1"/>
  <c r="E10" i="3"/>
  <c r="G10" i="3" s="1"/>
  <c r="E6" i="3"/>
  <c r="G6" i="3" s="1"/>
  <c r="E19" i="3"/>
  <c r="G19" i="3" s="1"/>
  <c r="E15" i="3"/>
  <c r="G15" i="3" s="1"/>
  <c r="E11" i="3"/>
  <c r="G11" i="3" s="1"/>
  <c r="E7" i="3"/>
  <c r="G7" i="3" s="1"/>
  <c r="E3" i="3"/>
  <c r="G3" i="3" s="1"/>
  <c r="E16" i="3"/>
  <c r="G16" i="3" s="1"/>
  <c r="E12" i="3"/>
  <c r="G12" i="3" s="1"/>
  <c r="E8" i="3"/>
  <c r="G8" i="3" s="1"/>
  <c r="E4" i="3"/>
  <c r="G4" i="3" s="1"/>
  <c r="E2" i="3"/>
  <c r="G2" i="3" s="1"/>
  <c r="G22" i="3" l="1"/>
  <c r="G21" i="3"/>
  <c r="G2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60" authorId="0" shapeId="0" xr:uid="{BF682B49-0988-4804-BFA6-027FAAF456A2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Probability of detecting the effect</t>
        </r>
      </text>
    </comment>
  </commentList>
</comments>
</file>

<file path=xl/sharedStrings.xml><?xml version="1.0" encoding="utf-8"?>
<sst xmlns="http://schemas.openxmlformats.org/spreadsheetml/2006/main" count="185" uniqueCount="63">
  <si>
    <t>Participant</t>
  </si>
  <si>
    <t>ExplanationID</t>
  </si>
  <si>
    <t>Quality</t>
  </si>
  <si>
    <t>Fix</t>
  </si>
  <si>
    <t>RootCause</t>
  </si>
  <si>
    <t>Duration (minutes)</t>
  </si>
  <si>
    <t>Total</t>
  </si>
  <si>
    <t>Time per explanation</t>
  </si>
  <si>
    <t>Majority</t>
  </si>
  <si>
    <t>GroundTruth</t>
  </si>
  <si>
    <t>Match</t>
  </si>
  <si>
    <t>Accuracy</t>
  </si>
  <si>
    <t>Correct</t>
  </si>
  <si>
    <t>CorrectFix</t>
  </si>
  <si>
    <t>CorrectRootCause</t>
  </si>
  <si>
    <t>Decision</t>
  </si>
  <si>
    <t>Discard</t>
  </si>
  <si>
    <t>Include</t>
  </si>
  <si>
    <t>Accuracy (%)</t>
  </si>
  <si>
    <t>Out of the eight faults that were located, we selected three that covered different program statements and have different cyclomatic complexities.</t>
  </si>
  <si>
    <t>Table-1 shows the three faults.</t>
  </si>
  <si>
    <t>For each of these faults we selected three largest explanations that were categorized as fix</t>
  </si>
  <si>
    <t xml:space="preserve"> and the three largest that were categorized as root-cause.</t>
  </si>
  <si>
    <t>The categorization was performe by following two simple rules:</t>
  </si>
  <si>
    <t>Root-Cause: discussion of source code lines that are causing the failure</t>
  </si>
  <si>
    <t>Fault removal: description of change that must be made on the source code lines</t>
  </si>
  <si>
    <t xml:space="preserve">following the same rules. After applying majority voting to the programmer votes, </t>
  </si>
  <si>
    <t>we obtained they judgment for each explanation and compared with our categorization.</t>
  </si>
  <si>
    <t xml:space="preserve">The aggreament of 78%, corresponding to 4 out of 18 disagreaments. </t>
  </si>
  <si>
    <t>These disagreaments were concentrated on the fault number 3 (3) and number 2 (1).</t>
  </si>
  <si>
    <t xml:space="preserve">We validated our classification by asking five senior programmers to categorize the explanations </t>
  </si>
  <si>
    <t>p-value</t>
  </si>
  <si>
    <t>Average</t>
  </si>
  <si>
    <t>Std</t>
  </si>
  <si>
    <t>Large</t>
  </si>
  <si>
    <t>https://www.danielsoper.com/statcalc/calculator.aspx?id=49</t>
  </si>
  <si>
    <t>Power of the test</t>
  </si>
  <si>
    <t>Probability level (alpha)</t>
  </si>
  <si>
    <t>Cohen's d (observed effect)</t>
  </si>
  <si>
    <t>Strength of effect</t>
  </si>
  <si>
    <t>Observed power. One-tailed test</t>
  </si>
  <si>
    <t>T-Tests, one tailed, heteroscedastic</t>
  </si>
  <si>
    <t xml:space="preserve">Fault removal explanations presented higher quality on average (4.05) than root-cause (2.98).  quality of 4.05, while root-cause </t>
  </si>
  <si>
    <t>This difference as significant (t-test p-value&lt;0.0001). Concerning the power of the test, for alpha 0,05, the effect was large (0.9) and the probability of detecting it was 82%.</t>
  </si>
  <si>
    <t>48_1</t>
  </si>
  <si>
    <t>279_1</t>
  </si>
  <si>
    <t>64_1</t>
  </si>
  <si>
    <t>26_1</t>
  </si>
  <si>
    <t>277_1</t>
  </si>
  <si>
    <t>52_1</t>
  </si>
  <si>
    <t>205_1</t>
  </si>
  <si>
    <t>219_1</t>
  </si>
  <si>
    <t>58_1</t>
  </si>
  <si>
    <t>213_1</t>
  </si>
  <si>
    <t>214_1</t>
  </si>
  <si>
    <t>7_1</t>
  </si>
  <si>
    <t>106_1</t>
  </si>
  <si>
    <t>107_1</t>
  </si>
  <si>
    <t>134_1</t>
  </si>
  <si>
    <t>90_1</t>
  </si>
  <si>
    <t>120_1</t>
  </si>
  <si>
    <t>129_1</t>
  </si>
  <si>
    <t>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</si>
</sst>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9" formatCode="0.000"/>
    <numFmt numFmtId="196" formatCode="0.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4" xfId="0" applyFont="1" applyFill="1" applyBorder="1"/>
    <xf numFmtId="0" fontId="0" fillId="0" borderId="4" xfId="0" applyFont="1" applyBorder="1"/>
    <xf numFmtId="0" fontId="2" fillId="0" borderId="0" xfId="0" applyFont="1" applyAlignment="1">
      <alignment horizontal="center" vertical="center"/>
    </xf>
    <xf numFmtId="9" fontId="0" fillId="0" borderId="0" xfId="1" applyFont="1"/>
    <xf numFmtId="189" fontId="0" fillId="0" borderId="0" xfId="0" applyNumberFormat="1"/>
    <xf numFmtId="0" fontId="0" fillId="0" borderId="5" xfId="0" applyBorder="1"/>
    <xf numFmtId="196" fontId="0" fillId="0" borderId="5" xfId="0" applyNumberFormat="1" applyBorder="1"/>
    <xf numFmtId="0" fontId="2" fillId="0" borderId="5" xfId="0" applyFont="1" applyBorder="1"/>
    <xf numFmtId="0" fontId="2" fillId="0" borderId="6" xfId="0" applyFont="1" applyBorder="1"/>
    <xf numFmtId="0" fontId="2" fillId="3" borderId="5" xfId="0" applyFont="1" applyFill="1" applyBorder="1"/>
    <xf numFmtId="0" fontId="0" fillId="0" borderId="5" xfId="0" applyBorder="1" applyAlignment="1">
      <alignment horizontal="center"/>
    </xf>
    <xf numFmtId="0" fontId="2" fillId="3" borderId="7" xfId="0" applyFont="1" applyFill="1" applyBorder="1"/>
  </cellXfs>
  <cellStyles count="2">
    <cellStyle name="Normal" xfId="0" builtinId="0"/>
    <cellStyle name="Percent" xfId="1" builtinId="5"/>
  </cellStyles>
  <dxfs count="5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E1E63D-59EB-476E-8656-54A56D4A2788}" name="Table2" displayName="Table2" ref="A1:I91" totalsRowShown="0">
  <autoFilter ref="A1:I91" xr:uid="{BED4D35F-7E76-4104-BCBB-9CA77CED0793}"/>
  <tableColumns count="9">
    <tableColumn id="1" xr3:uid="{CA6F4B43-CE39-4AFC-9E53-61159CB3449B}" name="Participant"/>
    <tableColumn id="2" xr3:uid="{1C7F59EA-8237-4362-A7B5-0B4A9934BFC1}" name="ExplanationID"/>
    <tableColumn id="3" xr3:uid="{47D62021-1679-4139-915E-22F98CD88955}" name="Quality"/>
    <tableColumn id="4" xr3:uid="{5E87630E-CF75-413C-A646-CCCB406EE0E5}" name="Fix"/>
    <tableColumn id="5" xr3:uid="{1E247A53-B110-4A12-B929-0E7C7604B57A}" name="RootCause"/>
    <tableColumn id="6" xr3:uid="{2C97E7B9-DBCB-4C1F-AAF9-257586B08044}" name="GroundTruth"/>
    <tableColumn id="7" xr3:uid="{27AD02D0-6DCA-46A6-B212-FDEC8D4799F1}" name="CorrectFix" dataDxfId="4">
      <calculatedColumnFormula>IF(AND(Table2[[#This Row],[GroundTruth]]="Fix",Table2[[#This Row],[Fix]]),TRUE,FALSE)</calculatedColumnFormula>
    </tableColumn>
    <tableColumn id="8" xr3:uid="{F93576F2-770D-4AE0-AE81-8B41D1069FE7}" name="CorrectRootCause" dataDxfId="3">
      <calculatedColumnFormula>IF(AND(Table2[[#This Row],[GroundTruth]]="RootCause",Table2[[#This Row],[RootCause]]),TRUE,FALSE)</calculatedColumnFormula>
    </tableColumn>
    <tableColumn id="9" xr3:uid="{5149C4D6-CCFD-4E9B-A3EA-815FA5AF4075}" name="Correct" dataDxfId="2">
      <calculatedColumnFormula>OR(Table2[[#This Row],[CorrectFix]],Table2[[#This Row],[CorrectRootCause]])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330121-2B06-4191-840A-08F13FAA4273}" name="Table3" displayName="Table3" ref="A1:D6" totalsRowShown="0">
  <autoFilter ref="A1:D6" xr:uid="{E9E72B05-CFFC-4A03-BCD9-073EFFBD4EFD}"/>
  <tableColumns count="4">
    <tableColumn id="1" xr3:uid="{BB503E72-3A11-4032-84BC-64BBD1F9E608}" name="Participant" dataDxfId="1"/>
    <tableColumn id="2" xr3:uid="{3FD48780-F1FA-4E35-A20F-224A99C37BEF}" name="Correct">
      <calculatedColumnFormula>COUNTIFS(Table2[Participant],A2,Table2[Correct],TRUE)</calculatedColumnFormula>
    </tableColumn>
    <tableColumn id="3" xr3:uid="{2F10F678-E3A3-4BA8-AC9F-963B90DC2F9B}" name="Accuracy (%)" dataCellStyle="Percent">
      <calculatedColumnFormula>B2/18</calculatedColumnFormula>
    </tableColumn>
    <tableColumn id="4" xr3:uid="{4C5A521D-AC95-4B53-AB13-41467552F8F8}" name="Decis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DC059-17AC-4946-884D-9E7FFBB429C3}" name="Table1" displayName="Table1" ref="A1:B7" totalsRowCount="1">
  <autoFilter ref="A1:B6" xr:uid="{D60A8483-CF30-40D7-8B72-39CF6D784828}"/>
  <tableColumns count="2">
    <tableColumn id="1" xr3:uid="{0F5390F8-FCF4-4DE3-BA8B-E4DAF977945A}" name="Participant" totalsRowLabel="Total" dataDxfId="0"/>
    <tableColumn id="2" xr3:uid="{AFEC2899-2C26-472E-86AE-03A2C148BD9A}" name="Duration (minutes)" totalsRowFunction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7C37-436A-4A0F-8821-33CE422145B0}">
  <dimension ref="A1:I91"/>
  <sheetViews>
    <sheetView topLeftCell="A71" workbookViewId="0">
      <selection activeCell="D74" sqref="D74:D91"/>
    </sheetView>
  </sheetViews>
  <sheetFormatPr defaultRowHeight="14.25" x14ac:dyDescent="0.45"/>
  <cols>
    <col min="1" max="1" width="11.53125" customWidth="1"/>
    <col min="2" max="2" width="13.86328125" customWidth="1"/>
    <col min="5" max="5" width="11.265625" customWidth="1"/>
    <col min="6" max="6" width="13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13</v>
      </c>
      <c r="H1" t="s">
        <v>14</v>
      </c>
      <c r="I1" t="s">
        <v>12</v>
      </c>
    </row>
    <row r="2" spans="1:9" x14ac:dyDescent="0.45">
      <c r="A2">
        <v>1</v>
      </c>
      <c r="B2">
        <v>48.1</v>
      </c>
      <c r="C2">
        <v>3</v>
      </c>
      <c r="D2" t="b">
        <v>0</v>
      </c>
      <c r="E2" t="b">
        <v>1</v>
      </c>
      <c r="F2" t="s">
        <v>3</v>
      </c>
      <c r="G2" t="b">
        <f>IF(AND(Table2[[#This Row],[GroundTruth]]="Fix",Table2[[#This Row],[Fix]]),TRUE,FALSE)</f>
        <v>0</v>
      </c>
      <c r="H2" t="b">
        <f>IF(AND(Table2[[#This Row],[GroundTruth]]="RootCause",Table2[[#This Row],[RootCause]]),TRUE,FALSE)</f>
        <v>0</v>
      </c>
      <c r="I2" t="b">
        <f>OR(Table2[[#This Row],[CorrectFix]],Table2[[#This Row],[CorrectRootCause]])</f>
        <v>0</v>
      </c>
    </row>
    <row r="3" spans="1:9" x14ac:dyDescent="0.45">
      <c r="A3">
        <v>1</v>
      </c>
      <c r="B3">
        <v>279.10000000000002</v>
      </c>
      <c r="C3">
        <v>4</v>
      </c>
      <c r="D3" t="b">
        <v>0</v>
      </c>
      <c r="E3" t="b">
        <v>1</v>
      </c>
      <c r="F3" t="s">
        <v>3</v>
      </c>
      <c r="G3" t="b">
        <f>IF(AND(Table2[[#This Row],[GroundTruth]]="Fix",Table2[[#This Row],[Fix]]),TRUE,FALSE)</f>
        <v>0</v>
      </c>
      <c r="H3" t="b">
        <f>IF(AND(Table2[[#This Row],[GroundTruth]]="RootCause",Table2[[#This Row],[RootCause]]),TRUE,FALSE)</f>
        <v>0</v>
      </c>
      <c r="I3" t="b">
        <f>OR(Table2[[#This Row],[CorrectFix]],Table2[[#This Row],[CorrectRootCause]])</f>
        <v>0</v>
      </c>
    </row>
    <row r="4" spans="1:9" x14ac:dyDescent="0.45">
      <c r="A4">
        <v>1</v>
      </c>
      <c r="B4">
        <v>64.099999999999994</v>
      </c>
      <c r="C4">
        <v>4</v>
      </c>
      <c r="D4" t="b">
        <v>0</v>
      </c>
      <c r="E4" t="b">
        <v>1</v>
      </c>
      <c r="F4" t="s">
        <v>3</v>
      </c>
      <c r="G4" t="b">
        <f>IF(AND(Table2[[#This Row],[GroundTruth]]="Fix",Table2[[#This Row],[Fix]]),TRUE,FALSE)</f>
        <v>0</v>
      </c>
      <c r="H4" t="b">
        <f>IF(AND(Table2[[#This Row],[GroundTruth]]="RootCause",Table2[[#This Row],[RootCause]]),TRUE,FALSE)</f>
        <v>0</v>
      </c>
      <c r="I4" t="b">
        <f>OR(Table2[[#This Row],[CorrectFix]],Table2[[#This Row],[CorrectRootCause]])</f>
        <v>0</v>
      </c>
    </row>
    <row r="5" spans="1:9" x14ac:dyDescent="0.45">
      <c r="A5">
        <v>1</v>
      </c>
      <c r="B5">
        <v>26.1</v>
      </c>
      <c r="C5">
        <v>1</v>
      </c>
      <c r="D5" t="b">
        <v>0</v>
      </c>
      <c r="E5" t="b">
        <v>1</v>
      </c>
      <c r="F5" t="s">
        <v>4</v>
      </c>
      <c r="G5" t="b">
        <f>IF(AND(Table2[[#This Row],[GroundTruth]]="Fix",Table2[[#This Row],[Fix]]),TRUE,FALSE)</f>
        <v>0</v>
      </c>
      <c r="H5" t="b">
        <f>IF(AND(Table2[[#This Row],[GroundTruth]]="RootCause",Table2[[#This Row],[RootCause]]),TRUE,FALSE)</f>
        <v>1</v>
      </c>
      <c r="I5" t="b">
        <f>OR(Table2[[#This Row],[CorrectFix]],Table2[[#This Row],[CorrectRootCause]])</f>
        <v>1</v>
      </c>
    </row>
    <row r="6" spans="1:9" x14ac:dyDescent="0.45">
      <c r="A6">
        <v>1</v>
      </c>
      <c r="B6">
        <v>277.10000000000002</v>
      </c>
      <c r="C6">
        <v>2</v>
      </c>
      <c r="D6" t="b">
        <v>0</v>
      </c>
      <c r="E6" t="b">
        <v>1</v>
      </c>
      <c r="F6" t="s">
        <v>4</v>
      </c>
      <c r="G6" t="b">
        <f>IF(AND(Table2[[#This Row],[GroundTruth]]="Fix",Table2[[#This Row],[Fix]]),TRUE,FALSE)</f>
        <v>0</v>
      </c>
      <c r="H6" t="b">
        <f>IF(AND(Table2[[#This Row],[GroundTruth]]="RootCause",Table2[[#This Row],[RootCause]]),TRUE,FALSE)</f>
        <v>1</v>
      </c>
      <c r="I6" t="b">
        <f>OR(Table2[[#This Row],[CorrectFix]],Table2[[#This Row],[CorrectRootCause]])</f>
        <v>1</v>
      </c>
    </row>
    <row r="7" spans="1:9" x14ac:dyDescent="0.45">
      <c r="A7">
        <v>1</v>
      </c>
      <c r="B7">
        <v>52.1</v>
      </c>
      <c r="C7">
        <v>3</v>
      </c>
      <c r="D7" t="b">
        <v>1</v>
      </c>
      <c r="E7" t="b">
        <v>0</v>
      </c>
      <c r="F7" t="s">
        <v>4</v>
      </c>
      <c r="G7" t="b">
        <f>IF(AND(Table2[[#This Row],[GroundTruth]]="Fix",Table2[[#This Row],[Fix]]),TRUE,FALSE)</f>
        <v>0</v>
      </c>
      <c r="H7" t="b">
        <f>IF(AND(Table2[[#This Row],[GroundTruth]]="RootCause",Table2[[#This Row],[RootCause]]),TRUE,FALSE)</f>
        <v>0</v>
      </c>
      <c r="I7" t="b">
        <f>OR(Table2[[#This Row],[CorrectFix]],Table2[[#This Row],[CorrectRootCause]])</f>
        <v>0</v>
      </c>
    </row>
    <row r="8" spans="1:9" x14ac:dyDescent="0.45">
      <c r="A8">
        <v>1</v>
      </c>
      <c r="B8">
        <v>205.1</v>
      </c>
      <c r="C8">
        <v>4</v>
      </c>
      <c r="D8" t="b">
        <v>1</v>
      </c>
      <c r="E8" t="b">
        <v>0</v>
      </c>
      <c r="F8" t="s">
        <v>3</v>
      </c>
      <c r="G8" t="b">
        <f>IF(AND(Table2[[#This Row],[GroundTruth]]="Fix",Table2[[#This Row],[Fix]]),TRUE,FALSE)</f>
        <v>1</v>
      </c>
      <c r="H8" t="b">
        <f>IF(AND(Table2[[#This Row],[GroundTruth]]="RootCause",Table2[[#This Row],[RootCause]]),TRUE,FALSE)</f>
        <v>0</v>
      </c>
      <c r="I8" t="b">
        <f>OR(Table2[[#This Row],[CorrectFix]],Table2[[#This Row],[CorrectRootCause]])</f>
        <v>1</v>
      </c>
    </row>
    <row r="9" spans="1:9" x14ac:dyDescent="0.45">
      <c r="A9">
        <v>1</v>
      </c>
      <c r="B9">
        <v>219.1</v>
      </c>
      <c r="C9">
        <v>4</v>
      </c>
      <c r="D9" t="b">
        <v>1</v>
      </c>
      <c r="E9" t="b">
        <v>0</v>
      </c>
      <c r="F9" t="s">
        <v>3</v>
      </c>
      <c r="G9" t="b">
        <f>IF(AND(Table2[[#This Row],[GroundTruth]]="Fix",Table2[[#This Row],[Fix]]),TRUE,FALSE)</f>
        <v>1</v>
      </c>
      <c r="H9" t="b">
        <f>IF(AND(Table2[[#This Row],[GroundTruth]]="RootCause",Table2[[#This Row],[RootCause]]),TRUE,FALSE)</f>
        <v>0</v>
      </c>
      <c r="I9" t="b">
        <f>OR(Table2[[#This Row],[CorrectFix]],Table2[[#This Row],[CorrectRootCause]])</f>
        <v>1</v>
      </c>
    </row>
    <row r="10" spans="1:9" x14ac:dyDescent="0.45">
      <c r="A10">
        <v>1</v>
      </c>
      <c r="B10">
        <v>58.1</v>
      </c>
      <c r="C10">
        <v>4</v>
      </c>
      <c r="D10" t="b">
        <v>0</v>
      </c>
      <c r="E10" t="b">
        <v>1</v>
      </c>
      <c r="F10" t="s">
        <v>3</v>
      </c>
      <c r="G10" t="b">
        <f>IF(AND(Table2[[#This Row],[GroundTruth]]="Fix",Table2[[#This Row],[Fix]]),TRUE,FALSE)</f>
        <v>0</v>
      </c>
      <c r="H10" t="b">
        <f>IF(AND(Table2[[#This Row],[GroundTruth]]="RootCause",Table2[[#This Row],[RootCause]]),TRUE,FALSE)</f>
        <v>0</v>
      </c>
      <c r="I10" t="b">
        <f>OR(Table2[[#This Row],[CorrectFix]],Table2[[#This Row],[CorrectRootCause]])</f>
        <v>0</v>
      </c>
    </row>
    <row r="11" spans="1:9" x14ac:dyDescent="0.45">
      <c r="A11">
        <v>1</v>
      </c>
      <c r="B11">
        <v>213.1</v>
      </c>
      <c r="C11">
        <v>3</v>
      </c>
      <c r="D11" t="b">
        <v>1</v>
      </c>
      <c r="E11" t="b">
        <v>0</v>
      </c>
      <c r="F11" t="s">
        <v>4</v>
      </c>
      <c r="G11" t="b">
        <f>IF(AND(Table2[[#This Row],[GroundTruth]]="Fix",Table2[[#This Row],[Fix]]),TRUE,FALSE)</f>
        <v>0</v>
      </c>
      <c r="H11" t="b">
        <f>IF(AND(Table2[[#This Row],[GroundTruth]]="RootCause",Table2[[#This Row],[RootCause]]),TRUE,FALSE)</f>
        <v>0</v>
      </c>
      <c r="I11" t="b">
        <f>OR(Table2[[#This Row],[CorrectFix]],Table2[[#This Row],[CorrectRootCause]])</f>
        <v>0</v>
      </c>
    </row>
    <row r="12" spans="1:9" x14ac:dyDescent="0.45">
      <c r="A12">
        <v>1</v>
      </c>
      <c r="B12">
        <v>214.1</v>
      </c>
      <c r="C12">
        <v>4</v>
      </c>
      <c r="D12" t="b">
        <v>1</v>
      </c>
      <c r="E12" t="b">
        <v>0</v>
      </c>
      <c r="F12" t="s">
        <v>4</v>
      </c>
      <c r="G12" t="b">
        <f>IF(AND(Table2[[#This Row],[GroundTruth]]="Fix",Table2[[#This Row],[Fix]]),TRUE,FALSE)</f>
        <v>0</v>
      </c>
      <c r="H12" t="b">
        <f>IF(AND(Table2[[#This Row],[GroundTruth]]="RootCause",Table2[[#This Row],[RootCause]]),TRUE,FALSE)</f>
        <v>0</v>
      </c>
      <c r="I12" t="b">
        <f>OR(Table2[[#This Row],[CorrectFix]],Table2[[#This Row],[CorrectRootCause]])</f>
        <v>0</v>
      </c>
    </row>
    <row r="13" spans="1:9" x14ac:dyDescent="0.45">
      <c r="A13">
        <v>1</v>
      </c>
      <c r="B13">
        <v>7.1</v>
      </c>
      <c r="C13">
        <v>4</v>
      </c>
      <c r="D13" t="b">
        <v>1</v>
      </c>
      <c r="E13" t="b">
        <v>0</v>
      </c>
      <c r="F13" t="s">
        <v>4</v>
      </c>
      <c r="G13" t="b">
        <f>IF(AND(Table2[[#This Row],[GroundTruth]]="Fix",Table2[[#This Row],[Fix]]),TRUE,FALSE)</f>
        <v>0</v>
      </c>
      <c r="H13" t="b">
        <f>IF(AND(Table2[[#This Row],[GroundTruth]]="RootCause",Table2[[#This Row],[RootCause]]),TRUE,FALSE)</f>
        <v>0</v>
      </c>
      <c r="I13" t="b">
        <f>OR(Table2[[#This Row],[CorrectFix]],Table2[[#This Row],[CorrectRootCause]])</f>
        <v>0</v>
      </c>
    </row>
    <row r="14" spans="1:9" x14ac:dyDescent="0.45">
      <c r="A14">
        <v>1</v>
      </c>
      <c r="B14">
        <v>106.1</v>
      </c>
      <c r="C14">
        <v>4</v>
      </c>
      <c r="D14" t="b">
        <v>0</v>
      </c>
      <c r="E14" t="b">
        <v>1</v>
      </c>
      <c r="F14" t="s">
        <v>3</v>
      </c>
      <c r="G14" t="b">
        <f>IF(AND(Table2[[#This Row],[GroundTruth]]="Fix",Table2[[#This Row],[Fix]]),TRUE,FALSE)</f>
        <v>0</v>
      </c>
      <c r="H14" t="b">
        <f>IF(AND(Table2[[#This Row],[GroundTruth]]="RootCause",Table2[[#This Row],[RootCause]]),TRUE,FALSE)</f>
        <v>0</v>
      </c>
      <c r="I14" t="b">
        <f>OR(Table2[[#This Row],[CorrectFix]],Table2[[#This Row],[CorrectRootCause]])</f>
        <v>0</v>
      </c>
    </row>
    <row r="15" spans="1:9" x14ac:dyDescent="0.45">
      <c r="A15">
        <v>1</v>
      </c>
      <c r="B15">
        <v>107.1</v>
      </c>
      <c r="C15">
        <v>3</v>
      </c>
      <c r="D15" t="b">
        <v>0</v>
      </c>
      <c r="E15" t="b">
        <v>1</v>
      </c>
      <c r="F15" t="s">
        <v>3</v>
      </c>
      <c r="G15" t="b">
        <f>IF(AND(Table2[[#This Row],[GroundTruth]]="Fix",Table2[[#This Row],[Fix]]),TRUE,FALSE)</f>
        <v>0</v>
      </c>
      <c r="H15" t="b">
        <f>IF(AND(Table2[[#This Row],[GroundTruth]]="RootCause",Table2[[#This Row],[RootCause]]),TRUE,FALSE)</f>
        <v>0</v>
      </c>
      <c r="I15" t="b">
        <f>OR(Table2[[#This Row],[CorrectFix]],Table2[[#This Row],[CorrectRootCause]])</f>
        <v>0</v>
      </c>
    </row>
    <row r="16" spans="1:9" x14ac:dyDescent="0.45">
      <c r="A16">
        <v>1</v>
      </c>
      <c r="B16">
        <v>134.1</v>
      </c>
      <c r="C16">
        <v>4</v>
      </c>
      <c r="D16" t="b">
        <v>1</v>
      </c>
      <c r="E16" t="b">
        <v>0</v>
      </c>
      <c r="F16" t="s">
        <v>3</v>
      </c>
      <c r="G16" t="b">
        <f>IF(AND(Table2[[#This Row],[GroundTruth]]="Fix",Table2[[#This Row],[Fix]]),TRUE,FALSE)</f>
        <v>1</v>
      </c>
      <c r="H16" t="b">
        <f>IF(AND(Table2[[#This Row],[GroundTruth]]="RootCause",Table2[[#This Row],[RootCause]]),TRUE,FALSE)</f>
        <v>0</v>
      </c>
      <c r="I16" t="b">
        <f>OR(Table2[[#This Row],[CorrectFix]],Table2[[#This Row],[CorrectRootCause]])</f>
        <v>1</v>
      </c>
    </row>
    <row r="17" spans="1:9" x14ac:dyDescent="0.45">
      <c r="A17">
        <v>1</v>
      </c>
      <c r="B17">
        <v>90.1</v>
      </c>
      <c r="C17">
        <v>3</v>
      </c>
      <c r="D17" t="b">
        <v>1</v>
      </c>
      <c r="E17" t="b">
        <v>0</v>
      </c>
      <c r="F17" t="s">
        <v>4</v>
      </c>
      <c r="G17" t="b">
        <f>IF(AND(Table2[[#This Row],[GroundTruth]]="Fix",Table2[[#This Row],[Fix]]),TRUE,FALSE)</f>
        <v>0</v>
      </c>
      <c r="H17" t="b">
        <f>IF(AND(Table2[[#This Row],[GroundTruth]]="RootCause",Table2[[#This Row],[RootCause]]),TRUE,FALSE)</f>
        <v>0</v>
      </c>
      <c r="I17" t="b">
        <f>OR(Table2[[#This Row],[CorrectFix]],Table2[[#This Row],[CorrectRootCause]])</f>
        <v>0</v>
      </c>
    </row>
    <row r="18" spans="1:9" x14ac:dyDescent="0.45">
      <c r="A18">
        <v>1</v>
      </c>
      <c r="B18">
        <v>120.1</v>
      </c>
      <c r="C18">
        <v>2</v>
      </c>
      <c r="D18" t="b">
        <v>1</v>
      </c>
      <c r="E18" t="b">
        <v>0</v>
      </c>
      <c r="F18" t="s">
        <v>4</v>
      </c>
      <c r="G18" t="b">
        <f>IF(AND(Table2[[#This Row],[GroundTruth]]="Fix",Table2[[#This Row],[Fix]]),TRUE,FALSE)</f>
        <v>0</v>
      </c>
      <c r="H18" t="b">
        <f>IF(AND(Table2[[#This Row],[GroundTruth]]="RootCause",Table2[[#This Row],[RootCause]]),TRUE,FALSE)</f>
        <v>0</v>
      </c>
      <c r="I18" t="b">
        <f>OR(Table2[[#This Row],[CorrectFix]],Table2[[#This Row],[CorrectRootCause]])</f>
        <v>0</v>
      </c>
    </row>
    <row r="19" spans="1:9" x14ac:dyDescent="0.45">
      <c r="A19">
        <v>1</v>
      </c>
      <c r="B19">
        <v>129.1</v>
      </c>
      <c r="C19">
        <v>4</v>
      </c>
      <c r="D19" t="b">
        <v>1</v>
      </c>
      <c r="E19" t="b">
        <v>0</v>
      </c>
      <c r="F19" t="s">
        <v>4</v>
      </c>
      <c r="G19" t="b">
        <f>IF(AND(Table2[[#This Row],[GroundTruth]]="Fix",Table2[[#This Row],[Fix]]),TRUE,FALSE)</f>
        <v>0</v>
      </c>
      <c r="H19" t="b">
        <f>IF(AND(Table2[[#This Row],[GroundTruth]]="RootCause",Table2[[#This Row],[RootCause]]),TRUE,FALSE)</f>
        <v>0</v>
      </c>
      <c r="I19" t="b">
        <f>OR(Table2[[#This Row],[CorrectFix]],Table2[[#This Row],[CorrectRootCause]])</f>
        <v>0</v>
      </c>
    </row>
    <row r="20" spans="1:9" x14ac:dyDescent="0.45">
      <c r="A20">
        <v>2</v>
      </c>
      <c r="B20">
        <v>48.1</v>
      </c>
      <c r="C20">
        <v>3</v>
      </c>
      <c r="D20" t="b">
        <v>0</v>
      </c>
      <c r="E20" t="b">
        <v>1</v>
      </c>
      <c r="F20" t="s">
        <v>3</v>
      </c>
      <c r="G20" t="b">
        <f>IF(AND(Table2[[#This Row],[GroundTruth]]="Fix",Table2[[#This Row],[Fix]]),TRUE,FALSE)</f>
        <v>0</v>
      </c>
      <c r="H20" t="b">
        <f>IF(AND(Table2[[#This Row],[GroundTruth]]="RootCause",Table2[[#This Row],[RootCause]]),TRUE,FALSE)</f>
        <v>0</v>
      </c>
      <c r="I20" t="b">
        <f>OR(Table2[[#This Row],[CorrectFix]],Table2[[#This Row],[CorrectRootCause]])</f>
        <v>0</v>
      </c>
    </row>
    <row r="21" spans="1:9" x14ac:dyDescent="0.45">
      <c r="A21">
        <v>2</v>
      </c>
      <c r="B21">
        <v>279.10000000000002</v>
      </c>
      <c r="C21">
        <v>4</v>
      </c>
      <c r="D21" t="b">
        <v>1</v>
      </c>
      <c r="E21" t="b">
        <v>0</v>
      </c>
      <c r="F21" t="s">
        <v>3</v>
      </c>
      <c r="G21" t="b">
        <f>IF(AND(Table2[[#This Row],[GroundTruth]]="Fix",Table2[[#This Row],[Fix]]),TRUE,FALSE)</f>
        <v>1</v>
      </c>
      <c r="H21" t="b">
        <f>IF(AND(Table2[[#This Row],[GroundTruth]]="RootCause",Table2[[#This Row],[RootCause]]),TRUE,FALSE)</f>
        <v>0</v>
      </c>
      <c r="I21" t="b">
        <f>OR(Table2[[#This Row],[CorrectFix]],Table2[[#This Row],[CorrectRootCause]])</f>
        <v>1</v>
      </c>
    </row>
    <row r="22" spans="1:9" x14ac:dyDescent="0.45">
      <c r="A22">
        <v>2</v>
      </c>
      <c r="B22">
        <v>64.099999999999994</v>
      </c>
      <c r="C22">
        <v>1</v>
      </c>
      <c r="D22" t="b">
        <v>0</v>
      </c>
      <c r="E22" t="b">
        <v>1</v>
      </c>
      <c r="F22" t="s">
        <v>3</v>
      </c>
      <c r="G22" t="b">
        <f>IF(AND(Table2[[#This Row],[GroundTruth]]="Fix",Table2[[#This Row],[Fix]]),TRUE,FALSE)</f>
        <v>0</v>
      </c>
      <c r="H22" t="b">
        <f>IF(AND(Table2[[#This Row],[GroundTruth]]="RootCause",Table2[[#This Row],[RootCause]]),TRUE,FALSE)</f>
        <v>0</v>
      </c>
      <c r="I22" t="b">
        <f>OR(Table2[[#This Row],[CorrectFix]],Table2[[#This Row],[CorrectRootCause]])</f>
        <v>0</v>
      </c>
    </row>
    <row r="23" spans="1:9" x14ac:dyDescent="0.45">
      <c r="A23">
        <v>2</v>
      </c>
      <c r="B23">
        <v>26.1</v>
      </c>
      <c r="C23">
        <v>1</v>
      </c>
      <c r="D23" t="b">
        <v>0</v>
      </c>
      <c r="E23" t="b">
        <v>1</v>
      </c>
      <c r="F23" t="s">
        <v>4</v>
      </c>
      <c r="G23" t="b">
        <f>IF(AND(Table2[[#This Row],[GroundTruth]]="Fix",Table2[[#This Row],[Fix]]),TRUE,FALSE)</f>
        <v>0</v>
      </c>
      <c r="H23" t="b">
        <f>IF(AND(Table2[[#This Row],[GroundTruth]]="RootCause",Table2[[#This Row],[RootCause]]),TRUE,FALSE)</f>
        <v>1</v>
      </c>
      <c r="I23" t="b">
        <f>OR(Table2[[#This Row],[CorrectFix]],Table2[[#This Row],[CorrectRootCause]])</f>
        <v>1</v>
      </c>
    </row>
    <row r="24" spans="1:9" x14ac:dyDescent="0.45">
      <c r="A24">
        <v>2</v>
      </c>
      <c r="B24">
        <v>277.10000000000002</v>
      </c>
      <c r="C24">
        <v>4</v>
      </c>
      <c r="D24" t="b">
        <v>0</v>
      </c>
      <c r="E24" t="b">
        <v>1</v>
      </c>
      <c r="F24" t="s">
        <v>4</v>
      </c>
      <c r="G24" t="b">
        <f>IF(AND(Table2[[#This Row],[GroundTruth]]="Fix",Table2[[#This Row],[Fix]]),TRUE,FALSE)</f>
        <v>0</v>
      </c>
      <c r="H24" t="b">
        <f>IF(AND(Table2[[#This Row],[GroundTruth]]="RootCause",Table2[[#This Row],[RootCause]]),TRUE,FALSE)</f>
        <v>1</v>
      </c>
      <c r="I24" t="b">
        <f>OR(Table2[[#This Row],[CorrectFix]],Table2[[#This Row],[CorrectRootCause]])</f>
        <v>1</v>
      </c>
    </row>
    <row r="25" spans="1:9" x14ac:dyDescent="0.45">
      <c r="A25">
        <v>2</v>
      </c>
      <c r="B25">
        <v>52.1</v>
      </c>
      <c r="C25">
        <v>1</v>
      </c>
      <c r="D25" t="b">
        <v>0</v>
      </c>
      <c r="E25" t="b">
        <v>1</v>
      </c>
      <c r="F25" t="s">
        <v>4</v>
      </c>
      <c r="G25" t="b">
        <f>IF(AND(Table2[[#This Row],[GroundTruth]]="Fix",Table2[[#This Row],[Fix]]),TRUE,FALSE)</f>
        <v>0</v>
      </c>
      <c r="H25" t="b">
        <f>IF(AND(Table2[[#This Row],[GroundTruth]]="RootCause",Table2[[#This Row],[RootCause]]),TRUE,FALSE)</f>
        <v>1</v>
      </c>
      <c r="I25" t="b">
        <f>OR(Table2[[#This Row],[CorrectFix]],Table2[[#This Row],[CorrectRootCause]])</f>
        <v>1</v>
      </c>
    </row>
    <row r="26" spans="1:9" x14ac:dyDescent="0.45">
      <c r="A26">
        <v>2</v>
      </c>
      <c r="B26">
        <v>205.1</v>
      </c>
      <c r="C26">
        <v>5</v>
      </c>
      <c r="D26" t="b">
        <v>1</v>
      </c>
      <c r="E26" t="b">
        <v>1</v>
      </c>
      <c r="F26" t="s">
        <v>3</v>
      </c>
      <c r="G26" t="b">
        <f>IF(AND(Table2[[#This Row],[GroundTruth]]="Fix",Table2[[#This Row],[Fix]]),TRUE,FALSE)</f>
        <v>1</v>
      </c>
      <c r="H26" t="b">
        <f>IF(AND(Table2[[#This Row],[GroundTruth]]="RootCause",Table2[[#This Row],[RootCause]]),TRUE,FALSE)</f>
        <v>0</v>
      </c>
      <c r="I26" t="b">
        <f>OR(Table2[[#This Row],[CorrectFix]],Table2[[#This Row],[CorrectRootCause]])</f>
        <v>1</v>
      </c>
    </row>
    <row r="27" spans="1:9" x14ac:dyDescent="0.45">
      <c r="A27">
        <v>2</v>
      </c>
      <c r="B27">
        <v>219.1</v>
      </c>
      <c r="C27">
        <v>4</v>
      </c>
      <c r="D27" t="b">
        <v>1</v>
      </c>
      <c r="E27" t="b">
        <v>0</v>
      </c>
      <c r="F27" t="s">
        <v>3</v>
      </c>
      <c r="G27" t="b">
        <f>IF(AND(Table2[[#This Row],[GroundTruth]]="Fix",Table2[[#This Row],[Fix]]),TRUE,FALSE)</f>
        <v>1</v>
      </c>
      <c r="H27" t="b">
        <f>IF(AND(Table2[[#This Row],[GroundTruth]]="RootCause",Table2[[#This Row],[RootCause]]),TRUE,FALSE)</f>
        <v>0</v>
      </c>
      <c r="I27" t="b">
        <f>OR(Table2[[#This Row],[CorrectFix]],Table2[[#This Row],[CorrectRootCause]])</f>
        <v>1</v>
      </c>
    </row>
    <row r="28" spans="1:9" x14ac:dyDescent="0.45">
      <c r="A28">
        <v>2</v>
      </c>
      <c r="B28">
        <v>58.1</v>
      </c>
      <c r="C28">
        <v>4</v>
      </c>
      <c r="D28" t="b">
        <v>0</v>
      </c>
      <c r="E28" t="b">
        <v>1</v>
      </c>
      <c r="F28" t="s">
        <v>3</v>
      </c>
      <c r="G28" t="b">
        <f>IF(AND(Table2[[#This Row],[GroundTruth]]="Fix",Table2[[#This Row],[Fix]]),TRUE,FALSE)</f>
        <v>0</v>
      </c>
      <c r="H28" t="b">
        <f>IF(AND(Table2[[#This Row],[GroundTruth]]="RootCause",Table2[[#This Row],[RootCause]]),TRUE,FALSE)</f>
        <v>0</v>
      </c>
      <c r="I28" t="b">
        <f>OR(Table2[[#This Row],[CorrectFix]],Table2[[#This Row],[CorrectRootCause]])</f>
        <v>0</v>
      </c>
    </row>
    <row r="29" spans="1:9" x14ac:dyDescent="0.45">
      <c r="A29">
        <v>2</v>
      </c>
      <c r="B29">
        <v>213.1</v>
      </c>
      <c r="C29">
        <v>4</v>
      </c>
      <c r="D29" t="b">
        <v>0</v>
      </c>
      <c r="E29" t="b">
        <v>1</v>
      </c>
      <c r="F29" t="s">
        <v>4</v>
      </c>
      <c r="G29" t="b">
        <f>IF(AND(Table2[[#This Row],[GroundTruth]]="Fix",Table2[[#This Row],[Fix]]),TRUE,FALSE)</f>
        <v>0</v>
      </c>
      <c r="H29" t="b">
        <f>IF(AND(Table2[[#This Row],[GroundTruth]]="RootCause",Table2[[#This Row],[RootCause]]),TRUE,FALSE)</f>
        <v>1</v>
      </c>
      <c r="I29" t="b">
        <f>OR(Table2[[#This Row],[CorrectFix]],Table2[[#This Row],[CorrectRootCause]])</f>
        <v>1</v>
      </c>
    </row>
    <row r="30" spans="1:9" x14ac:dyDescent="0.45">
      <c r="A30">
        <v>2</v>
      </c>
      <c r="B30">
        <v>214.1</v>
      </c>
      <c r="C30">
        <v>5</v>
      </c>
      <c r="D30" t="b">
        <v>0</v>
      </c>
      <c r="E30" t="b">
        <v>1</v>
      </c>
      <c r="F30" t="s">
        <v>4</v>
      </c>
      <c r="G30" t="b">
        <f>IF(AND(Table2[[#This Row],[GroundTruth]]="Fix",Table2[[#This Row],[Fix]]),TRUE,FALSE)</f>
        <v>0</v>
      </c>
      <c r="H30" t="b">
        <f>IF(AND(Table2[[#This Row],[GroundTruth]]="RootCause",Table2[[#This Row],[RootCause]]),TRUE,FALSE)</f>
        <v>1</v>
      </c>
      <c r="I30" t="b">
        <f>OR(Table2[[#This Row],[CorrectFix]],Table2[[#This Row],[CorrectRootCause]])</f>
        <v>1</v>
      </c>
    </row>
    <row r="31" spans="1:9" x14ac:dyDescent="0.45">
      <c r="A31">
        <v>2</v>
      </c>
      <c r="B31">
        <v>7.1</v>
      </c>
      <c r="C31">
        <v>1</v>
      </c>
      <c r="D31" t="b">
        <v>0</v>
      </c>
      <c r="E31" t="b">
        <v>1</v>
      </c>
      <c r="F31" t="s">
        <v>4</v>
      </c>
      <c r="G31" t="b">
        <f>IF(AND(Table2[[#This Row],[GroundTruth]]="Fix",Table2[[#This Row],[Fix]]),TRUE,FALSE)</f>
        <v>0</v>
      </c>
      <c r="H31" t="b">
        <f>IF(AND(Table2[[#This Row],[GroundTruth]]="RootCause",Table2[[#This Row],[RootCause]]),TRUE,FALSE)</f>
        <v>1</v>
      </c>
      <c r="I31" t="b">
        <f>OR(Table2[[#This Row],[CorrectFix]],Table2[[#This Row],[CorrectRootCause]])</f>
        <v>1</v>
      </c>
    </row>
    <row r="32" spans="1:9" x14ac:dyDescent="0.45">
      <c r="A32">
        <v>2</v>
      </c>
      <c r="B32">
        <v>106.1</v>
      </c>
      <c r="C32">
        <v>5</v>
      </c>
      <c r="D32" t="b">
        <v>0</v>
      </c>
      <c r="E32" t="b">
        <v>1</v>
      </c>
      <c r="F32" t="s">
        <v>3</v>
      </c>
      <c r="G32" t="b">
        <f>IF(AND(Table2[[#This Row],[GroundTruth]]="Fix",Table2[[#This Row],[Fix]]),TRUE,FALSE)</f>
        <v>0</v>
      </c>
      <c r="H32" t="b">
        <f>IF(AND(Table2[[#This Row],[GroundTruth]]="RootCause",Table2[[#This Row],[RootCause]]),TRUE,FALSE)</f>
        <v>0</v>
      </c>
      <c r="I32" t="b">
        <f>OR(Table2[[#This Row],[CorrectFix]],Table2[[#This Row],[CorrectRootCause]])</f>
        <v>0</v>
      </c>
    </row>
    <row r="33" spans="1:9" x14ac:dyDescent="0.45">
      <c r="A33">
        <v>2</v>
      </c>
      <c r="B33">
        <v>107.1</v>
      </c>
      <c r="C33">
        <v>5</v>
      </c>
      <c r="D33" t="b">
        <v>0</v>
      </c>
      <c r="E33" t="b">
        <v>1</v>
      </c>
      <c r="F33" t="s">
        <v>3</v>
      </c>
      <c r="G33" t="b">
        <f>IF(AND(Table2[[#This Row],[GroundTruth]]="Fix",Table2[[#This Row],[Fix]]),TRUE,FALSE)</f>
        <v>0</v>
      </c>
      <c r="H33" t="b">
        <f>IF(AND(Table2[[#This Row],[GroundTruth]]="RootCause",Table2[[#This Row],[RootCause]]),TRUE,FALSE)</f>
        <v>0</v>
      </c>
      <c r="I33" t="b">
        <f>OR(Table2[[#This Row],[CorrectFix]],Table2[[#This Row],[CorrectRootCause]])</f>
        <v>0</v>
      </c>
    </row>
    <row r="34" spans="1:9" x14ac:dyDescent="0.45">
      <c r="A34">
        <v>2</v>
      </c>
      <c r="B34">
        <v>134.1</v>
      </c>
      <c r="C34">
        <v>5</v>
      </c>
      <c r="D34" t="b">
        <v>1</v>
      </c>
      <c r="E34" t="b">
        <v>0</v>
      </c>
      <c r="F34" t="s">
        <v>3</v>
      </c>
      <c r="G34" t="b">
        <f>IF(AND(Table2[[#This Row],[GroundTruth]]="Fix",Table2[[#This Row],[Fix]]),TRUE,FALSE)</f>
        <v>1</v>
      </c>
      <c r="H34" t="b">
        <f>IF(AND(Table2[[#This Row],[GroundTruth]]="RootCause",Table2[[#This Row],[RootCause]]),TRUE,FALSE)</f>
        <v>0</v>
      </c>
      <c r="I34" t="b">
        <f>OR(Table2[[#This Row],[CorrectFix]],Table2[[#This Row],[CorrectRootCause]])</f>
        <v>1</v>
      </c>
    </row>
    <row r="35" spans="1:9" x14ac:dyDescent="0.45">
      <c r="A35">
        <v>2</v>
      </c>
      <c r="B35">
        <v>90.1</v>
      </c>
      <c r="C35">
        <v>4</v>
      </c>
      <c r="D35" t="b">
        <v>0</v>
      </c>
      <c r="E35" t="b">
        <v>1</v>
      </c>
      <c r="F35" t="s">
        <v>4</v>
      </c>
      <c r="G35" t="b">
        <f>IF(AND(Table2[[#This Row],[GroundTruth]]="Fix",Table2[[#This Row],[Fix]]),TRUE,FALSE)</f>
        <v>0</v>
      </c>
      <c r="H35" t="b">
        <f>IF(AND(Table2[[#This Row],[GroundTruth]]="RootCause",Table2[[#This Row],[RootCause]]),TRUE,FALSE)</f>
        <v>1</v>
      </c>
      <c r="I35" t="b">
        <f>OR(Table2[[#This Row],[CorrectFix]],Table2[[#This Row],[CorrectRootCause]])</f>
        <v>1</v>
      </c>
    </row>
    <row r="36" spans="1:9" x14ac:dyDescent="0.45">
      <c r="A36">
        <v>2</v>
      </c>
      <c r="B36">
        <v>120.1</v>
      </c>
      <c r="C36">
        <v>2</v>
      </c>
      <c r="D36" t="b">
        <v>0</v>
      </c>
      <c r="E36" t="b">
        <v>1</v>
      </c>
      <c r="F36" t="s">
        <v>4</v>
      </c>
      <c r="G36" t="b">
        <f>IF(AND(Table2[[#This Row],[GroundTruth]]="Fix",Table2[[#This Row],[Fix]]),TRUE,FALSE)</f>
        <v>0</v>
      </c>
      <c r="H36" t="b">
        <f>IF(AND(Table2[[#This Row],[GroundTruth]]="RootCause",Table2[[#This Row],[RootCause]]),TRUE,FALSE)</f>
        <v>1</v>
      </c>
      <c r="I36" t="b">
        <f>OR(Table2[[#This Row],[CorrectFix]],Table2[[#This Row],[CorrectRootCause]])</f>
        <v>1</v>
      </c>
    </row>
    <row r="37" spans="1:9" x14ac:dyDescent="0.45">
      <c r="A37">
        <v>2</v>
      </c>
      <c r="B37">
        <v>129.1</v>
      </c>
      <c r="C37">
        <v>3</v>
      </c>
      <c r="D37" t="b">
        <v>1</v>
      </c>
      <c r="E37" t="b">
        <v>0</v>
      </c>
      <c r="F37" t="s">
        <v>4</v>
      </c>
      <c r="G37" t="b">
        <f>IF(AND(Table2[[#This Row],[GroundTruth]]="Fix",Table2[[#This Row],[Fix]]),TRUE,FALSE)</f>
        <v>0</v>
      </c>
      <c r="H37" t="b">
        <f>IF(AND(Table2[[#This Row],[GroundTruth]]="RootCause",Table2[[#This Row],[RootCause]]),TRUE,FALSE)</f>
        <v>0</v>
      </c>
      <c r="I37" t="b">
        <f>OR(Table2[[#This Row],[CorrectFix]],Table2[[#This Row],[CorrectRootCause]])</f>
        <v>0</v>
      </c>
    </row>
    <row r="38" spans="1:9" x14ac:dyDescent="0.45">
      <c r="A38">
        <v>3</v>
      </c>
      <c r="B38">
        <v>48</v>
      </c>
      <c r="C38">
        <v>4</v>
      </c>
      <c r="D38" t="b">
        <v>1</v>
      </c>
      <c r="E38" t="b">
        <v>1</v>
      </c>
      <c r="F38" t="s">
        <v>3</v>
      </c>
      <c r="G38" t="b">
        <f>IF(AND(Table2[[#This Row],[GroundTruth]]="Fix",Table2[[#This Row],[Fix]]),TRUE,FALSE)</f>
        <v>1</v>
      </c>
      <c r="H38" t="b">
        <f>IF(AND(Table2[[#This Row],[GroundTruth]]="RootCause",Table2[[#This Row],[RootCause]]),TRUE,FALSE)</f>
        <v>0</v>
      </c>
      <c r="I38" t="b">
        <f>OR(Table2[[#This Row],[CorrectFix]],Table2[[#This Row],[CorrectRootCause]])</f>
        <v>1</v>
      </c>
    </row>
    <row r="39" spans="1:9" x14ac:dyDescent="0.45">
      <c r="A39">
        <v>3</v>
      </c>
      <c r="B39">
        <v>279</v>
      </c>
      <c r="C39">
        <v>4</v>
      </c>
      <c r="D39" t="b">
        <v>1</v>
      </c>
      <c r="E39" t="b">
        <v>0</v>
      </c>
      <c r="F39" t="s">
        <v>3</v>
      </c>
      <c r="G39" t="b">
        <f>IF(AND(Table2[[#This Row],[GroundTruth]]="Fix",Table2[[#This Row],[Fix]]),TRUE,FALSE)</f>
        <v>1</v>
      </c>
      <c r="H39" t="b">
        <f>IF(AND(Table2[[#This Row],[GroundTruth]]="RootCause",Table2[[#This Row],[RootCause]]),TRUE,FALSE)</f>
        <v>0</v>
      </c>
      <c r="I39" t="b">
        <f>OR(Table2[[#This Row],[CorrectFix]],Table2[[#This Row],[CorrectRootCause]])</f>
        <v>1</v>
      </c>
    </row>
    <row r="40" spans="1:9" x14ac:dyDescent="0.45">
      <c r="A40">
        <v>3</v>
      </c>
      <c r="B40">
        <v>64</v>
      </c>
      <c r="C40">
        <v>4</v>
      </c>
      <c r="D40" t="b">
        <v>0</v>
      </c>
      <c r="E40" t="b">
        <v>1</v>
      </c>
      <c r="F40" t="s">
        <v>3</v>
      </c>
      <c r="G40" t="b">
        <f>IF(AND(Table2[[#This Row],[GroundTruth]]="Fix",Table2[[#This Row],[Fix]]),TRUE,FALSE)</f>
        <v>0</v>
      </c>
      <c r="H40" t="b">
        <f>IF(AND(Table2[[#This Row],[GroundTruth]]="RootCause",Table2[[#This Row],[RootCause]]),TRUE,FALSE)</f>
        <v>0</v>
      </c>
      <c r="I40" t="b">
        <f>OR(Table2[[#This Row],[CorrectFix]],Table2[[#This Row],[CorrectRootCause]])</f>
        <v>0</v>
      </c>
    </row>
    <row r="41" spans="1:9" x14ac:dyDescent="0.45">
      <c r="A41">
        <v>3</v>
      </c>
      <c r="B41">
        <v>26</v>
      </c>
      <c r="C41">
        <v>3</v>
      </c>
      <c r="D41" t="b">
        <v>0</v>
      </c>
      <c r="E41" t="b">
        <v>1</v>
      </c>
      <c r="F41" t="s">
        <v>4</v>
      </c>
      <c r="G41" t="b">
        <f>IF(AND(Table2[[#This Row],[GroundTruth]]="Fix",Table2[[#This Row],[Fix]]),TRUE,FALSE)</f>
        <v>0</v>
      </c>
      <c r="H41" t="b">
        <f>IF(AND(Table2[[#This Row],[GroundTruth]]="RootCause",Table2[[#This Row],[RootCause]]),TRUE,FALSE)</f>
        <v>1</v>
      </c>
      <c r="I41" t="b">
        <f>OR(Table2[[#This Row],[CorrectFix]],Table2[[#This Row],[CorrectRootCause]])</f>
        <v>1</v>
      </c>
    </row>
    <row r="42" spans="1:9" x14ac:dyDescent="0.45">
      <c r="A42">
        <v>3</v>
      </c>
      <c r="B42">
        <v>277</v>
      </c>
      <c r="C42">
        <v>2</v>
      </c>
      <c r="D42" t="b">
        <v>0</v>
      </c>
      <c r="E42" t="b">
        <v>1</v>
      </c>
      <c r="F42" t="s">
        <v>4</v>
      </c>
      <c r="G42" t="b">
        <f>IF(AND(Table2[[#This Row],[GroundTruth]]="Fix",Table2[[#This Row],[Fix]]),TRUE,FALSE)</f>
        <v>0</v>
      </c>
      <c r="H42" t="b">
        <f>IF(AND(Table2[[#This Row],[GroundTruth]]="RootCause",Table2[[#This Row],[RootCause]]),TRUE,FALSE)</f>
        <v>1</v>
      </c>
      <c r="I42" t="b">
        <f>OR(Table2[[#This Row],[CorrectFix]],Table2[[#This Row],[CorrectRootCause]])</f>
        <v>1</v>
      </c>
    </row>
    <row r="43" spans="1:9" x14ac:dyDescent="0.45">
      <c r="A43">
        <v>3</v>
      </c>
      <c r="B43">
        <v>52</v>
      </c>
      <c r="C43">
        <v>3</v>
      </c>
      <c r="D43" t="b">
        <v>0</v>
      </c>
      <c r="E43" t="b">
        <v>1</v>
      </c>
      <c r="F43" t="s">
        <v>4</v>
      </c>
      <c r="G43" t="b">
        <f>IF(AND(Table2[[#This Row],[GroundTruth]]="Fix",Table2[[#This Row],[Fix]]),TRUE,FALSE)</f>
        <v>0</v>
      </c>
      <c r="H43" t="b">
        <f>IF(AND(Table2[[#This Row],[GroundTruth]]="RootCause",Table2[[#This Row],[RootCause]]),TRUE,FALSE)</f>
        <v>1</v>
      </c>
      <c r="I43" t="b">
        <f>OR(Table2[[#This Row],[CorrectFix]],Table2[[#This Row],[CorrectRootCause]])</f>
        <v>1</v>
      </c>
    </row>
    <row r="44" spans="1:9" x14ac:dyDescent="0.45">
      <c r="A44">
        <v>3</v>
      </c>
      <c r="B44">
        <v>205</v>
      </c>
      <c r="C44">
        <v>5</v>
      </c>
      <c r="D44" t="b">
        <v>1</v>
      </c>
      <c r="E44" t="b">
        <v>1</v>
      </c>
      <c r="F44" t="s">
        <v>3</v>
      </c>
      <c r="G44" t="b">
        <f>IF(AND(Table2[[#This Row],[GroundTruth]]="Fix",Table2[[#This Row],[Fix]]),TRUE,FALSE)</f>
        <v>1</v>
      </c>
      <c r="H44" t="b">
        <f>IF(AND(Table2[[#This Row],[GroundTruth]]="RootCause",Table2[[#This Row],[RootCause]]),TRUE,FALSE)</f>
        <v>0</v>
      </c>
      <c r="I44" t="b">
        <f>OR(Table2[[#This Row],[CorrectFix]],Table2[[#This Row],[CorrectRootCause]])</f>
        <v>1</v>
      </c>
    </row>
    <row r="45" spans="1:9" x14ac:dyDescent="0.45">
      <c r="A45">
        <v>3</v>
      </c>
      <c r="B45">
        <v>219</v>
      </c>
      <c r="C45">
        <v>5</v>
      </c>
      <c r="D45" t="b">
        <v>1</v>
      </c>
      <c r="E45" t="b">
        <v>1</v>
      </c>
      <c r="F45" t="s">
        <v>3</v>
      </c>
      <c r="G45" t="b">
        <f>IF(AND(Table2[[#This Row],[GroundTruth]]="Fix",Table2[[#This Row],[Fix]]),TRUE,FALSE)</f>
        <v>1</v>
      </c>
      <c r="H45" t="b">
        <f>IF(AND(Table2[[#This Row],[GroundTruth]]="RootCause",Table2[[#This Row],[RootCause]]),TRUE,FALSE)</f>
        <v>0</v>
      </c>
      <c r="I45" t="b">
        <f>OR(Table2[[#This Row],[CorrectFix]],Table2[[#This Row],[CorrectRootCause]])</f>
        <v>1</v>
      </c>
    </row>
    <row r="46" spans="1:9" x14ac:dyDescent="0.45">
      <c r="A46">
        <v>3</v>
      </c>
      <c r="B46">
        <v>58</v>
      </c>
      <c r="C46">
        <v>5</v>
      </c>
      <c r="D46" t="b">
        <v>1</v>
      </c>
      <c r="E46" t="b">
        <v>1</v>
      </c>
      <c r="F46" t="s">
        <v>3</v>
      </c>
      <c r="G46" t="b">
        <f>IF(AND(Table2[[#This Row],[GroundTruth]]="Fix",Table2[[#This Row],[Fix]]),TRUE,FALSE)</f>
        <v>1</v>
      </c>
      <c r="H46" t="b">
        <f>IF(AND(Table2[[#This Row],[GroundTruth]]="RootCause",Table2[[#This Row],[RootCause]]),TRUE,FALSE)</f>
        <v>0</v>
      </c>
      <c r="I46" t="b">
        <f>OR(Table2[[#This Row],[CorrectFix]],Table2[[#This Row],[CorrectRootCause]])</f>
        <v>1</v>
      </c>
    </row>
    <row r="47" spans="1:9" x14ac:dyDescent="0.45">
      <c r="A47">
        <v>3</v>
      </c>
      <c r="B47">
        <v>213</v>
      </c>
      <c r="C47">
        <v>5</v>
      </c>
      <c r="D47" t="b">
        <v>1</v>
      </c>
      <c r="E47" t="b">
        <v>1</v>
      </c>
      <c r="F47" t="s">
        <v>4</v>
      </c>
      <c r="G47" t="b">
        <f>IF(AND(Table2[[#This Row],[GroundTruth]]="Fix",Table2[[#This Row],[Fix]]),TRUE,FALSE)</f>
        <v>0</v>
      </c>
      <c r="H47" t="b">
        <f>IF(AND(Table2[[#This Row],[GroundTruth]]="RootCause",Table2[[#This Row],[RootCause]]),TRUE,FALSE)</f>
        <v>1</v>
      </c>
      <c r="I47" t="b">
        <f>OR(Table2[[#This Row],[CorrectFix]],Table2[[#This Row],[CorrectRootCause]])</f>
        <v>1</v>
      </c>
    </row>
    <row r="48" spans="1:9" x14ac:dyDescent="0.45">
      <c r="A48">
        <v>3</v>
      </c>
      <c r="B48">
        <v>214</v>
      </c>
      <c r="C48">
        <v>5</v>
      </c>
      <c r="D48" t="b">
        <v>0</v>
      </c>
      <c r="E48" t="b">
        <v>1</v>
      </c>
      <c r="F48" t="s">
        <v>4</v>
      </c>
      <c r="G48" t="b">
        <f>IF(AND(Table2[[#This Row],[GroundTruth]]="Fix",Table2[[#This Row],[Fix]]),TRUE,FALSE)</f>
        <v>0</v>
      </c>
      <c r="H48" t="b">
        <f>IF(AND(Table2[[#This Row],[GroundTruth]]="RootCause",Table2[[#This Row],[RootCause]]),TRUE,FALSE)</f>
        <v>1</v>
      </c>
      <c r="I48" t="b">
        <f>OR(Table2[[#This Row],[CorrectFix]],Table2[[#This Row],[CorrectRootCause]])</f>
        <v>1</v>
      </c>
    </row>
    <row r="49" spans="1:9" x14ac:dyDescent="0.45">
      <c r="A49">
        <v>3</v>
      </c>
      <c r="B49">
        <v>7</v>
      </c>
      <c r="C49">
        <v>1</v>
      </c>
      <c r="D49" t="b">
        <v>0</v>
      </c>
      <c r="E49" t="b">
        <v>1</v>
      </c>
      <c r="F49" t="s">
        <v>4</v>
      </c>
      <c r="G49" t="b">
        <f>IF(AND(Table2[[#This Row],[GroundTruth]]="Fix",Table2[[#This Row],[Fix]]),TRUE,FALSE)</f>
        <v>0</v>
      </c>
      <c r="H49" t="b">
        <f>IF(AND(Table2[[#This Row],[GroundTruth]]="RootCause",Table2[[#This Row],[RootCause]]),TRUE,FALSE)</f>
        <v>1</v>
      </c>
      <c r="I49" t="b">
        <f>OR(Table2[[#This Row],[CorrectFix]],Table2[[#This Row],[CorrectRootCause]])</f>
        <v>1</v>
      </c>
    </row>
    <row r="50" spans="1:9" x14ac:dyDescent="0.45">
      <c r="A50">
        <v>3</v>
      </c>
      <c r="B50">
        <v>106</v>
      </c>
      <c r="C50">
        <v>4</v>
      </c>
      <c r="D50" t="b">
        <v>0</v>
      </c>
      <c r="E50" t="b">
        <v>1</v>
      </c>
      <c r="F50" t="s">
        <v>3</v>
      </c>
      <c r="G50" t="b">
        <f>IF(AND(Table2[[#This Row],[GroundTruth]]="Fix",Table2[[#This Row],[Fix]]),TRUE,FALSE)</f>
        <v>0</v>
      </c>
      <c r="H50" t="b">
        <f>IF(AND(Table2[[#This Row],[GroundTruth]]="RootCause",Table2[[#This Row],[RootCause]]),TRUE,FALSE)</f>
        <v>0</v>
      </c>
      <c r="I50" t="b">
        <f>OR(Table2[[#This Row],[CorrectFix]],Table2[[#This Row],[CorrectRootCause]])</f>
        <v>0</v>
      </c>
    </row>
    <row r="51" spans="1:9" x14ac:dyDescent="0.45">
      <c r="A51">
        <v>3</v>
      </c>
      <c r="B51">
        <v>107</v>
      </c>
      <c r="C51">
        <v>4</v>
      </c>
      <c r="D51" t="b">
        <v>0</v>
      </c>
      <c r="E51" t="b">
        <v>1</v>
      </c>
      <c r="F51" t="s">
        <v>3</v>
      </c>
      <c r="G51" t="b">
        <f>IF(AND(Table2[[#This Row],[GroundTruth]]="Fix",Table2[[#This Row],[Fix]]),TRUE,FALSE)</f>
        <v>0</v>
      </c>
      <c r="H51" t="b">
        <f>IF(AND(Table2[[#This Row],[GroundTruth]]="RootCause",Table2[[#This Row],[RootCause]]),TRUE,FALSE)</f>
        <v>0</v>
      </c>
      <c r="I51" t="b">
        <f>OR(Table2[[#This Row],[CorrectFix]],Table2[[#This Row],[CorrectRootCause]])</f>
        <v>0</v>
      </c>
    </row>
    <row r="52" spans="1:9" x14ac:dyDescent="0.45">
      <c r="A52">
        <v>3</v>
      </c>
      <c r="B52">
        <v>134</v>
      </c>
      <c r="C52">
        <v>5</v>
      </c>
      <c r="D52" t="b">
        <v>1</v>
      </c>
      <c r="E52" t="b">
        <v>0</v>
      </c>
      <c r="F52" t="s">
        <v>3</v>
      </c>
      <c r="G52" t="b">
        <f>IF(AND(Table2[[#This Row],[GroundTruth]]="Fix",Table2[[#This Row],[Fix]]),TRUE,FALSE)</f>
        <v>1</v>
      </c>
      <c r="H52" t="b">
        <f>IF(AND(Table2[[#This Row],[GroundTruth]]="RootCause",Table2[[#This Row],[RootCause]]),TRUE,FALSE)</f>
        <v>0</v>
      </c>
      <c r="I52" t="b">
        <f>OR(Table2[[#This Row],[CorrectFix]],Table2[[#This Row],[CorrectRootCause]])</f>
        <v>1</v>
      </c>
    </row>
    <row r="53" spans="1:9" x14ac:dyDescent="0.45">
      <c r="A53">
        <v>3</v>
      </c>
      <c r="B53">
        <v>90</v>
      </c>
      <c r="C53">
        <v>5</v>
      </c>
      <c r="D53" t="b">
        <v>0</v>
      </c>
      <c r="E53" t="b">
        <v>1</v>
      </c>
      <c r="F53" t="s">
        <v>4</v>
      </c>
      <c r="G53" t="b">
        <f>IF(AND(Table2[[#This Row],[GroundTruth]]="Fix",Table2[[#This Row],[Fix]]),TRUE,FALSE)</f>
        <v>0</v>
      </c>
      <c r="H53" t="b">
        <f>IF(AND(Table2[[#This Row],[GroundTruth]]="RootCause",Table2[[#This Row],[RootCause]]),TRUE,FALSE)</f>
        <v>1</v>
      </c>
      <c r="I53" t="b">
        <f>OR(Table2[[#This Row],[CorrectFix]],Table2[[#This Row],[CorrectRootCause]])</f>
        <v>1</v>
      </c>
    </row>
    <row r="54" spans="1:9" x14ac:dyDescent="0.45">
      <c r="A54">
        <v>3</v>
      </c>
      <c r="B54">
        <v>120</v>
      </c>
      <c r="C54">
        <v>3</v>
      </c>
      <c r="D54" t="b">
        <v>0</v>
      </c>
      <c r="E54" t="b">
        <v>1</v>
      </c>
      <c r="F54" t="s">
        <v>4</v>
      </c>
      <c r="G54" t="b">
        <f>IF(AND(Table2[[#This Row],[GroundTruth]]="Fix",Table2[[#This Row],[Fix]]),TRUE,FALSE)</f>
        <v>0</v>
      </c>
      <c r="H54" t="b">
        <f>IF(AND(Table2[[#This Row],[GroundTruth]]="RootCause",Table2[[#This Row],[RootCause]]),TRUE,FALSE)</f>
        <v>1</v>
      </c>
      <c r="I54" t="b">
        <f>OR(Table2[[#This Row],[CorrectFix]],Table2[[#This Row],[CorrectRootCause]])</f>
        <v>1</v>
      </c>
    </row>
    <row r="55" spans="1:9" x14ac:dyDescent="0.45">
      <c r="A55">
        <v>3</v>
      </c>
      <c r="B55">
        <v>129</v>
      </c>
      <c r="C55">
        <v>5</v>
      </c>
      <c r="D55" t="b">
        <v>1</v>
      </c>
      <c r="E55" t="b">
        <v>1</v>
      </c>
      <c r="F55" t="s">
        <v>4</v>
      </c>
      <c r="G55" t="b">
        <f>IF(AND(Table2[[#This Row],[GroundTruth]]="Fix",Table2[[#This Row],[Fix]]),TRUE,FALSE)</f>
        <v>0</v>
      </c>
      <c r="H55" t="b">
        <f>IF(AND(Table2[[#This Row],[GroundTruth]]="RootCause",Table2[[#This Row],[RootCause]]),TRUE,FALSE)</f>
        <v>1</v>
      </c>
      <c r="I55" t="b">
        <f>OR(Table2[[#This Row],[CorrectFix]],Table2[[#This Row],[CorrectRootCause]])</f>
        <v>1</v>
      </c>
    </row>
    <row r="56" spans="1:9" x14ac:dyDescent="0.45">
      <c r="A56">
        <v>4</v>
      </c>
      <c r="B56">
        <v>48</v>
      </c>
      <c r="C56">
        <v>5</v>
      </c>
      <c r="D56" t="b">
        <v>1</v>
      </c>
      <c r="E56" t="b">
        <v>1</v>
      </c>
      <c r="F56" t="s">
        <v>3</v>
      </c>
      <c r="G56" t="b">
        <f>IF(AND(Table2[[#This Row],[GroundTruth]]="Fix",Table2[[#This Row],[Fix]]),TRUE,FALSE)</f>
        <v>1</v>
      </c>
      <c r="H56" t="b">
        <f>IF(AND(Table2[[#This Row],[GroundTruth]]="RootCause",Table2[[#This Row],[RootCause]]),TRUE,FALSE)</f>
        <v>0</v>
      </c>
      <c r="I56" t="b">
        <f>OR(Table2[[#This Row],[CorrectFix]],Table2[[#This Row],[CorrectRootCause]])</f>
        <v>1</v>
      </c>
    </row>
    <row r="57" spans="1:9" x14ac:dyDescent="0.45">
      <c r="A57">
        <v>4</v>
      </c>
      <c r="B57">
        <v>279</v>
      </c>
      <c r="C57">
        <v>3</v>
      </c>
      <c r="D57" t="b">
        <v>0</v>
      </c>
      <c r="E57" t="b">
        <v>1</v>
      </c>
      <c r="F57" t="s">
        <v>3</v>
      </c>
      <c r="G57" t="b">
        <f>IF(AND(Table2[[#This Row],[GroundTruth]]="Fix",Table2[[#This Row],[Fix]]),TRUE,FALSE)</f>
        <v>0</v>
      </c>
      <c r="H57" t="b">
        <f>IF(AND(Table2[[#This Row],[GroundTruth]]="RootCause",Table2[[#This Row],[RootCause]]),TRUE,FALSE)</f>
        <v>0</v>
      </c>
      <c r="I57" t="b">
        <f>OR(Table2[[#This Row],[CorrectFix]],Table2[[#This Row],[CorrectRootCause]])</f>
        <v>0</v>
      </c>
    </row>
    <row r="58" spans="1:9" x14ac:dyDescent="0.45">
      <c r="A58">
        <v>4</v>
      </c>
      <c r="B58">
        <v>64</v>
      </c>
      <c r="C58">
        <v>2</v>
      </c>
      <c r="D58" t="b">
        <v>1</v>
      </c>
      <c r="E58" t="b">
        <v>1</v>
      </c>
      <c r="F58" t="s">
        <v>3</v>
      </c>
      <c r="G58" t="b">
        <f>IF(AND(Table2[[#This Row],[GroundTruth]]="Fix",Table2[[#This Row],[Fix]]),TRUE,FALSE)</f>
        <v>1</v>
      </c>
      <c r="H58" t="b">
        <f>IF(AND(Table2[[#This Row],[GroundTruth]]="RootCause",Table2[[#This Row],[RootCause]]),TRUE,FALSE)</f>
        <v>0</v>
      </c>
      <c r="I58" t="b">
        <f>OR(Table2[[#This Row],[CorrectFix]],Table2[[#This Row],[CorrectRootCause]])</f>
        <v>1</v>
      </c>
    </row>
    <row r="59" spans="1:9" x14ac:dyDescent="0.45">
      <c r="A59">
        <v>4</v>
      </c>
      <c r="B59">
        <v>26</v>
      </c>
      <c r="C59">
        <v>1</v>
      </c>
      <c r="D59" t="b">
        <v>0</v>
      </c>
      <c r="E59" t="b">
        <v>1</v>
      </c>
      <c r="F59" t="s">
        <v>4</v>
      </c>
      <c r="G59" t="b">
        <f>IF(AND(Table2[[#This Row],[GroundTruth]]="Fix",Table2[[#This Row],[Fix]]),TRUE,FALSE)</f>
        <v>0</v>
      </c>
      <c r="H59" t="b">
        <f>IF(AND(Table2[[#This Row],[GroundTruth]]="RootCause",Table2[[#This Row],[RootCause]]),TRUE,FALSE)</f>
        <v>1</v>
      </c>
      <c r="I59" t="b">
        <f>OR(Table2[[#This Row],[CorrectFix]],Table2[[#This Row],[CorrectRootCause]])</f>
        <v>1</v>
      </c>
    </row>
    <row r="60" spans="1:9" x14ac:dyDescent="0.45">
      <c r="A60">
        <v>4</v>
      </c>
      <c r="B60">
        <v>277</v>
      </c>
      <c r="C60">
        <v>1</v>
      </c>
      <c r="D60" t="b">
        <v>0</v>
      </c>
      <c r="E60" t="b">
        <v>1</v>
      </c>
      <c r="F60" t="s">
        <v>4</v>
      </c>
      <c r="G60" t="b">
        <f>IF(AND(Table2[[#This Row],[GroundTruth]]="Fix",Table2[[#This Row],[Fix]]),TRUE,FALSE)</f>
        <v>0</v>
      </c>
      <c r="H60" t="b">
        <f>IF(AND(Table2[[#This Row],[GroundTruth]]="RootCause",Table2[[#This Row],[RootCause]]),TRUE,FALSE)</f>
        <v>1</v>
      </c>
      <c r="I60" t="b">
        <f>OR(Table2[[#This Row],[CorrectFix]],Table2[[#This Row],[CorrectRootCause]])</f>
        <v>1</v>
      </c>
    </row>
    <row r="61" spans="1:9" x14ac:dyDescent="0.45">
      <c r="A61">
        <v>4</v>
      </c>
      <c r="B61">
        <v>52</v>
      </c>
      <c r="C61">
        <v>1</v>
      </c>
      <c r="D61" t="b">
        <v>0</v>
      </c>
      <c r="E61" t="b">
        <v>1</v>
      </c>
      <c r="F61" t="s">
        <v>4</v>
      </c>
      <c r="G61" t="b">
        <f>IF(AND(Table2[[#This Row],[GroundTruth]]="Fix",Table2[[#This Row],[Fix]]),TRUE,FALSE)</f>
        <v>0</v>
      </c>
      <c r="H61" t="b">
        <f>IF(AND(Table2[[#This Row],[GroundTruth]]="RootCause",Table2[[#This Row],[RootCause]]),TRUE,FALSE)</f>
        <v>1</v>
      </c>
      <c r="I61" t="b">
        <f>OR(Table2[[#This Row],[CorrectFix]],Table2[[#This Row],[CorrectRootCause]])</f>
        <v>1</v>
      </c>
    </row>
    <row r="62" spans="1:9" x14ac:dyDescent="0.45">
      <c r="A62">
        <v>4</v>
      </c>
      <c r="B62">
        <v>205</v>
      </c>
      <c r="C62">
        <v>4</v>
      </c>
      <c r="D62" t="b">
        <v>1</v>
      </c>
      <c r="E62" t="b">
        <v>0</v>
      </c>
      <c r="F62" t="s">
        <v>3</v>
      </c>
      <c r="G62" t="b">
        <f>IF(AND(Table2[[#This Row],[GroundTruth]]="Fix",Table2[[#This Row],[Fix]]),TRUE,FALSE)</f>
        <v>1</v>
      </c>
      <c r="H62" t="b">
        <f>IF(AND(Table2[[#This Row],[GroundTruth]]="RootCause",Table2[[#This Row],[RootCause]]),TRUE,FALSE)</f>
        <v>0</v>
      </c>
      <c r="I62" t="b">
        <f>OR(Table2[[#This Row],[CorrectFix]],Table2[[#This Row],[CorrectRootCause]])</f>
        <v>1</v>
      </c>
    </row>
    <row r="63" spans="1:9" x14ac:dyDescent="0.45">
      <c r="A63">
        <v>4</v>
      </c>
      <c r="B63">
        <v>219</v>
      </c>
      <c r="C63">
        <v>4</v>
      </c>
      <c r="D63" t="b">
        <v>1</v>
      </c>
      <c r="E63" t="b">
        <v>0</v>
      </c>
      <c r="F63" t="s">
        <v>3</v>
      </c>
      <c r="G63" t="b">
        <f>IF(AND(Table2[[#This Row],[GroundTruth]]="Fix",Table2[[#This Row],[Fix]]),TRUE,FALSE)</f>
        <v>1</v>
      </c>
      <c r="H63" t="b">
        <f>IF(AND(Table2[[#This Row],[GroundTruth]]="RootCause",Table2[[#This Row],[RootCause]]),TRUE,FALSE)</f>
        <v>0</v>
      </c>
      <c r="I63" t="b">
        <f>OR(Table2[[#This Row],[CorrectFix]],Table2[[#This Row],[CorrectRootCause]])</f>
        <v>1</v>
      </c>
    </row>
    <row r="64" spans="1:9" x14ac:dyDescent="0.45">
      <c r="A64">
        <v>4</v>
      </c>
      <c r="B64">
        <v>58</v>
      </c>
      <c r="C64">
        <v>5</v>
      </c>
      <c r="D64" t="b">
        <v>1</v>
      </c>
      <c r="E64" t="b">
        <v>1</v>
      </c>
      <c r="F64" t="s">
        <v>3</v>
      </c>
      <c r="G64" t="b">
        <f>IF(AND(Table2[[#This Row],[GroundTruth]]="Fix",Table2[[#This Row],[Fix]]),TRUE,FALSE)</f>
        <v>1</v>
      </c>
      <c r="H64" t="b">
        <f>IF(AND(Table2[[#This Row],[GroundTruth]]="RootCause",Table2[[#This Row],[RootCause]]),TRUE,FALSE)</f>
        <v>0</v>
      </c>
      <c r="I64" t="b">
        <f>OR(Table2[[#This Row],[CorrectFix]],Table2[[#This Row],[CorrectRootCause]])</f>
        <v>1</v>
      </c>
    </row>
    <row r="65" spans="1:9" x14ac:dyDescent="0.45">
      <c r="A65">
        <v>4</v>
      </c>
      <c r="B65">
        <v>213</v>
      </c>
      <c r="C65">
        <v>5</v>
      </c>
      <c r="D65" t="b">
        <v>1</v>
      </c>
      <c r="E65" t="b">
        <v>1</v>
      </c>
      <c r="F65" t="s">
        <v>4</v>
      </c>
      <c r="G65" t="b">
        <f>IF(AND(Table2[[#This Row],[GroundTruth]]="Fix",Table2[[#This Row],[Fix]]),TRUE,FALSE)</f>
        <v>0</v>
      </c>
      <c r="H65" t="b">
        <f>IF(AND(Table2[[#This Row],[GroundTruth]]="RootCause",Table2[[#This Row],[RootCause]]),TRUE,FALSE)</f>
        <v>1</v>
      </c>
      <c r="I65" t="b">
        <f>OR(Table2[[#This Row],[CorrectFix]],Table2[[#This Row],[CorrectRootCause]])</f>
        <v>1</v>
      </c>
    </row>
    <row r="66" spans="1:9" x14ac:dyDescent="0.45">
      <c r="A66">
        <v>4</v>
      </c>
      <c r="B66">
        <v>214</v>
      </c>
      <c r="C66">
        <v>4</v>
      </c>
      <c r="D66" t="b">
        <v>0</v>
      </c>
      <c r="E66" t="b">
        <v>1</v>
      </c>
      <c r="F66" t="s">
        <v>4</v>
      </c>
      <c r="G66" t="b">
        <f>IF(AND(Table2[[#This Row],[GroundTruth]]="Fix",Table2[[#This Row],[Fix]]),TRUE,FALSE)</f>
        <v>0</v>
      </c>
      <c r="H66" t="b">
        <f>IF(AND(Table2[[#This Row],[GroundTruth]]="RootCause",Table2[[#This Row],[RootCause]]),TRUE,FALSE)</f>
        <v>1</v>
      </c>
      <c r="I66" t="b">
        <f>OR(Table2[[#This Row],[CorrectFix]],Table2[[#This Row],[CorrectRootCause]])</f>
        <v>1</v>
      </c>
    </row>
    <row r="67" spans="1:9" x14ac:dyDescent="0.45">
      <c r="A67">
        <v>4</v>
      </c>
      <c r="B67">
        <v>7</v>
      </c>
      <c r="C67">
        <v>1</v>
      </c>
      <c r="D67" t="b">
        <v>0</v>
      </c>
      <c r="E67" t="b">
        <v>1</v>
      </c>
      <c r="F67" t="s">
        <v>4</v>
      </c>
      <c r="G67" t="b">
        <f>IF(AND(Table2[[#This Row],[GroundTruth]]="Fix",Table2[[#This Row],[Fix]]),TRUE,FALSE)</f>
        <v>0</v>
      </c>
      <c r="H67" t="b">
        <f>IF(AND(Table2[[#This Row],[GroundTruth]]="RootCause",Table2[[#This Row],[RootCause]]),TRUE,FALSE)</f>
        <v>1</v>
      </c>
      <c r="I67" t="b">
        <f>OR(Table2[[#This Row],[CorrectFix]],Table2[[#This Row],[CorrectRootCause]])</f>
        <v>1</v>
      </c>
    </row>
    <row r="68" spans="1:9" x14ac:dyDescent="0.45">
      <c r="A68">
        <v>4</v>
      </c>
      <c r="B68">
        <v>106</v>
      </c>
      <c r="C68">
        <v>4</v>
      </c>
      <c r="D68" t="b">
        <v>0</v>
      </c>
      <c r="E68" t="b">
        <v>1</v>
      </c>
      <c r="F68" t="s">
        <v>3</v>
      </c>
      <c r="G68" t="b">
        <f>IF(AND(Table2[[#This Row],[GroundTruth]]="Fix",Table2[[#This Row],[Fix]]),TRUE,FALSE)</f>
        <v>0</v>
      </c>
      <c r="H68" t="b">
        <f>IF(AND(Table2[[#This Row],[GroundTruth]]="RootCause",Table2[[#This Row],[RootCause]]),TRUE,FALSE)</f>
        <v>0</v>
      </c>
      <c r="I68" t="b">
        <f>OR(Table2[[#This Row],[CorrectFix]],Table2[[#This Row],[CorrectRootCause]])</f>
        <v>0</v>
      </c>
    </row>
    <row r="69" spans="1:9" x14ac:dyDescent="0.45">
      <c r="A69">
        <v>4</v>
      </c>
      <c r="B69">
        <v>107</v>
      </c>
      <c r="C69">
        <v>2</v>
      </c>
      <c r="D69" t="b">
        <v>0</v>
      </c>
      <c r="E69" t="b">
        <v>1</v>
      </c>
      <c r="F69" t="s">
        <v>3</v>
      </c>
      <c r="G69" t="b">
        <f>IF(AND(Table2[[#This Row],[GroundTruth]]="Fix",Table2[[#This Row],[Fix]]),TRUE,FALSE)</f>
        <v>0</v>
      </c>
      <c r="H69" t="b">
        <f>IF(AND(Table2[[#This Row],[GroundTruth]]="RootCause",Table2[[#This Row],[RootCause]]),TRUE,FALSE)</f>
        <v>0</v>
      </c>
      <c r="I69" t="b">
        <f>OR(Table2[[#This Row],[CorrectFix]],Table2[[#This Row],[CorrectRootCause]])</f>
        <v>0</v>
      </c>
    </row>
    <row r="70" spans="1:9" x14ac:dyDescent="0.45">
      <c r="A70">
        <v>4</v>
      </c>
      <c r="B70">
        <v>134</v>
      </c>
      <c r="C70">
        <v>3</v>
      </c>
      <c r="D70" t="b">
        <v>1</v>
      </c>
      <c r="E70" t="b">
        <v>0</v>
      </c>
      <c r="F70" t="s">
        <v>3</v>
      </c>
      <c r="G70" t="b">
        <f>IF(AND(Table2[[#This Row],[GroundTruth]]="Fix",Table2[[#This Row],[Fix]]),TRUE,FALSE)</f>
        <v>1</v>
      </c>
      <c r="H70" t="b">
        <f>IF(AND(Table2[[#This Row],[GroundTruth]]="RootCause",Table2[[#This Row],[RootCause]]),TRUE,FALSE)</f>
        <v>0</v>
      </c>
      <c r="I70" t="b">
        <f>OR(Table2[[#This Row],[CorrectFix]],Table2[[#This Row],[CorrectRootCause]])</f>
        <v>1</v>
      </c>
    </row>
    <row r="71" spans="1:9" x14ac:dyDescent="0.45">
      <c r="A71">
        <v>4</v>
      </c>
      <c r="B71">
        <v>90</v>
      </c>
      <c r="C71">
        <v>3</v>
      </c>
      <c r="D71" t="b">
        <v>0</v>
      </c>
      <c r="E71" t="b">
        <v>1</v>
      </c>
      <c r="F71" t="s">
        <v>4</v>
      </c>
      <c r="G71" t="b">
        <f>IF(AND(Table2[[#This Row],[GroundTruth]]="Fix",Table2[[#This Row],[Fix]]),TRUE,FALSE)</f>
        <v>0</v>
      </c>
      <c r="H71" t="b">
        <f>IF(AND(Table2[[#This Row],[GroundTruth]]="RootCause",Table2[[#This Row],[RootCause]]),TRUE,FALSE)</f>
        <v>1</v>
      </c>
      <c r="I71" t="b">
        <f>OR(Table2[[#This Row],[CorrectFix]],Table2[[#This Row],[CorrectRootCause]])</f>
        <v>1</v>
      </c>
    </row>
    <row r="72" spans="1:9" x14ac:dyDescent="0.45">
      <c r="A72">
        <v>4</v>
      </c>
      <c r="B72">
        <v>120</v>
      </c>
      <c r="C72">
        <v>1</v>
      </c>
      <c r="D72" t="b">
        <v>0</v>
      </c>
      <c r="E72" t="b">
        <v>1</v>
      </c>
      <c r="F72" t="s">
        <v>4</v>
      </c>
      <c r="G72" t="b">
        <f>IF(AND(Table2[[#This Row],[GroundTruth]]="Fix",Table2[[#This Row],[Fix]]),TRUE,FALSE)</f>
        <v>0</v>
      </c>
      <c r="H72" t="b">
        <f>IF(AND(Table2[[#This Row],[GroundTruth]]="RootCause",Table2[[#This Row],[RootCause]]),TRUE,FALSE)</f>
        <v>1</v>
      </c>
      <c r="I72" t="b">
        <f>OR(Table2[[#This Row],[CorrectFix]],Table2[[#This Row],[CorrectRootCause]])</f>
        <v>1</v>
      </c>
    </row>
    <row r="73" spans="1:9" x14ac:dyDescent="0.45">
      <c r="A73">
        <v>4</v>
      </c>
      <c r="B73">
        <v>129</v>
      </c>
      <c r="C73">
        <v>5</v>
      </c>
      <c r="D73" t="b">
        <v>1</v>
      </c>
      <c r="E73" t="b">
        <v>1</v>
      </c>
      <c r="F73" t="s">
        <v>4</v>
      </c>
      <c r="G73" t="b">
        <f>IF(AND(Table2[[#This Row],[GroundTruth]]="Fix",Table2[[#This Row],[Fix]]),TRUE,FALSE)</f>
        <v>0</v>
      </c>
      <c r="H73" t="b">
        <f>IF(AND(Table2[[#This Row],[GroundTruth]]="RootCause",Table2[[#This Row],[RootCause]]),TRUE,FALSE)</f>
        <v>1</v>
      </c>
      <c r="I73" t="b">
        <f>OR(Table2[[#This Row],[CorrectFix]],Table2[[#This Row],[CorrectRootCause]])</f>
        <v>1</v>
      </c>
    </row>
    <row r="74" spans="1:9" x14ac:dyDescent="0.45">
      <c r="A74">
        <v>5</v>
      </c>
      <c r="B74">
        <v>48</v>
      </c>
      <c r="C74">
        <v>2</v>
      </c>
      <c r="D74" t="b">
        <v>1</v>
      </c>
      <c r="E74" t="b">
        <v>0</v>
      </c>
      <c r="F74" t="s">
        <v>3</v>
      </c>
      <c r="G74" t="b">
        <f>IF(AND(Table2[[#This Row],[GroundTruth]]="Fix",Table2[[#This Row],[Fix]]),TRUE,FALSE)</f>
        <v>1</v>
      </c>
      <c r="H74" t="b">
        <f>IF(AND(Table2[[#This Row],[GroundTruth]]="RootCause",Table2[[#This Row],[RootCause]]),TRUE,FALSE)</f>
        <v>0</v>
      </c>
      <c r="I74" t="b">
        <f>OR(Table2[[#This Row],[CorrectFix]],Table2[[#This Row],[CorrectRootCause]])</f>
        <v>1</v>
      </c>
    </row>
    <row r="75" spans="1:9" x14ac:dyDescent="0.45">
      <c r="A75">
        <v>5</v>
      </c>
      <c r="B75">
        <v>279</v>
      </c>
      <c r="C75">
        <v>3</v>
      </c>
      <c r="D75" t="b">
        <v>1</v>
      </c>
      <c r="E75" t="b">
        <v>0</v>
      </c>
      <c r="F75" t="s">
        <v>3</v>
      </c>
      <c r="G75" t="b">
        <f>IF(AND(Table2[[#This Row],[GroundTruth]]="Fix",Table2[[#This Row],[Fix]]),TRUE,FALSE)</f>
        <v>1</v>
      </c>
      <c r="H75" t="b">
        <f>IF(AND(Table2[[#This Row],[GroundTruth]]="RootCause",Table2[[#This Row],[RootCause]]),TRUE,FALSE)</f>
        <v>0</v>
      </c>
      <c r="I75" t="b">
        <f>OR(Table2[[#This Row],[CorrectFix]],Table2[[#This Row],[CorrectRootCause]])</f>
        <v>1</v>
      </c>
    </row>
    <row r="76" spans="1:9" x14ac:dyDescent="0.45">
      <c r="A76">
        <v>5</v>
      </c>
      <c r="B76">
        <v>64</v>
      </c>
      <c r="C76">
        <v>4</v>
      </c>
      <c r="D76" t="b">
        <v>1</v>
      </c>
      <c r="E76" t="b">
        <v>0</v>
      </c>
      <c r="F76" t="s">
        <v>3</v>
      </c>
      <c r="G76" t="b">
        <f>IF(AND(Table2[[#This Row],[GroundTruth]]="Fix",Table2[[#This Row],[Fix]]),TRUE,FALSE)</f>
        <v>1</v>
      </c>
      <c r="H76" t="b">
        <f>IF(AND(Table2[[#This Row],[GroundTruth]]="RootCause",Table2[[#This Row],[RootCause]]),TRUE,FALSE)</f>
        <v>0</v>
      </c>
      <c r="I76" t="b">
        <f>OR(Table2[[#This Row],[CorrectFix]],Table2[[#This Row],[CorrectRootCause]])</f>
        <v>1</v>
      </c>
    </row>
    <row r="77" spans="1:9" x14ac:dyDescent="0.45">
      <c r="A77">
        <v>5</v>
      </c>
      <c r="B77">
        <v>26</v>
      </c>
      <c r="C77">
        <v>4</v>
      </c>
      <c r="D77" t="b">
        <v>0</v>
      </c>
      <c r="E77" t="b">
        <v>1</v>
      </c>
      <c r="F77" t="s">
        <v>4</v>
      </c>
      <c r="G77" t="b">
        <f>IF(AND(Table2[[#This Row],[GroundTruth]]="Fix",Table2[[#This Row],[Fix]]),TRUE,FALSE)</f>
        <v>0</v>
      </c>
      <c r="H77" t="b">
        <f>IF(AND(Table2[[#This Row],[GroundTruth]]="RootCause",Table2[[#This Row],[RootCause]]),TRUE,FALSE)</f>
        <v>1</v>
      </c>
      <c r="I77" t="b">
        <f>OR(Table2[[#This Row],[CorrectFix]],Table2[[#This Row],[CorrectRootCause]])</f>
        <v>1</v>
      </c>
    </row>
    <row r="78" spans="1:9" x14ac:dyDescent="0.45">
      <c r="A78">
        <v>5</v>
      </c>
      <c r="B78">
        <v>277</v>
      </c>
      <c r="C78">
        <v>3</v>
      </c>
      <c r="D78" t="b">
        <v>0</v>
      </c>
      <c r="E78" t="b">
        <v>1</v>
      </c>
      <c r="F78" t="s">
        <v>4</v>
      </c>
      <c r="G78" t="b">
        <f>IF(AND(Table2[[#This Row],[GroundTruth]]="Fix",Table2[[#This Row],[Fix]]),TRUE,FALSE)</f>
        <v>0</v>
      </c>
      <c r="H78" t="b">
        <f>IF(AND(Table2[[#This Row],[GroundTruth]]="RootCause",Table2[[#This Row],[RootCause]]),TRUE,FALSE)</f>
        <v>1</v>
      </c>
      <c r="I78" t="b">
        <f>OR(Table2[[#This Row],[CorrectFix]],Table2[[#This Row],[CorrectRootCause]])</f>
        <v>1</v>
      </c>
    </row>
    <row r="79" spans="1:9" x14ac:dyDescent="0.45">
      <c r="A79">
        <v>5</v>
      </c>
      <c r="B79">
        <v>52</v>
      </c>
      <c r="C79">
        <v>3</v>
      </c>
      <c r="D79" t="b">
        <v>0</v>
      </c>
      <c r="E79" t="b">
        <v>1</v>
      </c>
      <c r="F79" t="s">
        <v>4</v>
      </c>
      <c r="G79" t="b">
        <f>IF(AND(Table2[[#This Row],[GroundTruth]]="Fix",Table2[[#This Row],[Fix]]),TRUE,FALSE)</f>
        <v>0</v>
      </c>
      <c r="H79" t="b">
        <f>IF(AND(Table2[[#This Row],[GroundTruth]]="RootCause",Table2[[#This Row],[RootCause]]),TRUE,FALSE)</f>
        <v>1</v>
      </c>
      <c r="I79" t="b">
        <f>OR(Table2[[#This Row],[CorrectFix]],Table2[[#This Row],[CorrectRootCause]])</f>
        <v>1</v>
      </c>
    </row>
    <row r="80" spans="1:9" x14ac:dyDescent="0.45">
      <c r="A80">
        <v>5</v>
      </c>
      <c r="B80">
        <v>205</v>
      </c>
      <c r="C80">
        <v>5</v>
      </c>
      <c r="D80" t="b">
        <v>1</v>
      </c>
      <c r="E80" t="b">
        <v>0</v>
      </c>
      <c r="F80" t="s">
        <v>3</v>
      </c>
      <c r="G80" t="b">
        <f>IF(AND(Table2[[#This Row],[GroundTruth]]="Fix",Table2[[#This Row],[Fix]]),TRUE,FALSE)</f>
        <v>1</v>
      </c>
      <c r="H80" t="b">
        <f>IF(AND(Table2[[#This Row],[GroundTruth]]="RootCause",Table2[[#This Row],[RootCause]]),TRUE,FALSE)</f>
        <v>0</v>
      </c>
      <c r="I80" t="b">
        <f>OR(Table2[[#This Row],[CorrectFix]],Table2[[#This Row],[CorrectRootCause]])</f>
        <v>1</v>
      </c>
    </row>
    <row r="81" spans="1:9" x14ac:dyDescent="0.45">
      <c r="A81">
        <v>5</v>
      </c>
      <c r="B81">
        <v>219</v>
      </c>
      <c r="C81">
        <v>4</v>
      </c>
      <c r="D81" t="b">
        <v>1</v>
      </c>
      <c r="E81" t="b">
        <v>0</v>
      </c>
      <c r="F81" t="s">
        <v>3</v>
      </c>
      <c r="G81" t="b">
        <f>IF(AND(Table2[[#This Row],[GroundTruth]]="Fix",Table2[[#This Row],[Fix]]),TRUE,FALSE)</f>
        <v>1</v>
      </c>
      <c r="H81" t="b">
        <f>IF(AND(Table2[[#This Row],[GroundTruth]]="RootCause",Table2[[#This Row],[RootCause]]),TRUE,FALSE)</f>
        <v>0</v>
      </c>
      <c r="I81" t="b">
        <f>OR(Table2[[#This Row],[CorrectFix]],Table2[[#This Row],[CorrectRootCause]])</f>
        <v>1</v>
      </c>
    </row>
    <row r="82" spans="1:9" x14ac:dyDescent="0.45">
      <c r="A82">
        <v>5</v>
      </c>
      <c r="B82">
        <v>58</v>
      </c>
      <c r="C82">
        <v>4</v>
      </c>
      <c r="D82" t="b">
        <v>1</v>
      </c>
      <c r="E82" t="b">
        <v>0</v>
      </c>
      <c r="F82" t="s">
        <v>3</v>
      </c>
      <c r="G82" t="b">
        <f>IF(AND(Table2[[#This Row],[GroundTruth]]="Fix",Table2[[#This Row],[Fix]]),TRUE,FALSE)</f>
        <v>1</v>
      </c>
      <c r="H82" t="b">
        <f>IF(AND(Table2[[#This Row],[GroundTruth]]="RootCause",Table2[[#This Row],[RootCause]]),TRUE,FALSE)</f>
        <v>0</v>
      </c>
      <c r="I82" t="b">
        <f>OR(Table2[[#This Row],[CorrectFix]],Table2[[#This Row],[CorrectRootCause]])</f>
        <v>1</v>
      </c>
    </row>
    <row r="83" spans="1:9" x14ac:dyDescent="0.45">
      <c r="A83">
        <v>5</v>
      </c>
      <c r="B83">
        <v>213</v>
      </c>
      <c r="C83">
        <v>3</v>
      </c>
      <c r="D83" t="b">
        <v>1</v>
      </c>
      <c r="E83" t="b">
        <v>0</v>
      </c>
      <c r="F83" t="s">
        <v>4</v>
      </c>
      <c r="G83" t="b">
        <f>IF(AND(Table2[[#This Row],[GroundTruth]]="Fix",Table2[[#This Row],[Fix]]),TRUE,FALSE)</f>
        <v>0</v>
      </c>
      <c r="H83" t="b">
        <f>IF(AND(Table2[[#This Row],[GroundTruth]]="RootCause",Table2[[#This Row],[RootCause]]),TRUE,FALSE)</f>
        <v>0</v>
      </c>
      <c r="I83" t="b">
        <f>OR(Table2[[#This Row],[CorrectFix]],Table2[[#This Row],[CorrectRootCause]])</f>
        <v>0</v>
      </c>
    </row>
    <row r="84" spans="1:9" x14ac:dyDescent="0.45">
      <c r="A84">
        <v>5</v>
      </c>
      <c r="B84">
        <v>214</v>
      </c>
      <c r="C84">
        <v>4</v>
      </c>
      <c r="D84" t="b">
        <v>0</v>
      </c>
      <c r="E84" t="b">
        <v>1</v>
      </c>
      <c r="F84" t="s">
        <v>4</v>
      </c>
      <c r="G84" t="b">
        <f>IF(AND(Table2[[#This Row],[GroundTruth]]="Fix",Table2[[#This Row],[Fix]]),TRUE,FALSE)</f>
        <v>0</v>
      </c>
      <c r="H84" t="b">
        <f>IF(AND(Table2[[#This Row],[GroundTruth]]="RootCause",Table2[[#This Row],[RootCause]]),TRUE,FALSE)</f>
        <v>1</v>
      </c>
      <c r="I84" t="b">
        <f>OR(Table2[[#This Row],[CorrectFix]],Table2[[#This Row],[CorrectRootCause]])</f>
        <v>1</v>
      </c>
    </row>
    <row r="85" spans="1:9" x14ac:dyDescent="0.45">
      <c r="A85">
        <v>5</v>
      </c>
      <c r="B85">
        <v>7</v>
      </c>
      <c r="C85">
        <v>1</v>
      </c>
      <c r="D85" t="b">
        <v>0</v>
      </c>
      <c r="E85" t="b">
        <v>1</v>
      </c>
      <c r="F85" t="s">
        <v>4</v>
      </c>
      <c r="G85" t="b">
        <f>IF(AND(Table2[[#This Row],[GroundTruth]]="Fix",Table2[[#This Row],[Fix]]),TRUE,FALSE)</f>
        <v>0</v>
      </c>
      <c r="H85" t="b">
        <f>IF(AND(Table2[[#This Row],[GroundTruth]]="RootCause",Table2[[#This Row],[RootCause]]),TRUE,FALSE)</f>
        <v>1</v>
      </c>
      <c r="I85" t="b">
        <f>OR(Table2[[#This Row],[CorrectFix]],Table2[[#This Row],[CorrectRootCause]])</f>
        <v>1</v>
      </c>
    </row>
    <row r="86" spans="1:9" x14ac:dyDescent="0.45">
      <c r="A86">
        <v>5</v>
      </c>
      <c r="B86">
        <v>106</v>
      </c>
      <c r="C86">
        <v>5</v>
      </c>
      <c r="D86" t="b">
        <v>0</v>
      </c>
      <c r="E86" t="b">
        <v>1</v>
      </c>
      <c r="F86" t="s">
        <v>3</v>
      </c>
      <c r="G86" t="b">
        <f>IF(AND(Table2[[#This Row],[GroundTruth]]="Fix",Table2[[#This Row],[Fix]]),TRUE,FALSE)</f>
        <v>0</v>
      </c>
      <c r="H86" t="b">
        <f>IF(AND(Table2[[#This Row],[GroundTruth]]="RootCause",Table2[[#This Row],[RootCause]]),TRUE,FALSE)</f>
        <v>0</v>
      </c>
      <c r="I86" t="b">
        <f>OR(Table2[[#This Row],[CorrectFix]],Table2[[#This Row],[CorrectRootCause]])</f>
        <v>0</v>
      </c>
    </row>
    <row r="87" spans="1:9" x14ac:dyDescent="0.45">
      <c r="A87">
        <v>5</v>
      </c>
      <c r="B87">
        <v>107</v>
      </c>
      <c r="C87">
        <v>3</v>
      </c>
      <c r="D87" t="b">
        <v>0</v>
      </c>
      <c r="E87" t="b">
        <v>1</v>
      </c>
      <c r="F87" t="s">
        <v>3</v>
      </c>
      <c r="G87" t="b">
        <f>IF(AND(Table2[[#This Row],[GroundTruth]]="Fix",Table2[[#This Row],[Fix]]),TRUE,FALSE)</f>
        <v>0</v>
      </c>
      <c r="H87" t="b">
        <f>IF(AND(Table2[[#This Row],[GroundTruth]]="RootCause",Table2[[#This Row],[RootCause]]),TRUE,FALSE)</f>
        <v>0</v>
      </c>
      <c r="I87" t="b">
        <f>OR(Table2[[#This Row],[CorrectFix]],Table2[[#This Row],[CorrectRootCause]])</f>
        <v>0</v>
      </c>
    </row>
    <row r="88" spans="1:9" x14ac:dyDescent="0.45">
      <c r="A88">
        <v>5</v>
      </c>
      <c r="B88">
        <v>134</v>
      </c>
      <c r="C88">
        <v>5</v>
      </c>
      <c r="D88" t="b">
        <v>1</v>
      </c>
      <c r="E88" t="b">
        <v>0</v>
      </c>
      <c r="F88" t="s">
        <v>3</v>
      </c>
      <c r="G88" t="b">
        <f>IF(AND(Table2[[#This Row],[GroundTruth]]="Fix",Table2[[#This Row],[Fix]]),TRUE,FALSE)</f>
        <v>1</v>
      </c>
      <c r="H88" t="b">
        <f>IF(AND(Table2[[#This Row],[GroundTruth]]="RootCause",Table2[[#This Row],[RootCause]]),TRUE,FALSE)</f>
        <v>0</v>
      </c>
      <c r="I88" t="b">
        <f>OR(Table2[[#This Row],[CorrectFix]],Table2[[#This Row],[CorrectRootCause]])</f>
        <v>1</v>
      </c>
    </row>
    <row r="89" spans="1:9" x14ac:dyDescent="0.45">
      <c r="A89">
        <v>5</v>
      </c>
      <c r="B89">
        <v>90</v>
      </c>
      <c r="C89">
        <v>4</v>
      </c>
      <c r="D89" t="b">
        <v>0</v>
      </c>
      <c r="E89" t="b">
        <v>1</v>
      </c>
      <c r="F89" t="s">
        <v>4</v>
      </c>
      <c r="G89" t="b">
        <f>IF(AND(Table2[[#This Row],[GroundTruth]]="Fix",Table2[[#This Row],[Fix]]),TRUE,FALSE)</f>
        <v>0</v>
      </c>
      <c r="H89" t="b">
        <f>IF(AND(Table2[[#This Row],[GroundTruth]]="RootCause",Table2[[#This Row],[RootCause]]),TRUE,FALSE)</f>
        <v>1</v>
      </c>
      <c r="I89" t="b">
        <f>OR(Table2[[#This Row],[CorrectFix]],Table2[[#This Row],[CorrectRootCause]])</f>
        <v>1</v>
      </c>
    </row>
    <row r="90" spans="1:9" x14ac:dyDescent="0.45">
      <c r="A90">
        <v>5</v>
      </c>
      <c r="B90">
        <v>120</v>
      </c>
      <c r="C90">
        <v>2</v>
      </c>
      <c r="D90" t="b">
        <v>0</v>
      </c>
      <c r="E90" t="b">
        <v>1</v>
      </c>
      <c r="F90" t="s">
        <v>4</v>
      </c>
      <c r="G90" t="b">
        <f>IF(AND(Table2[[#This Row],[GroundTruth]]="Fix",Table2[[#This Row],[Fix]]),TRUE,FALSE)</f>
        <v>0</v>
      </c>
      <c r="H90" t="b">
        <f>IF(AND(Table2[[#This Row],[GroundTruth]]="RootCause",Table2[[#This Row],[RootCause]]),TRUE,FALSE)</f>
        <v>1</v>
      </c>
      <c r="I90" t="b">
        <f>OR(Table2[[#This Row],[CorrectFix]],Table2[[#This Row],[CorrectRootCause]])</f>
        <v>1</v>
      </c>
    </row>
    <row r="91" spans="1:9" x14ac:dyDescent="0.45">
      <c r="A91">
        <v>5</v>
      </c>
      <c r="B91">
        <v>129</v>
      </c>
      <c r="C91">
        <v>5</v>
      </c>
      <c r="D91" t="b">
        <v>1</v>
      </c>
      <c r="E91" t="b">
        <v>0</v>
      </c>
      <c r="F91" t="s">
        <v>4</v>
      </c>
      <c r="G91" t="b">
        <f>IF(AND(Table2[[#This Row],[GroundTruth]]="Fix",Table2[[#This Row],[Fix]]),TRUE,FALSE)</f>
        <v>0</v>
      </c>
      <c r="H91" t="b">
        <f>IF(AND(Table2[[#This Row],[GroundTruth]]="RootCause",Table2[[#This Row],[RootCause]]),TRUE,FALSE)</f>
        <v>0</v>
      </c>
      <c r="I91" t="b">
        <f>OR(Table2[[#This Row],[CorrectFix]],Table2[[#This Row],[CorrectRootCause]])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C5CB-3B78-48FF-8275-4EE695DF99DB}">
  <dimension ref="A1:S5"/>
  <sheetViews>
    <sheetView tabSelected="1" topLeftCell="D1" workbookViewId="0">
      <selection sqref="A1:S5"/>
    </sheetView>
  </sheetViews>
  <sheetFormatPr defaultRowHeight="14.25" x14ac:dyDescent="0.45"/>
  <sheetData>
    <row r="1" spans="1:19" x14ac:dyDescent="0.45">
      <c r="A1" t="s">
        <v>62</v>
      </c>
      <c r="B1" s="7" t="s">
        <v>44</v>
      </c>
      <c r="C1" s="8" t="s">
        <v>45</v>
      </c>
      <c r="D1" s="7" t="s">
        <v>46</v>
      </c>
      <c r="E1" s="8" t="s">
        <v>47</v>
      </c>
      <c r="F1" s="7" t="s">
        <v>48</v>
      </c>
      <c r="G1" s="8" t="s">
        <v>49</v>
      </c>
      <c r="H1" s="7" t="s">
        <v>50</v>
      </c>
      <c r="I1" s="8" t="s">
        <v>51</v>
      </c>
      <c r="J1" s="7" t="s">
        <v>52</v>
      </c>
      <c r="K1" s="8" t="s">
        <v>53</v>
      </c>
      <c r="L1" s="7" t="s">
        <v>54</v>
      </c>
      <c r="M1" s="8" t="s">
        <v>55</v>
      </c>
      <c r="N1" s="7" t="s">
        <v>56</v>
      </c>
      <c r="O1" s="8" t="s">
        <v>57</v>
      </c>
      <c r="P1" s="7" t="s">
        <v>58</v>
      </c>
      <c r="Q1" s="8" t="s">
        <v>59</v>
      </c>
      <c r="R1" s="7" t="s">
        <v>60</v>
      </c>
      <c r="S1" s="8" t="s">
        <v>61</v>
      </c>
    </row>
    <row r="2" spans="1:19" x14ac:dyDescent="0.45">
      <c r="A2">
        <v>2</v>
      </c>
      <c r="B2" s="7" t="b">
        <v>0</v>
      </c>
      <c r="C2" s="8" t="b">
        <v>1</v>
      </c>
      <c r="D2" s="7" t="b">
        <v>0</v>
      </c>
      <c r="E2" s="8" t="b">
        <v>0</v>
      </c>
      <c r="F2" s="7" t="b">
        <v>0</v>
      </c>
      <c r="G2" s="8" t="b">
        <v>0</v>
      </c>
      <c r="H2" s="7" t="b">
        <v>1</v>
      </c>
      <c r="I2" s="8" t="b">
        <v>1</v>
      </c>
      <c r="J2" s="7" t="b">
        <v>0</v>
      </c>
      <c r="K2" s="8" t="b">
        <v>0</v>
      </c>
      <c r="L2" s="7" t="b">
        <v>0</v>
      </c>
      <c r="M2" s="8" t="b">
        <v>0</v>
      </c>
      <c r="N2" s="7" t="b">
        <v>0</v>
      </c>
      <c r="O2" s="8" t="b">
        <v>0</v>
      </c>
      <c r="P2" s="7" t="b">
        <v>1</v>
      </c>
      <c r="Q2" s="8" t="b">
        <v>0</v>
      </c>
      <c r="R2" s="7" t="b">
        <v>0</v>
      </c>
      <c r="S2" s="8" t="b">
        <v>1</v>
      </c>
    </row>
    <row r="3" spans="1:19" x14ac:dyDescent="0.45">
      <c r="A3">
        <v>3</v>
      </c>
      <c r="B3" s="7" t="b">
        <v>1</v>
      </c>
      <c r="C3" s="8" t="b">
        <v>1</v>
      </c>
      <c r="D3" s="7" t="b">
        <v>0</v>
      </c>
      <c r="E3" s="8" t="b">
        <v>0</v>
      </c>
      <c r="F3" s="7" t="b">
        <v>0</v>
      </c>
      <c r="G3" s="8" t="b">
        <v>0</v>
      </c>
      <c r="H3" s="7" t="b">
        <v>1</v>
      </c>
      <c r="I3" s="8" t="b">
        <v>1</v>
      </c>
      <c r="J3" s="7" t="b">
        <v>1</v>
      </c>
      <c r="K3" s="8" t="b">
        <v>1</v>
      </c>
      <c r="L3" s="7" t="b">
        <v>0</v>
      </c>
      <c r="M3" s="8" t="b">
        <v>0</v>
      </c>
      <c r="N3" s="7" t="b">
        <v>0</v>
      </c>
      <c r="O3" s="8" t="b">
        <v>0</v>
      </c>
      <c r="P3" s="7" t="b">
        <v>1</v>
      </c>
      <c r="Q3" s="8" t="b">
        <v>0</v>
      </c>
      <c r="R3" s="7" t="b">
        <v>0</v>
      </c>
      <c r="S3" s="8" t="b">
        <v>1</v>
      </c>
    </row>
    <row r="4" spans="1:19" x14ac:dyDescent="0.45">
      <c r="A4">
        <v>4</v>
      </c>
      <c r="B4" s="7" t="b">
        <v>1</v>
      </c>
      <c r="C4" s="8" t="b">
        <v>0</v>
      </c>
      <c r="D4" s="7" t="b">
        <v>1</v>
      </c>
      <c r="E4" s="8" t="b">
        <v>0</v>
      </c>
      <c r="F4" s="7" t="b">
        <v>0</v>
      </c>
      <c r="G4" s="8" t="b">
        <v>0</v>
      </c>
      <c r="H4" s="7" t="b">
        <v>1</v>
      </c>
      <c r="I4" s="8" t="b">
        <v>1</v>
      </c>
      <c r="J4" s="7" t="b">
        <v>1</v>
      </c>
      <c r="K4" s="8" t="b">
        <v>1</v>
      </c>
      <c r="L4" s="7" t="b">
        <v>0</v>
      </c>
      <c r="M4" s="8" t="b">
        <v>0</v>
      </c>
      <c r="N4" s="7" t="b">
        <v>0</v>
      </c>
      <c r="O4" s="8" t="b">
        <v>0</v>
      </c>
      <c r="P4" s="7" t="b">
        <v>1</v>
      </c>
      <c r="Q4" s="8" t="b">
        <v>0</v>
      </c>
      <c r="R4" s="7" t="b">
        <v>0</v>
      </c>
      <c r="S4" s="8" t="b">
        <v>1</v>
      </c>
    </row>
    <row r="5" spans="1:19" x14ac:dyDescent="0.45">
      <c r="A5">
        <v>5</v>
      </c>
      <c r="B5" s="7" t="b">
        <v>1</v>
      </c>
      <c r="C5" s="8" t="b">
        <v>1</v>
      </c>
      <c r="D5" s="7" t="b">
        <v>1</v>
      </c>
      <c r="E5" s="8" t="b">
        <v>0</v>
      </c>
      <c r="F5" s="7" t="b">
        <v>0</v>
      </c>
      <c r="G5" s="8" t="b">
        <v>0</v>
      </c>
      <c r="H5" s="7" t="b">
        <v>1</v>
      </c>
      <c r="I5" s="8" t="b">
        <v>1</v>
      </c>
      <c r="J5" s="7" t="b">
        <v>1</v>
      </c>
      <c r="K5" s="8" t="b">
        <v>1</v>
      </c>
      <c r="L5" s="7" t="b">
        <v>0</v>
      </c>
      <c r="M5" s="8" t="b">
        <v>0</v>
      </c>
      <c r="N5" s="7" t="b">
        <v>0</v>
      </c>
      <c r="O5" s="8" t="b">
        <v>0</v>
      </c>
      <c r="P5" s="7" t="b">
        <v>1</v>
      </c>
      <c r="Q5" s="8" t="b">
        <v>0</v>
      </c>
      <c r="R5" s="7" t="b">
        <v>0</v>
      </c>
      <c r="S5" s="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939D-FD1F-4AAA-A7AF-E3C8D79FF382}">
  <dimension ref="A1:I23"/>
  <sheetViews>
    <sheetView workbookViewId="0">
      <selection activeCell="K19" sqref="K19"/>
    </sheetView>
  </sheetViews>
  <sheetFormatPr defaultRowHeight="14.25" x14ac:dyDescent="0.45"/>
  <cols>
    <col min="6" max="6" width="12.06640625" customWidth="1"/>
  </cols>
  <sheetData>
    <row r="1" spans="1:9" x14ac:dyDescent="0.45">
      <c r="C1" t="s">
        <v>4</v>
      </c>
      <c r="D1" t="s">
        <v>3</v>
      </c>
      <c r="E1" t="s">
        <v>8</v>
      </c>
      <c r="F1" t="s">
        <v>9</v>
      </c>
      <c r="G1" t="s">
        <v>10</v>
      </c>
    </row>
    <row r="2" spans="1:9" x14ac:dyDescent="0.45">
      <c r="A2" s="7">
        <v>48</v>
      </c>
      <c r="B2">
        <f>AVERAGEIF(Table2[ExplanationID],Quality!A2,Table2[Quality])</f>
        <v>3.6666666666666665</v>
      </c>
      <c r="C2">
        <f>COUNTIFS(Table2[ExplanationID],A2,Table2[RootCause],TRUE)</f>
        <v>2</v>
      </c>
      <c r="D2">
        <f>COUNTIFS(Table2[ExplanationID],A2,Table2[Fix],TRUE)</f>
        <v>3</v>
      </c>
      <c r="E2" t="str">
        <f>IF(C2&gt;D2,$C$1,$D$1)</f>
        <v>Fix</v>
      </c>
      <c r="F2" s="2" t="s">
        <v>3</v>
      </c>
      <c r="G2" t="b">
        <f>IF(F2=E2,TRUE,FALSE)</f>
        <v>1</v>
      </c>
      <c r="I2" t="s">
        <v>19</v>
      </c>
    </row>
    <row r="3" spans="1:9" x14ac:dyDescent="0.45">
      <c r="A3" s="8">
        <v>279</v>
      </c>
      <c r="B3">
        <f>AVERAGEIF(Table2[ExplanationID],Quality!A3,Table2[Quality])</f>
        <v>3.3333333333333335</v>
      </c>
      <c r="C3">
        <f>COUNTIFS(Table2[ExplanationID],A3,Table2[RootCause],TRUE)</f>
        <v>1</v>
      </c>
      <c r="D3">
        <f>COUNTIFS(Table2[ExplanationID],A3,Table2[Fix],TRUE)</f>
        <v>2</v>
      </c>
      <c r="E3" t="str">
        <f t="shared" ref="E3:E19" si="0">IF(C3&gt;D3,$C$1,$D$1)</f>
        <v>Fix</v>
      </c>
      <c r="F3" s="2" t="s">
        <v>3</v>
      </c>
      <c r="G3" t="b">
        <f t="shared" ref="G3:G19" si="1">IF(F3=E3,TRUE,FALSE)</f>
        <v>1</v>
      </c>
      <c r="I3" t="s">
        <v>20</v>
      </c>
    </row>
    <row r="4" spans="1:9" x14ac:dyDescent="0.45">
      <c r="A4" s="7">
        <v>64</v>
      </c>
      <c r="B4">
        <f>AVERAGEIF(Table2[ExplanationID],Quality!A4,Table2[Quality])</f>
        <v>3.3333333333333335</v>
      </c>
      <c r="C4">
        <f>COUNTIFS(Table2[ExplanationID],A4,Table2[RootCause],TRUE)</f>
        <v>2</v>
      </c>
      <c r="D4">
        <f>COUNTIFS(Table2[ExplanationID],A4,Table2[Fix],TRUE)</f>
        <v>2</v>
      </c>
      <c r="E4" t="str">
        <f t="shared" si="0"/>
        <v>Fix</v>
      </c>
      <c r="F4" s="2" t="s">
        <v>3</v>
      </c>
      <c r="G4" t="b">
        <f t="shared" si="1"/>
        <v>1</v>
      </c>
    </row>
    <row r="5" spans="1:9" x14ac:dyDescent="0.45">
      <c r="A5" s="8">
        <v>26</v>
      </c>
      <c r="B5">
        <f>AVERAGEIF(Table2[ExplanationID],Quality!A5,Table2[Quality])</f>
        <v>2.6666666666666665</v>
      </c>
      <c r="C5">
        <f>COUNTIFS(Table2[ExplanationID],A5,Table2[RootCause],TRUE)</f>
        <v>3</v>
      </c>
      <c r="D5">
        <f>COUNTIFS(Table2[ExplanationID],A5,Table2[Fix],TRUE)</f>
        <v>0</v>
      </c>
      <c r="E5" t="str">
        <f t="shared" si="0"/>
        <v>RootCause</v>
      </c>
      <c r="F5" s="2" t="s">
        <v>4</v>
      </c>
      <c r="G5" t="b">
        <f t="shared" si="1"/>
        <v>1</v>
      </c>
      <c r="I5" t="s">
        <v>21</v>
      </c>
    </row>
    <row r="6" spans="1:9" x14ac:dyDescent="0.45">
      <c r="A6" s="7">
        <v>277</v>
      </c>
      <c r="B6">
        <f>AVERAGEIF(Table2[ExplanationID],Quality!A6,Table2[Quality])</f>
        <v>2</v>
      </c>
      <c r="C6">
        <f>COUNTIFS(Table2[ExplanationID],A6,Table2[RootCause],TRUE)</f>
        <v>3</v>
      </c>
      <c r="D6">
        <f>COUNTIFS(Table2[ExplanationID],A6,Table2[Fix],TRUE)</f>
        <v>0</v>
      </c>
      <c r="E6" t="str">
        <f t="shared" si="0"/>
        <v>RootCause</v>
      </c>
      <c r="F6" s="1" t="s">
        <v>4</v>
      </c>
      <c r="G6" t="b">
        <f t="shared" si="1"/>
        <v>1</v>
      </c>
      <c r="I6" t="s">
        <v>22</v>
      </c>
    </row>
    <row r="7" spans="1:9" x14ac:dyDescent="0.45">
      <c r="A7" s="8">
        <v>52</v>
      </c>
      <c r="B7">
        <f>AVERAGEIF(Table2[ExplanationID],Quality!A7,Table2[Quality])</f>
        <v>2.3333333333333335</v>
      </c>
      <c r="C7">
        <f>COUNTIFS(Table2[ExplanationID],A7,Table2[RootCause],TRUE)</f>
        <v>3</v>
      </c>
      <c r="D7">
        <f>COUNTIFS(Table2[ExplanationID],A7,Table2[Fix],TRUE)</f>
        <v>0</v>
      </c>
      <c r="E7" t="str">
        <f t="shared" si="0"/>
        <v>RootCause</v>
      </c>
      <c r="F7" s="2" t="s">
        <v>4</v>
      </c>
      <c r="G7" t="b">
        <f t="shared" si="1"/>
        <v>1</v>
      </c>
      <c r="I7" t="s">
        <v>23</v>
      </c>
    </row>
    <row r="8" spans="1:9" x14ac:dyDescent="0.45">
      <c r="A8" s="7">
        <v>205</v>
      </c>
      <c r="B8">
        <f>AVERAGEIF(Table2[ExplanationID],Quality!A8,Table2[Quality])</f>
        <v>4.666666666666667</v>
      </c>
      <c r="C8">
        <f>COUNTIFS(Table2[ExplanationID],A8,Table2[RootCause],TRUE)</f>
        <v>1</v>
      </c>
      <c r="D8">
        <f>COUNTIFS(Table2[ExplanationID],A8,Table2[Fix],TRUE)</f>
        <v>3</v>
      </c>
      <c r="E8" t="str">
        <f t="shared" si="0"/>
        <v>Fix</v>
      </c>
      <c r="F8" s="1" t="s">
        <v>3</v>
      </c>
      <c r="G8" t="b">
        <f t="shared" si="1"/>
        <v>1</v>
      </c>
      <c r="I8" t="s">
        <v>24</v>
      </c>
    </row>
    <row r="9" spans="1:9" x14ac:dyDescent="0.45">
      <c r="A9" s="8">
        <v>219</v>
      </c>
      <c r="B9">
        <f>AVERAGEIF(Table2[ExplanationID],Quality!A9,Table2[Quality])</f>
        <v>4.333333333333333</v>
      </c>
      <c r="C9">
        <f>COUNTIFS(Table2[ExplanationID],A9,Table2[RootCause],TRUE)</f>
        <v>1</v>
      </c>
      <c r="D9">
        <f>COUNTIFS(Table2[ExplanationID],A9,Table2[Fix],TRUE)</f>
        <v>3</v>
      </c>
      <c r="E9" t="str">
        <f t="shared" si="0"/>
        <v>Fix</v>
      </c>
      <c r="F9" s="2" t="s">
        <v>3</v>
      </c>
      <c r="G9" t="b">
        <f t="shared" si="1"/>
        <v>1</v>
      </c>
      <c r="I9" t="s">
        <v>25</v>
      </c>
    </row>
    <row r="10" spans="1:9" x14ac:dyDescent="0.45">
      <c r="A10" s="7">
        <v>58</v>
      </c>
      <c r="B10">
        <f>AVERAGEIF(Table2[ExplanationID],Quality!A10,Table2[Quality])</f>
        <v>4.666666666666667</v>
      </c>
      <c r="C10">
        <f>COUNTIFS(Table2[ExplanationID],A10,Table2[RootCause],TRUE)</f>
        <v>2</v>
      </c>
      <c r="D10">
        <f>COUNTIFS(Table2[ExplanationID],A10,Table2[Fix],TRUE)</f>
        <v>3</v>
      </c>
      <c r="E10" t="str">
        <f t="shared" si="0"/>
        <v>Fix</v>
      </c>
      <c r="F10" s="2" t="s">
        <v>3</v>
      </c>
      <c r="G10" t="b">
        <f t="shared" si="1"/>
        <v>1</v>
      </c>
    </row>
    <row r="11" spans="1:9" x14ac:dyDescent="0.45">
      <c r="A11" s="8">
        <v>213</v>
      </c>
      <c r="B11">
        <f>AVERAGEIF(Table2[ExplanationID],Quality!A11,Table2[Quality])</f>
        <v>4.333333333333333</v>
      </c>
      <c r="C11">
        <f>COUNTIFS(Table2[ExplanationID],A11,Table2[RootCause],TRUE)</f>
        <v>2</v>
      </c>
      <c r="D11">
        <f>COUNTIFS(Table2[ExplanationID],A11,Table2[Fix],TRUE)</f>
        <v>3</v>
      </c>
      <c r="E11" t="str">
        <f t="shared" si="0"/>
        <v>Fix</v>
      </c>
      <c r="F11" s="2" t="s">
        <v>4</v>
      </c>
      <c r="G11" t="b">
        <f t="shared" si="1"/>
        <v>0</v>
      </c>
      <c r="I11" t="s">
        <v>30</v>
      </c>
    </row>
    <row r="12" spans="1:9" x14ac:dyDescent="0.45">
      <c r="A12" s="7">
        <v>214</v>
      </c>
      <c r="B12">
        <f>AVERAGEIF(Table2[ExplanationID],Quality!A12,Table2[Quality])</f>
        <v>4.333333333333333</v>
      </c>
      <c r="C12">
        <f>COUNTIFS(Table2[ExplanationID],A12,Table2[RootCause],TRUE)</f>
        <v>3</v>
      </c>
      <c r="D12">
        <f>COUNTIFS(Table2[ExplanationID],A12,Table2[Fix],TRUE)</f>
        <v>0</v>
      </c>
      <c r="E12" t="str">
        <f t="shared" si="0"/>
        <v>RootCause</v>
      </c>
      <c r="F12" s="1" t="s">
        <v>4</v>
      </c>
      <c r="G12" t="b">
        <f t="shared" si="1"/>
        <v>1</v>
      </c>
      <c r="I12" t="s">
        <v>26</v>
      </c>
    </row>
    <row r="13" spans="1:9" x14ac:dyDescent="0.45">
      <c r="A13" s="8">
        <v>7</v>
      </c>
      <c r="B13">
        <f>AVERAGEIF(Table2[ExplanationID],Quality!A13,Table2[Quality])</f>
        <v>1</v>
      </c>
      <c r="C13">
        <f>COUNTIFS(Table2[ExplanationID],A13,Table2[RootCause],TRUE)</f>
        <v>3</v>
      </c>
      <c r="D13">
        <f>COUNTIFS(Table2[ExplanationID],A13,Table2[Fix],TRUE)</f>
        <v>0</v>
      </c>
      <c r="E13" t="str">
        <f t="shared" si="0"/>
        <v>RootCause</v>
      </c>
      <c r="F13" s="2" t="s">
        <v>4</v>
      </c>
      <c r="G13" t="b">
        <f t="shared" si="1"/>
        <v>1</v>
      </c>
      <c r="I13" t="s">
        <v>27</v>
      </c>
    </row>
    <row r="14" spans="1:9" x14ac:dyDescent="0.45">
      <c r="A14" s="7">
        <v>106</v>
      </c>
      <c r="B14">
        <f>AVERAGEIF(Table2[ExplanationID],Quality!A14,Table2[Quality])</f>
        <v>4.333333333333333</v>
      </c>
      <c r="C14">
        <f>COUNTIFS(Table2[ExplanationID],A14,Table2[RootCause],TRUE)</f>
        <v>3</v>
      </c>
      <c r="D14">
        <f>COUNTIFS(Table2[ExplanationID],A14,Table2[Fix],TRUE)</f>
        <v>0</v>
      </c>
      <c r="E14" t="str">
        <f t="shared" si="0"/>
        <v>RootCause</v>
      </c>
      <c r="F14" s="1" t="s">
        <v>3</v>
      </c>
      <c r="G14" t="b">
        <f t="shared" si="1"/>
        <v>0</v>
      </c>
      <c r="I14" t="s">
        <v>28</v>
      </c>
    </row>
    <row r="15" spans="1:9" x14ac:dyDescent="0.45">
      <c r="A15" s="8">
        <v>107</v>
      </c>
      <c r="B15">
        <f>AVERAGEIF(Table2[ExplanationID],Quality!A15,Table2[Quality])</f>
        <v>3</v>
      </c>
      <c r="C15">
        <f>COUNTIFS(Table2[ExplanationID],A15,Table2[RootCause],TRUE)</f>
        <v>3</v>
      </c>
      <c r="D15">
        <f>COUNTIFS(Table2[ExplanationID],A15,Table2[Fix],TRUE)</f>
        <v>0</v>
      </c>
      <c r="E15" t="str">
        <f t="shared" si="0"/>
        <v>RootCause</v>
      </c>
      <c r="F15" s="2" t="s">
        <v>3</v>
      </c>
      <c r="G15" t="b">
        <f t="shared" si="1"/>
        <v>0</v>
      </c>
      <c r="I15" t="s">
        <v>29</v>
      </c>
    </row>
    <row r="16" spans="1:9" x14ac:dyDescent="0.45">
      <c r="A16" s="7">
        <v>134</v>
      </c>
      <c r="B16">
        <f>AVERAGEIF(Table2[ExplanationID],Quality!A16,Table2[Quality])</f>
        <v>4.333333333333333</v>
      </c>
      <c r="C16">
        <f>COUNTIFS(Table2[ExplanationID],A16,Table2[RootCause],TRUE)</f>
        <v>0</v>
      </c>
      <c r="D16">
        <f>COUNTIFS(Table2[ExplanationID],A16,Table2[Fix],TRUE)</f>
        <v>3</v>
      </c>
      <c r="E16" t="str">
        <f t="shared" si="0"/>
        <v>Fix</v>
      </c>
      <c r="F16" s="1" t="s">
        <v>3</v>
      </c>
      <c r="G16" t="b">
        <f t="shared" si="1"/>
        <v>1</v>
      </c>
    </row>
    <row r="17" spans="1:7" x14ac:dyDescent="0.45">
      <c r="A17" s="8">
        <v>90</v>
      </c>
      <c r="B17">
        <f>AVERAGEIF(Table2[ExplanationID],Quality!A17,Table2[Quality])</f>
        <v>4</v>
      </c>
      <c r="C17">
        <f>COUNTIFS(Table2[ExplanationID],A17,Table2[RootCause],TRUE)</f>
        <v>3</v>
      </c>
      <c r="D17">
        <f>COUNTIFS(Table2[ExplanationID],A17,Table2[Fix],TRUE)</f>
        <v>0</v>
      </c>
      <c r="E17" t="str">
        <f t="shared" si="0"/>
        <v>RootCause</v>
      </c>
      <c r="F17" s="2" t="s">
        <v>4</v>
      </c>
      <c r="G17" t="b">
        <f t="shared" si="1"/>
        <v>1</v>
      </c>
    </row>
    <row r="18" spans="1:7" x14ac:dyDescent="0.45">
      <c r="A18" s="7">
        <v>120</v>
      </c>
      <c r="B18">
        <f>AVERAGEIF(Table2[ExplanationID],Quality!A18,Table2[Quality])</f>
        <v>2</v>
      </c>
      <c r="C18">
        <f>COUNTIFS(Table2[ExplanationID],A18,Table2[RootCause],TRUE)</f>
        <v>3</v>
      </c>
      <c r="D18">
        <f>COUNTIFS(Table2[ExplanationID],A18,Table2[Fix],TRUE)</f>
        <v>0</v>
      </c>
      <c r="E18" t="str">
        <f t="shared" si="0"/>
        <v>RootCause</v>
      </c>
      <c r="F18" s="1" t="s">
        <v>4</v>
      </c>
      <c r="G18" t="b">
        <f t="shared" si="1"/>
        <v>1</v>
      </c>
    </row>
    <row r="19" spans="1:7" x14ac:dyDescent="0.45">
      <c r="A19" s="8">
        <v>129</v>
      </c>
      <c r="B19">
        <f>AVERAGEIF(Table2[ExplanationID],Quality!A19,Table2[Quality])</f>
        <v>5</v>
      </c>
      <c r="C19">
        <f>COUNTIFS(Table2[ExplanationID],A19,Table2[RootCause],TRUE)</f>
        <v>2</v>
      </c>
      <c r="D19">
        <f>COUNTIFS(Table2[ExplanationID],A19,Table2[Fix],TRUE)</f>
        <v>3</v>
      </c>
      <c r="E19" t="str">
        <f t="shared" si="0"/>
        <v>Fix</v>
      </c>
      <c r="F19" s="2" t="s">
        <v>4</v>
      </c>
      <c r="G19" t="b">
        <f t="shared" si="1"/>
        <v>0</v>
      </c>
    </row>
    <row r="20" spans="1:7" x14ac:dyDescent="0.45">
      <c r="B20">
        <f>AVERAGE(B2:B19)</f>
        <v>3.518518518518519</v>
      </c>
      <c r="C20">
        <f t="shared" ref="C20:D20" si="2">AVERAGE(C2:C19)</f>
        <v>2.2222222222222223</v>
      </c>
      <c r="D20">
        <f t="shared" si="2"/>
        <v>1.3888888888888888</v>
      </c>
    </row>
    <row r="21" spans="1:7" x14ac:dyDescent="0.45">
      <c r="F21" t="b">
        <v>1</v>
      </c>
      <c r="G21">
        <f>COUNTIF(G2:G19,TRUE)</f>
        <v>14</v>
      </c>
    </row>
    <row r="22" spans="1:7" x14ac:dyDescent="0.45">
      <c r="F22" t="s">
        <v>6</v>
      </c>
      <c r="G22">
        <f>COUNTA(G2:G19)</f>
        <v>18</v>
      </c>
    </row>
    <row r="23" spans="1:7" x14ac:dyDescent="0.45">
      <c r="F23" t="s">
        <v>11</v>
      </c>
      <c r="G23">
        <f>G21/G22</f>
        <v>0.77777777777777779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8D74-D82F-4B36-A77E-6383BCCA20DE}">
  <dimension ref="A1:E61"/>
  <sheetViews>
    <sheetView topLeftCell="A40" workbookViewId="0">
      <selection activeCell="G52" sqref="G52"/>
    </sheetView>
  </sheetViews>
  <sheetFormatPr defaultRowHeight="14.25" x14ac:dyDescent="0.45"/>
  <cols>
    <col min="2" max="2" width="17.33203125" customWidth="1"/>
    <col min="3" max="3" width="19" customWidth="1"/>
  </cols>
  <sheetData>
    <row r="1" spans="2:3" x14ac:dyDescent="0.45">
      <c r="B1" t="s">
        <v>3</v>
      </c>
      <c r="C1" t="s">
        <v>2</v>
      </c>
    </row>
    <row r="2" spans="2:3" x14ac:dyDescent="0.45">
      <c r="B2" s="7">
        <v>3</v>
      </c>
      <c r="C2" s="7">
        <v>3</v>
      </c>
    </row>
    <row r="3" spans="2:3" x14ac:dyDescent="0.45">
      <c r="B3" s="8">
        <v>4</v>
      </c>
      <c r="C3" s="8">
        <v>4</v>
      </c>
    </row>
    <row r="4" spans="2:3" x14ac:dyDescent="0.45">
      <c r="B4" s="7">
        <v>4</v>
      </c>
      <c r="C4" s="7">
        <v>4</v>
      </c>
    </row>
    <row r="5" spans="2:3" x14ac:dyDescent="0.45">
      <c r="B5" s="8">
        <v>3</v>
      </c>
      <c r="C5" s="8">
        <v>1</v>
      </c>
    </row>
    <row r="6" spans="2:3" x14ac:dyDescent="0.45">
      <c r="B6" s="7">
        <v>4</v>
      </c>
      <c r="C6" s="7">
        <v>2</v>
      </c>
    </row>
    <row r="7" spans="2:3" x14ac:dyDescent="0.45">
      <c r="B7" s="8">
        <v>4</v>
      </c>
      <c r="C7" s="8">
        <v>4</v>
      </c>
    </row>
    <row r="8" spans="2:3" x14ac:dyDescent="0.45">
      <c r="B8" s="7">
        <v>4</v>
      </c>
      <c r="C8" s="7">
        <v>4</v>
      </c>
    </row>
    <row r="9" spans="2:3" x14ac:dyDescent="0.45">
      <c r="B9" s="8">
        <v>3</v>
      </c>
      <c r="C9" s="8">
        <v>3</v>
      </c>
    </row>
    <row r="10" spans="2:3" x14ac:dyDescent="0.45">
      <c r="B10" s="7">
        <v>2</v>
      </c>
      <c r="C10" s="7">
        <v>3</v>
      </c>
    </row>
    <row r="11" spans="2:3" x14ac:dyDescent="0.45">
      <c r="B11" s="8">
        <v>4</v>
      </c>
      <c r="C11" s="8">
        <v>1</v>
      </c>
    </row>
    <row r="12" spans="2:3" x14ac:dyDescent="0.45">
      <c r="B12" s="7">
        <v>4</v>
      </c>
      <c r="C12" s="7">
        <v>1</v>
      </c>
    </row>
    <row r="13" spans="2:3" x14ac:dyDescent="0.45">
      <c r="B13" s="8">
        <v>5</v>
      </c>
      <c r="C13" s="8">
        <v>4</v>
      </c>
    </row>
    <row r="14" spans="2:3" x14ac:dyDescent="0.45">
      <c r="B14" s="7">
        <v>4</v>
      </c>
      <c r="C14" s="7">
        <v>1</v>
      </c>
    </row>
    <row r="15" spans="2:3" x14ac:dyDescent="0.45">
      <c r="B15" s="8">
        <v>5</v>
      </c>
      <c r="C15" s="8">
        <v>4</v>
      </c>
    </row>
    <row r="16" spans="2:3" x14ac:dyDescent="0.45">
      <c r="B16" s="7">
        <v>3</v>
      </c>
      <c r="C16" s="7">
        <v>4</v>
      </c>
    </row>
    <row r="17" spans="2:3" x14ac:dyDescent="0.45">
      <c r="B17" s="8">
        <v>4</v>
      </c>
      <c r="C17" s="8">
        <v>5</v>
      </c>
    </row>
    <row r="18" spans="2:3" x14ac:dyDescent="0.45">
      <c r="B18" s="7">
        <v>4</v>
      </c>
      <c r="C18" s="7">
        <v>1</v>
      </c>
    </row>
    <row r="19" spans="2:3" x14ac:dyDescent="0.45">
      <c r="B19" s="8">
        <v>5</v>
      </c>
      <c r="C19" s="8">
        <v>5</v>
      </c>
    </row>
    <row r="20" spans="2:3" x14ac:dyDescent="0.45">
      <c r="B20" s="7">
        <v>5</v>
      </c>
      <c r="C20" s="7">
        <v>5</v>
      </c>
    </row>
    <row r="21" spans="2:3" x14ac:dyDescent="0.45">
      <c r="B21" s="8">
        <v>5</v>
      </c>
      <c r="C21" s="8">
        <v>4</v>
      </c>
    </row>
    <row r="22" spans="2:3" x14ac:dyDescent="0.45">
      <c r="B22" s="7">
        <v>5</v>
      </c>
      <c r="C22" s="7">
        <v>2</v>
      </c>
    </row>
    <row r="23" spans="2:3" x14ac:dyDescent="0.45">
      <c r="B23" s="8">
        <v>5</v>
      </c>
      <c r="C23" s="8">
        <v>4</v>
      </c>
    </row>
    <row r="24" spans="2:3" x14ac:dyDescent="0.45">
      <c r="B24" s="7">
        <v>5</v>
      </c>
      <c r="C24" s="7">
        <v>3</v>
      </c>
    </row>
    <row r="25" spans="2:3" x14ac:dyDescent="0.45">
      <c r="B25" s="8">
        <v>5</v>
      </c>
      <c r="C25" s="8">
        <v>2</v>
      </c>
    </row>
    <row r="26" spans="2:3" x14ac:dyDescent="0.45">
      <c r="B26" s="7">
        <v>2</v>
      </c>
      <c r="C26" s="7">
        <v>3</v>
      </c>
    </row>
    <row r="27" spans="2:3" x14ac:dyDescent="0.45">
      <c r="B27" s="8">
        <v>4</v>
      </c>
      <c r="C27" s="8">
        <v>5</v>
      </c>
    </row>
    <row r="28" spans="2:3" x14ac:dyDescent="0.45">
      <c r="B28" s="7">
        <v>4</v>
      </c>
      <c r="C28" s="7">
        <v>1</v>
      </c>
    </row>
    <row r="29" spans="2:3" x14ac:dyDescent="0.45">
      <c r="B29" s="8">
        <v>5</v>
      </c>
      <c r="C29" s="8">
        <v>4</v>
      </c>
    </row>
    <row r="30" spans="2:3" x14ac:dyDescent="0.45">
      <c r="B30" s="7">
        <v>5</v>
      </c>
      <c r="C30" s="7">
        <v>4</v>
      </c>
    </row>
    <row r="31" spans="2:3" x14ac:dyDescent="0.45">
      <c r="B31" s="8">
        <v>3</v>
      </c>
      <c r="C31" s="8">
        <v>5</v>
      </c>
    </row>
    <row r="32" spans="2:3" x14ac:dyDescent="0.45">
      <c r="B32" s="7">
        <v>5</v>
      </c>
      <c r="C32" s="7">
        <v>3</v>
      </c>
    </row>
    <row r="33" spans="1:3" x14ac:dyDescent="0.45">
      <c r="B33" s="8">
        <v>2</v>
      </c>
      <c r="C33" s="8">
        <v>3</v>
      </c>
    </row>
    <row r="34" spans="1:3" x14ac:dyDescent="0.45">
      <c r="B34" s="7">
        <v>3</v>
      </c>
      <c r="C34" s="7">
        <v>1</v>
      </c>
    </row>
    <row r="35" spans="1:3" x14ac:dyDescent="0.45">
      <c r="B35" s="8">
        <v>4</v>
      </c>
      <c r="C35" s="8">
        <v>1</v>
      </c>
    </row>
    <row r="36" spans="1:3" x14ac:dyDescent="0.45">
      <c r="B36" s="7">
        <v>5</v>
      </c>
      <c r="C36" s="7">
        <v>1</v>
      </c>
    </row>
    <row r="37" spans="1:3" x14ac:dyDescent="0.45">
      <c r="B37" s="8">
        <v>4</v>
      </c>
      <c r="C37" s="8">
        <v>4</v>
      </c>
    </row>
    <row r="38" spans="1:3" x14ac:dyDescent="0.45">
      <c r="B38" s="7">
        <v>4</v>
      </c>
      <c r="C38" s="7">
        <v>1</v>
      </c>
    </row>
    <row r="39" spans="1:3" x14ac:dyDescent="0.45">
      <c r="B39" s="8">
        <v>3</v>
      </c>
      <c r="C39" s="8">
        <v>4</v>
      </c>
    </row>
    <row r="40" spans="1:3" x14ac:dyDescent="0.45">
      <c r="B40" s="7">
        <v>5</v>
      </c>
      <c r="C40" s="7">
        <v>2</v>
      </c>
    </row>
    <row r="41" spans="1:3" x14ac:dyDescent="0.45">
      <c r="B41" s="8">
        <v>5</v>
      </c>
      <c r="C41" s="8">
        <v>3</v>
      </c>
    </row>
    <row r="42" spans="1:3" x14ac:dyDescent="0.45">
      <c r="A42" t="s">
        <v>32</v>
      </c>
      <c r="B42" s="11">
        <f>AVERAGE(B2:B41)</f>
        <v>4.05</v>
      </c>
      <c r="C42" s="7">
        <v>1</v>
      </c>
    </row>
    <row r="43" spans="1:3" x14ac:dyDescent="0.45">
      <c r="A43" t="s">
        <v>33</v>
      </c>
      <c r="B43">
        <f>_xlfn.STDEV.S(B2:B41)</f>
        <v>0.93232546314619591</v>
      </c>
      <c r="C43" s="8">
        <v>4</v>
      </c>
    </row>
    <row r="44" spans="1:3" x14ac:dyDescent="0.45">
      <c r="C44" s="7">
        <v>3</v>
      </c>
    </row>
    <row r="45" spans="1:3" x14ac:dyDescent="0.45">
      <c r="C45" s="8">
        <v>3</v>
      </c>
    </row>
    <row r="46" spans="1:3" x14ac:dyDescent="0.45">
      <c r="C46" s="7">
        <v>4</v>
      </c>
    </row>
    <row r="47" spans="1:3" x14ac:dyDescent="0.45">
      <c r="C47" s="8">
        <v>1</v>
      </c>
    </row>
    <row r="48" spans="1:3" x14ac:dyDescent="0.45">
      <c r="C48" s="7">
        <v>5</v>
      </c>
    </row>
    <row r="49" spans="2:5" x14ac:dyDescent="0.45">
      <c r="C49" s="8">
        <v>3</v>
      </c>
    </row>
    <row r="50" spans="2:5" x14ac:dyDescent="0.45">
      <c r="C50" s="7">
        <v>4</v>
      </c>
    </row>
    <row r="51" spans="2:5" x14ac:dyDescent="0.45">
      <c r="C51" s="8">
        <v>2</v>
      </c>
    </row>
    <row r="52" spans="2:5" x14ac:dyDescent="0.45">
      <c r="B52" t="s">
        <v>32</v>
      </c>
      <c r="C52" s="11">
        <f>AVERAGE(C2:C51)</f>
        <v>2.98</v>
      </c>
    </row>
    <row r="53" spans="2:5" x14ac:dyDescent="0.45">
      <c r="B53" t="s">
        <v>33</v>
      </c>
      <c r="C53">
        <f>_xlfn.STDEV.S(C2:C51)</f>
        <v>1.3775162505060199</v>
      </c>
    </row>
    <row r="54" spans="2:5" x14ac:dyDescent="0.45">
      <c r="B54" s="15" t="s">
        <v>41</v>
      </c>
    </row>
    <row r="55" spans="2:5" x14ac:dyDescent="0.45">
      <c r="B55" s="18" t="s">
        <v>31</v>
      </c>
      <c r="C55" s="13">
        <f>_xlfn.T.TEST(C2:C51,B2:B41,2,3)</f>
        <v>3.3385750247405264E-5</v>
      </c>
    </row>
    <row r="56" spans="2:5" x14ac:dyDescent="0.45">
      <c r="B56" s="14" t="s">
        <v>36</v>
      </c>
      <c r="C56" s="12"/>
    </row>
    <row r="57" spans="2:5" x14ac:dyDescent="0.45">
      <c r="B57" s="16" t="s">
        <v>37</v>
      </c>
      <c r="C57" s="17">
        <v>0.05</v>
      </c>
    </row>
    <row r="58" spans="2:5" x14ac:dyDescent="0.45">
      <c r="B58" s="14" t="s">
        <v>38</v>
      </c>
      <c r="C58" s="17">
        <v>0.9</v>
      </c>
      <c r="E58" t="s">
        <v>42</v>
      </c>
    </row>
    <row r="59" spans="2:5" x14ac:dyDescent="0.45">
      <c r="B59" s="16" t="s">
        <v>39</v>
      </c>
      <c r="C59" s="17" t="s">
        <v>34</v>
      </c>
      <c r="E59" t="s">
        <v>43</v>
      </c>
    </row>
    <row r="60" spans="2:5" x14ac:dyDescent="0.45">
      <c r="B60" s="14" t="s">
        <v>40</v>
      </c>
      <c r="C60" s="17">
        <v>0.82</v>
      </c>
    </row>
    <row r="61" spans="2:5" x14ac:dyDescent="0.45">
      <c r="B61" t="s">
        <v>35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FC4-37E3-4085-A5CB-EF15CA8A4A83}">
  <dimension ref="A1:D6"/>
  <sheetViews>
    <sheetView workbookViewId="0">
      <selection activeCell="C12" sqref="C12"/>
    </sheetView>
  </sheetViews>
  <sheetFormatPr defaultRowHeight="14.25" x14ac:dyDescent="0.45"/>
  <cols>
    <col min="1" max="1" width="11.33203125" customWidth="1"/>
    <col min="3" max="3" width="13.9296875" customWidth="1"/>
  </cols>
  <sheetData>
    <row r="1" spans="1:4" x14ac:dyDescent="0.45">
      <c r="A1" t="s">
        <v>0</v>
      </c>
      <c r="B1" t="s">
        <v>12</v>
      </c>
      <c r="C1" t="s">
        <v>18</v>
      </c>
      <c r="D1" t="s">
        <v>15</v>
      </c>
    </row>
    <row r="2" spans="1:4" x14ac:dyDescent="0.45">
      <c r="A2" s="9">
        <v>1</v>
      </c>
      <c r="B2">
        <f>COUNTIFS(Table2[Participant],A2,Table2[Correct],TRUE)</f>
        <v>5</v>
      </c>
      <c r="C2" s="10">
        <f>B2/18</f>
        <v>0.27777777777777779</v>
      </c>
      <c r="D2" t="s">
        <v>16</v>
      </c>
    </row>
    <row r="3" spans="1:4" x14ac:dyDescent="0.45">
      <c r="A3" s="9">
        <v>2</v>
      </c>
      <c r="B3">
        <f>COUNTIFS(Table2[Participant],A3,Table2[Correct],TRUE)</f>
        <v>12</v>
      </c>
      <c r="C3" s="10">
        <f t="shared" ref="C3:C6" si="0">B3/18</f>
        <v>0.66666666666666663</v>
      </c>
      <c r="D3" t="s">
        <v>16</v>
      </c>
    </row>
    <row r="4" spans="1:4" x14ac:dyDescent="0.45">
      <c r="A4" s="9">
        <v>3</v>
      </c>
      <c r="B4">
        <f>COUNTIFS(Table2[Participant],A4,Table2[Correct],TRUE)</f>
        <v>15</v>
      </c>
      <c r="C4" s="10">
        <f t="shared" si="0"/>
        <v>0.83333333333333337</v>
      </c>
      <c r="D4" t="s">
        <v>17</v>
      </c>
    </row>
    <row r="5" spans="1:4" x14ac:dyDescent="0.45">
      <c r="A5" s="9">
        <v>4</v>
      </c>
      <c r="B5">
        <f>COUNTIFS(Table2[Participant],A5,Table2[Correct],TRUE)</f>
        <v>15</v>
      </c>
      <c r="C5" s="10">
        <f t="shared" si="0"/>
        <v>0.83333333333333337</v>
      </c>
      <c r="D5" t="s">
        <v>17</v>
      </c>
    </row>
    <row r="6" spans="1:4" x14ac:dyDescent="0.45">
      <c r="A6" s="9">
        <v>5</v>
      </c>
      <c r="B6">
        <f>COUNTIFS(Table2[Participant],A6,Table2[Correct],TRUE)</f>
        <v>14</v>
      </c>
      <c r="C6" s="10">
        <f t="shared" si="0"/>
        <v>0.77777777777777779</v>
      </c>
      <c r="D6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A7D1-02B2-4E1B-B554-2E179A254E3F}">
  <dimension ref="A1:B9"/>
  <sheetViews>
    <sheetView workbookViewId="0">
      <selection activeCell="B9" sqref="B9"/>
    </sheetView>
  </sheetViews>
  <sheetFormatPr defaultRowHeight="14.25" x14ac:dyDescent="0.45"/>
  <cols>
    <col min="1" max="1" width="16" customWidth="1"/>
    <col min="2" max="2" width="18.06640625" customWidth="1"/>
  </cols>
  <sheetData>
    <row r="1" spans="1:2" x14ac:dyDescent="0.45">
      <c r="A1" s="6" t="s">
        <v>0</v>
      </c>
      <c r="B1" t="s">
        <v>5</v>
      </c>
    </row>
    <row r="2" spans="1:2" x14ac:dyDescent="0.45">
      <c r="A2" s="5">
        <v>1</v>
      </c>
      <c r="B2">
        <v>5</v>
      </c>
    </row>
    <row r="3" spans="1:2" x14ac:dyDescent="0.45">
      <c r="A3" s="5">
        <v>2</v>
      </c>
      <c r="B3">
        <v>10</v>
      </c>
    </row>
    <row r="4" spans="1:2" x14ac:dyDescent="0.45">
      <c r="A4" s="5">
        <v>3</v>
      </c>
      <c r="B4">
        <v>12</v>
      </c>
    </row>
    <row r="5" spans="1:2" x14ac:dyDescent="0.45">
      <c r="A5" s="5">
        <v>4</v>
      </c>
      <c r="B5">
        <v>6</v>
      </c>
    </row>
    <row r="6" spans="1:2" x14ac:dyDescent="0.45">
      <c r="A6" s="5">
        <v>5</v>
      </c>
      <c r="B6">
        <v>11</v>
      </c>
    </row>
    <row r="7" spans="1:2" x14ac:dyDescent="0.45">
      <c r="A7" t="s">
        <v>6</v>
      </c>
      <c r="B7">
        <f>SUBTOTAL(101,Table1[Duration (minutes)])</f>
        <v>8.8000000000000007</v>
      </c>
    </row>
    <row r="8" spans="1:2" ht="14.65" thickBot="1" x14ac:dyDescent="0.5"/>
    <row r="9" spans="1:2" ht="14.65" thickBot="1" x14ac:dyDescent="0.5">
      <c r="A9" s="3" t="s">
        <v>7</v>
      </c>
      <c r="B9" s="4">
        <f>Table1[[#Totals],[Duration (minutes)]]/18</f>
        <v>0.48888888888888893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csv-interrater</vt:lpstr>
      <vt:lpstr>Quality</vt:lpstr>
      <vt:lpstr>Sheet1</vt:lpstr>
      <vt:lpstr>QualityPartipant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2018-02-16T13:16:05Z</dcterms:created>
  <dcterms:modified xsi:type="dcterms:W3CDTF">2018-02-19T03:49:59Z</dcterms:modified>
</cp:coreProperties>
</file>