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https://d.docs.live.net/18e2d178247cac65/Christian Personal Files (old dropbox)/1.CrowdDebug-Summer2015/bugfilesForPilot/"/>
    </mc:Choice>
  </mc:AlternateContent>
  <xr:revisionPtr revIDLastSave="0" documentId="11_9E5507308A1EE9262AAB71EC034EF227392FF028" xr6:coauthVersionLast="47" xr6:coauthVersionMax="47" xr10:uidLastSave="{00000000-0000-0000-0000-000000000000}"/>
  <bookViews>
    <workbookView xWindow="-98" yWindow="-98" windowWidth="19396" windowHeight="10276" tabRatio="752" firstSheet="2" activeTab="5" xr2:uid="{00000000-000D-0000-FFFF-FFFF00000000}"/>
  </bookViews>
  <sheets>
    <sheet name="About" sheetId="4" r:id="rId1"/>
    <sheet name="Projects" sheetId="1" r:id="rId2"/>
    <sheet name="BugReports" sheetId="2" r:id="rId3"/>
    <sheet name="Randomize" sheetId="22" r:id="rId4"/>
    <sheet name="Summary" sheetId="3" r:id="rId5"/>
    <sheet name="FileUpload" sheetId="23" r:id="rId6"/>
    <sheet name="Phrasings" sheetId="27" r:id="rId7"/>
    <sheet name="Pilot-2" sheetId="24" r:id="rId8"/>
    <sheet name="Pilot-1" sheetId="20" r:id="rId9"/>
    <sheet name="Pricing" sheetId="28" r:id="rId10"/>
    <sheet name="8" sheetId="5" r:id="rId11"/>
    <sheet name="24" sheetId="6" r:id="rId12"/>
    <sheet name="6" sheetId="9" r:id="rId13"/>
    <sheet name="7" sheetId="10" r:id="rId14"/>
    <sheet name="35" sheetId="13" r:id="rId15"/>
    <sheet name="51" sheetId="12" r:id="rId16"/>
    <sheet name="33" sheetId="21" r:id="rId17"/>
    <sheet name="54" sheetId="15" r:id="rId18"/>
    <sheet name="29" sheetId="17" r:id="rId19"/>
    <sheet name="59" sheetId="16" r:id="rId20"/>
    <sheet name="43" sheetId="18"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28" l="1"/>
  <c r="C19" i="28" l="1"/>
  <c r="D19" i="28"/>
  <c r="E23" i="28"/>
  <c r="C24" i="28"/>
  <c r="C25" i="28" s="1"/>
  <c r="N21" i="24" l="1"/>
  <c r="N26" i="24" s="1"/>
  <c r="O21" i="24"/>
  <c r="N23" i="24"/>
  <c r="O23" i="24"/>
  <c r="N25" i="24"/>
  <c r="O25" i="24"/>
  <c r="O26" i="24" l="1"/>
  <c r="O27" i="24" s="1"/>
  <c r="O28" i="24" s="1"/>
  <c r="J37" i="24"/>
  <c r="H37" i="24"/>
  <c r="I31" i="24"/>
  <c r="I30" i="24"/>
  <c r="C7" i="28" l="1"/>
  <c r="D3" i="28"/>
  <c r="D4" i="28" l="1"/>
  <c r="F14" i="28"/>
  <c r="F15" i="28"/>
  <c r="F19" i="28"/>
  <c r="F12" i="28"/>
  <c r="F16" i="28"/>
  <c r="F11" i="28"/>
  <c r="F13" i="28"/>
  <c r="F17" i="28"/>
  <c r="F18" i="28"/>
  <c r="H21" i="3"/>
  <c r="L11" i="24" l="1"/>
  <c r="L12" i="24"/>
  <c r="L17" i="24"/>
  <c r="L16" i="24"/>
  <c r="L14" i="24" l="1"/>
  <c r="I12" i="24" l="1"/>
  <c r="I14" i="24" l="1"/>
  <c r="I11" i="24"/>
  <c r="I9" i="24"/>
  <c r="F5" i="9" l="1"/>
  <c r="F6" i="9"/>
  <c r="F7" i="9"/>
  <c r="F8" i="9"/>
  <c r="F9" i="9"/>
  <c r="F10" i="9"/>
  <c r="F11" i="9"/>
  <c r="F12" i="9"/>
  <c r="F13" i="9"/>
  <c r="F14" i="9"/>
  <c r="F15" i="9"/>
  <c r="F16" i="9"/>
  <c r="F17" i="9"/>
  <c r="AL28" i="20"/>
  <c r="AK28" i="20"/>
  <c r="AL27" i="20"/>
  <c r="AK27" i="20"/>
  <c r="AK26" i="20"/>
  <c r="AL37" i="20"/>
  <c r="AK37" i="20"/>
  <c r="AL36" i="20"/>
  <c r="AK36" i="20"/>
  <c r="AK35" i="20"/>
  <c r="B1" i="15"/>
  <c r="I15" i="3" l="1"/>
  <c r="H22" i="3" l="1"/>
  <c r="H23" i="3" s="1"/>
  <c r="M19" i="16"/>
  <c r="K19" i="16"/>
  <c r="J19" i="16"/>
  <c r="H19" i="16"/>
  <c r="F19" i="16"/>
  <c r="M15" i="17" l="1"/>
  <c r="K15" i="17"/>
  <c r="J15" i="17"/>
  <c r="H15" i="17"/>
  <c r="G15" i="17"/>
  <c r="F15" i="17"/>
  <c r="M14" i="17"/>
  <c r="K14" i="17"/>
  <c r="J14" i="17"/>
  <c r="H14" i="17"/>
  <c r="G14" i="17"/>
  <c r="F14" i="17"/>
  <c r="M16" i="17"/>
  <c r="K16" i="17"/>
  <c r="J16" i="17"/>
  <c r="H16" i="17"/>
  <c r="G16" i="17"/>
  <c r="F16" i="17"/>
  <c r="M11" i="17"/>
  <c r="K11" i="17"/>
  <c r="J11" i="17"/>
  <c r="H11" i="17"/>
  <c r="G11" i="17"/>
  <c r="F11" i="17"/>
  <c r="M10" i="17"/>
  <c r="K10" i="17"/>
  <c r="J10" i="17"/>
  <c r="H10" i="17"/>
  <c r="G10" i="17"/>
  <c r="F10" i="17"/>
  <c r="M9" i="17"/>
  <c r="K9" i="17"/>
  <c r="J9" i="17"/>
  <c r="H9" i="17"/>
  <c r="G9" i="17"/>
  <c r="F9" i="17"/>
  <c r="M31" i="13"/>
  <c r="K31" i="13"/>
  <c r="J31" i="13"/>
  <c r="H31" i="13"/>
  <c r="G31" i="13"/>
  <c r="F31" i="13"/>
  <c r="M33" i="13"/>
  <c r="K33" i="13"/>
  <c r="J33" i="13"/>
  <c r="H33" i="13"/>
  <c r="G33" i="13"/>
  <c r="F33" i="13"/>
  <c r="M32" i="13"/>
  <c r="J32" i="13"/>
  <c r="H32" i="13"/>
  <c r="G32" i="13"/>
  <c r="F32" i="13"/>
  <c r="M28" i="13"/>
  <c r="K28" i="13"/>
  <c r="J28" i="13"/>
  <c r="H28" i="13"/>
  <c r="G28" i="13"/>
  <c r="F28" i="13"/>
  <c r="M27" i="13"/>
  <c r="K27" i="13"/>
  <c r="J27" i="13"/>
  <c r="H27" i="13"/>
  <c r="G27" i="13"/>
  <c r="F27" i="13"/>
  <c r="M26" i="13"/>
  <c r="J26" i="13"/>
  <c r="H26" i="13"/>
  <c r="G26" i="13"/>
  <c r="F26" i="13"/>
  <c r="M23" i="13"/>
  <c r="K23" i="13"/>
  <c r="J23" i="13"/>
  <c r="H23" i="13"/>
  <c r="G23" i="13"/>
  <c r="F23" i="13"/>
  <c r="M22" i="13"/>
  <c r="K22" i="13"/>
  <c r="J22" i="13"/>
  <c r="H22" i="13"/>
  <c r="G22" i="13"/>
  <c r="F22" i="13"/>
  <c r="M21" i="13"/>
  <c r="J21" i="13"/>
  <c r="H21" i="13"/>
  <c r="G21" i="13"/>
  <c r="F21" i="13"/>
  <c r="M18" i="13"/>
  <c r="K18" i="13"/>
  <c r="J18" i="13"/>
  <c r="H18" i="13"/>
  <c r="G18" i="13"/>
  <c r="F18" i="13"/>
  <c r="M17" i="13"/>
  <c r="K17" i="13"/>
  <c r="J17" i="13"/>
  <c r="H17" i="13"/>
  <c r="G17" i="13"/>
  <c r="F17" i="13"/>
  <c r="M16" i="13"/>
  <c r="J16" i="13"/>
  <c r="H16" i="13"/>
  <c r="G16" i="13"/>
  <c r="F16" i="13"/>
  <c r="N32" i="21"/>
  <c r="L32" i="21"/>
  <c r="K32" i="21"/>
  <c r="I32" i="21"/>
  <c r="H32" i="21"/>
  <c r="G32" i="21"/>
  <c r="N31" i="21"/>
  <c r="L31" i="21"/>
  <c r="K31" i="21"/>
  <c r="I31" i="21"/>
  <c r="H31" i="21"/>
  <c r="G31" i="21"/>
  <c r="N30" i="21"/>
  <c r="L30" i="21"/>
  <c r="K30" i="21"/>
  <c r="I30" i="21"/>
  <c r="H30" i="21"/>
  <c r="G30" i="21"/>
  <c r="AE16" i="20" l="1"/>
  <c r="AE15" i="20"/>
  <c r="AF17" i="20"/>
  <c r="AF16" i="20"/>
  <c r="AF15" i="20"/>
  <c r="T17" i="20"/>
  <c r="T16" i="20"/>
  <c r="T15" i="20"/>
  <c r="N27" i="21" l="1"/>
  <c r="L27" i="21"/>
  <c r="K27" i="21"/>
  <c r="I27" i="21"/>
  <c r="H27" i="21"/>
  <c r="G27" i="21"/>
  <c r="N26" i="21"/>
  <c r="L26" i="21"/>
  <c r="K26" i="21"/>
  <c r="I26" i="21"/>
  <c r="H26" i="21"/>
  <c r="G26" i="21"/>
  <c r="N25" i="21"/>
  <c r="L25" i="21"/>
  <c r="K25" i="21"/>
  <c r="I25" i="21"/>
  <c r="H25" i="21"/>
  <c r="G25" i="21"/>
  <c r="N20" i="21"/>
  <c r="L20" i="21"/>
  <c r="K20" i="21"/>
  <c r="I20" i="21"/>
  <c r="H20" i="21"/>
  <c r="G20" i="21"/>
  <c r="N22" i="21"/>
  <c r="L22" i="21"/>
  <c r="K22" i="21"/>
  <c r="I22" i="21"/>
  <c r="H22" i="21"/>
  <c r="G22" i="21"/>
  <c r="N21" i="21"/>
  <c r="L21" i="21"/>
  <c r="K21" i="21"/>
  <c r="I21" i="21"/>
  <c r="H21" i="21"/>
  <c r="G21" i="21"/>
  <c r="AD37" i="20" l="1"/>
  <c r="AD36" i="20"/>
  <c r="AC37" i="20"/>
  <c r="AC36" i="20"/>
  <c r="AC35" i="20"/>
  <c r="T40" i="20"/>
  <c r="T39" i="20"/>
  <c r="T38" i="20"/>
  <c r="S40" i="20"/>
  <c r="S39" i="20"/>
  <c r="S38" i="20"/>
  <c r="R37" i="20"/>
  <c r="R36" i="20"/>
  <c r="R35" i="20"/>
  <c r="Q37" i="20"/>
  <c r="Q36" i="20"/>
  <c r="Q35" i="20"/>
  <c r="AD28" i="20"/>
  <c r="AC28" i="20"/>
  <c r="AC27" i="20"/>
  <c r="AC26" i="20"/>
  <c r="S31" i="20"/>
  <c r="S30" i="20"/>
  <c r="S29" i="20"/>
  <c r="Q28" i="20"/>
  <c r="Q27" i="20"/>
  <c r="Q26" i="20"/>
  <c r="N17" i="21"/>
  <c r="L17" i="21"/>
  <c r="K17" i="21"/>
  <c r="I17" i="21"/>
  <c r="H17" i="21"/>
  <c r="G17" i="21"/>
  <c r="N16" i="21"/>
  <c r="L16" i="21"/>
  <c r="K16" i="21"/>
  <c r="I16" i="21"/>
  <c r="H16" i="21"/>
  <c r="G16" i="21"/>
  <c r="N15" i="21"/>
  <c r="L15" i="21"/>
  <c r="K15" i="21"/>
  <c r="I15" i="21"/>
  <c r="H15" i="21"/>
  <c r="G15" i="21"/>
  <c r="M32" i="12"/>
  <c r="K32" i="12"/>
  <c r="J32" i="12"/>
  <c r="H32" i="12"/>
  <c r="G32" i="12"/>
  <c r="F32" i="12"/>
  <c r="M30" i="12"/>
  <c r="K30" i="12"/>
  <c r="J30" i="12"/>
  <c r="H30" i="12"/>
  <c r="G30" i="12"/>
  <c r="F30" i="12"/>
  <c r="M31" i="12"/>
  <c r="K31" i="12"/>
  <c r="J31" i="12"/>
  <c r="H31" i="12"/>
  <c r="G31" i="12"/>
  <c r="F31" i="12"/>
  <c r="M27" i="12"/>
  <c r="K27" i="12"/>
  <c r="J27" i="12"/>
  <c r="H27" i="12"/>
  <c r="G27" i="12"/>
  <c r="F27" i="12"/>
  <c r="M26" i="12"/>
  <c r="K26" i="12"/>
  <c r="J26" i="12"/>
  <c r="H26" i="12"/>
  <c r="G26" i="12"/>
  <c r="F26" i="12"/>
  <c r="M25" i="12"/>
  <c r="K25" i="12"/>
  <c r="J25" i="12"/>
  <c r="H25" i="12"/>
  <c r="G25" i="12"/>
  <c r="F25" i="12"/>
  <c r="N53" i="9"/>
  <c r="L53" i="9"/>
  <c r="K53" i="9"/>
  <c r="I53" i="9"/>
  <c r="H53" i="9"/>
  <c r="G53" i="9"/>
  <c r="N46" i="9"/>
  <c r="L46" i="9"/>
  <c r="K46" i="9"/>
  <c r="I46" i="9"/>
  <c r="H46" i="9"/>
  <c r="G46" i="9"/>
  <c r="K32" i="9"/>
  <c r="L30" i="9" s="1"/>
  <c r="K31" i="9"/>
  <c r="L31" i="9" s="1"/>
  <c r="I31" i="9"/>
  <c r="J29" i="9" s="1"/>
  <c r="K30" i="9"/>
  <c r="L32" i="9" s="1"/>
  <c r="I30" i="9"/>
  <c r="J30" i="9" s="1"/>
  <c r="I29" i="9"/>
  <c r="J31" i="9" s="1"/>
  <c r="G28" i="9"/>
  <c r="G27" i="9"/>
  <c r="H27" i="9" s="1"/>
  <c r="M27" i="9" s="1"/>
  <c r="G26" i="9"/>
  <c r="H28" i="9" s="1"/>
  <c r="D25" i="9"/>
  <c r="F23" i="9" s="1"/>
  <c r="D24" i="9"/>
  <c r="F24" i="9" s="1"/>
  <c r="D23" i="9"/>
  <c r="F25" i="9" s="1"/>
  <c r="C21" i="9"/>
  <c r="N94" i="10"/>
  <c r="L94" i="10"/>
  <c r="K94" i="10"/>
  <c r="I94" i="10"/>
  <c r="H94" i="10"/>
  <c r="G94" i="10"/>
  <c r="N93" i="10"/>
  <c r="L93" i="10"/>
  <c r="K93" i="10"/>
  <c r="I93" i="10"/>
  <c r="H93" i="10"/>
  <c r="G93" i="10"/>
  <c r="N92" i="10"/>
  <c r="L92" i="10"/>
  <c r="K92" i="10"/>
  <c r="I92" i="10"/>
  <c r="H92" i="10"/>
  <c r="G92" i="10"/>
  <c r="N89" i="10"/>
  <c r="L89" i="10"/>
  <c r="K89" i="10"/>
  <c r="I89" i="10"/>
  <c r="H89" i="10"/>
  <c r="G89" i="10"/>
  <c r="N88" i="10"/>
  <c r="L88" i="10"/>
  <c r="K88" i="10"/>
  <c r="I88" i="10"/>
  <c r="H88" i="10"/>
  <c r="G88" i="10"/>
  <c r="N87" i="10"/>
  <c r="L87" i="10"/>
  <c r="K87" i="10"/>
  <c r="I87" i="10"/>
  <c r="H87" i="10"/>
  <c r="G87" i="10"/>
  <c r="N84" i="10"/>
  <c r="L84" i="10"/>
  <c r="K84" i="10"/>
  <c r="I84" i="10"/>
  <c r="H84" i="10"/>
  <c r="G84" i="10"/>
  <c r="N83" i="10"/>
  <c r="L83" i="10"/>
  <c r="K83" i="10"/>
  <c r="I83" i="10"/>
  <c r="H83" i="10"/>
  <c r="G83" i="10"/>
  <c r="N82" i="10"/>
  <c r="L82" i="10"/>
  <c r="K82" i="10"/>
  <c r="I82" i="10"/>
  <c r="H82" i="10"/>
  <c r="G82" i="10"/>
  <c r="N79" i="10"/>
  <c r="L79" i="10"/>
  <c r="K79" i="10"/>
  <c r="I79" i="10"/>
  <c r="H79" i="10"/>
  <c r="G79" i="10"/>
  <c r="N72" i="10"/>
  <c r="L72" i="10"/>
  <c r="K72" i="10"/>
  <c r="I72" i="10"/>
  <c r="H72" i="10"/>
  <c r="G72" i="10"/>
  <c r="N67" i="10"/>
  <c r="L67" i="10"/>
  <c r="K67" i="10"/>
  <c r="I67" i="10"/>
  <c r="H67" i="10"/>
  <c r="G67" i="10"/>
  <c r="N62" i="10"/>
  <c r="L62" i="10"/>
  <c r="K62" i="10"/>
  <c r="I62" i="10"/>
  <c r="H62" i="10"/>
  <c r="G62" i="10"/>
  <c r="N59" i="10"/>
  <c r="L59" i="10"/>
  <c r="K59" i="10"/>
  <c r="I59" i="10"/>
  <c r="H59" i="10"/>
  <c r="G59" i="10"/>
  <c r="K52" i="10"/>
  <c r="L50" i="10" s="1"/>
  <c r="K51" i="10"/>
  <c r="L51" i="10" s="1"/>
  <c r="I51" i="10"/>
  <c r="K50" i="10"/>
  <c r="L52" i="10" s="1"/>
  <c r="I50" i="10"/>
  <c r="J50" i="10" s="1"/>
  <c r="I49" i="10"/>
  <c r="J51" i="10" s="1"/>
  <c r="G48" i="10"/>
  <c r="H46" i="10" s="1"/>
  <c r="G47" i="10"/>
  <c r="H47" i="10" s="1"/>
  <c r="M47" i="10" s="1"/>
  <c r="G46" i="10"/>
  <c r="D45" i="10"/>
  <c r="F43" i="10" s="1"/>
  <c r="D44" i="10"/>
  <c r="F44" i="10" s="1"/>
  <c r="M44" i="10" s="1"/>
  <c r="D43" i="10"/>
  <c r="F45" i="10" s="1"/>
  <c r="C41" i="10"/>
  <c r="N39" i="6"/>
  <c r="L39" i="6"/>
  <c r="K39" i="6"/>
  <c r="I39" i="6"/>
  <c r="H39" i="6"/>
  <c r="G39" i="6"/>
  <c r="N38" i="6"/>
  <c r="L38" i="6"/>
  <c r="K38" i="6"/>
  <c r="I38" i="6"/>
  <c r="H38" i="6"/>
  <c r="G38" i="6"/>
  <c r="N37" i="6"/>
  <c r="L37" i="6"/>
  <c r="K37" i="6"/>
  <c r="I37" i="6"/>
  <c r="H37" i="6"/>
  <c r="G37" i="6"/>
  <c r="N34" i="6"/>
  <c r="L34" i="6"/>
  <c r="K34" i="6"/>
  <c r="I34" i="6"/>
  <c r="H34" i="6"/>
  <c r="G34" i="6"/>
  <c r="N33" i="6"/>
  <c r="L33" i="6"/>
  <c r="K33" i="6"/>
  <c r="I33" i="6"/>
  <c r="H33" i="6"/>
  <c r="G33" i="6"/>
  <c r="N32" i="6"/>
  <c r="L32" i="6"/>
  <c r="K32" i="6"/>
  <c r="I32" i="6"/>
  <c r="H32" i="6"/>
  <c r="G32" i="6"/>
  <c r="N29" i="6"/>
  <c r="L29" i="6"/>
  <c r="K29" i="6"/>
  <c r="I29" i="6"/>
  <c r="H29" i="6"/>
  <c r="G29" i="6"/>
  <c r="N28" i="6"/>
  <c r="L28" i="6"/>
  <c r="K28" i="6"/>
  <c r="I28" i="6"/>
  <c r="H28" i="6"/>
  <c r="G28" i="6"/>
  <c r="N27" i="6"/>
  <c r="L27" i="6"/>
  <c r="K27" i="6"/>
  <c r="I27" i="6"/>
  <c r="H27" i="6"/>
  <c r="G27" i="6"/>
  <c r="N24" i="6"/>
  <c r="L24" i="6"/>
  <c r="K24" i="6"/>
  <c r="I24" i="6"/>
  <c r="H24" i="6"/>
  <c r="G24" i="6"/>
  <c r="N23" i="6"/>
  <c r="L23" i="6"/>
  <c r="K23" i="6"/>
  <c r="I23" i="6"/>
  <c r="H23" i="6"/>
  <c r="G23" i="6"/>
  <c r="N22" i="6"/>
  <c r="L22" i="6"/>
  <c r="K22" i="6"/>
  <c r="I22" i="6"/>
  <c r="H22" i="6"/>
  <c r="G22" i="6"/>
  <c r="G18" i="6"/>
  <c r="H16" i="6" s="1"/>
  <c r="G17" i="6"/>
  <c r="H17" i="6" s="1"/>
  <c r="D17" i="6"/>
  <c r="G16" i="6"/>
  <c r="H18" i="6" s="1"/>
  <c r="D16" i="6"/>
  <c r="F16" i="6" s="1"/>
  <c r="D15" i="6"/>
  <c r="F17" i="6" s="1"/>
  <c r="C13" i="6"/>
  <c r="N43" i="5"/>
  <c r="L43" i="5"/>
  <c r="K43" i="5"/>
  <c r="I43" i="5"/>
  <c r="H43" i="5"/>
  <c r="G43" i="5"/>
  <c r="N42" i="5"/>
  <c r="L42" i="5"/>
  <c r="K42" i="5"/>
  <c r="I42" i="5"/>
  <c r="H42" i="5"/>
  <c r="G42" i="5"/>
  <c r="N41" i="5"/>
  <c r="L41" i="5"/>
  <c r="K41" i="5"/>
  <c r="I41" i="5"/>
  <c r="H41" i="5"/>
  <c r="G41" i="5"/>
  <c r="N38" i="5"/>
  <c r="L38" i="5"/>
  <c r="K38" i="5"/>
  <c r="I38" i="5"/>
  <c r="H38" i="5"/>
  <c r="G38" i="5"/>
  <c r="N37" i="5"/>
  <c r="L37" i="5"/>
  <c r="K37" i="5"/>
  <c r="I37" i="5"/>
  <c r="H37" i="5"/>
  <c r="G37" i="5"/>
  <c r="N36" i="5"/>
  <c r="L36" i="5"/>
  <c r="K36" i="5"/>
  <c r="I36" i="5"/>
  <c r="H36" i="5"/>
  <c r="G36" i="5"/>
  <c r="N33" i="5"/>
  <c r="L33" i="5"/>
  <c r="K33" i="5"/>
  <c r="I33" i="5"/>
  <c r="H33" i="5"/>
  <c r="G33" i="5"/>
  <c r="N32" i="5"/>
  <c r="L32" i="5"/>
  <c r="K32" i="5"/>
  <c r="I32" i="5"/>
  <c r="H32" i="5"/>
  <c r="G32" i="5"/>
  <c r="N31" i="5"/>
  <c r="L31" i="5"/>
  <c r="K31" i="5"/>
  <c r="I31" i="5"/>
  <c r="H31" i="5"/>
  <c r="G31" i="5"/>
  <c r="N28" i="5"/>
  <c r="L28" i="5"/>
  <c r="K28" i="5"/>
  <c r="I28" i="5"/>
  <c r="H28" i="5"/>
  <c r="G28" i="5"/>
  <c r="N27" i="5"/>
  <c r="L27" i="5"/>
  <c r="K27" i="5"/>
  <c r="I27" i="5"/>
  <c r="H27" i="5"/>
  <c r="G27" i="5"/>
  <c r="N26" i="5"/>
  <c r="L26" i="5"/>
  <c r="K26" i="5"/>
  <c r="I26" i="5"/>
  <c r="H26" i="5"/>
  <c r="G26" i="5"/>
  <c r="G23" i="5"/>
  <c r="G22" i="5"/>
  <c r="H22" i="5" s="1"/>
  <c r="D22" i="5"/>
  <c r="F20" i="5" s="1"/>
  <c r="G21" i="5"/>
  <c r="H23" i="5" s="1"/>
  <c r="D21" i="5"/>
  <c r="F21" i="5" s="1"/>
  <c r="D20" i="5"/>
  <c r="F22" i="5" s="1"/>
  <c r="C18" i="5"/>
  <c r="J23" i="5" l="1"/>
  <c r="M52" i="10"/>
  <c r="H21" i="5"/>
  <c r="J21" i="5" s="1"/>
  <c r="M25" i="9"/>
  <c r="M31" i="9"/>
  <c r="M29" i="9"/>
  <c r="M30" i="9"/>
  <c r="M28" i="9"/>
  <c r="H26" i="9"/>
  <c r="M26" i="9" s="1"/>
  <c r="M23" i="9"/>
  <c r="M24" i="9"/>
  <c r="M32" i="9"/>
  <c r="M46" i="10"/>
  <c r="M43" i="10"/>
  <c r="M51" i="10"/>
  <c r="M45" i="10"/>
  <c r="M50" i="10"/>
  <c r="H48" i="10"/>
  <c r="M48" i="10" s="1"/>
  <c r="J49" i="10"/>
  <c r="M49" i="10" s="1"/>
  <c r="J17" i="6"/>
  <c r="J16" i="6"/>
  <c r="F15" i="6"/>
  <c r="J15" i="6" s="1"/>
  <c r="J18" i="6"/>
  <c r="J22" i="5"/>
  <c r="J20" i="5"/>
  <c r="AB10" i="20"/>
  <c r="AB2" i="20"/>
  <c r="P10" i="20"/>
  <c r="P2" i="20"/>
  <c r="S7" i="20"/>
  <c r="T5" i="20" s="1"/>
  <c r="T6" i="20"/>
  <c r="Q6" i="20"/>
  <c r="R4" i="20" s="1"/>
  <c r="T7" i="20"/>
  <c r="Q5" i="20"/>
  <c r="R5" i="20" s="1"/>
  <c r="Q4" i="20"/>
  <c r="R6" i="20" s="1"/>
  <c r="AE7" i="20"/>
  <c r="AF5" i="20" s="1"/>
  <c r="AE6" i="20"/>
  <c r="AF6" i="20" s="1"/>
  <c r="AE5" i="20"/>
  <c r="AF7" i="20" s="1"/>
  <c r="AC6" i="20"/>
  <c r="AD4" i="20" s="1"/>
  <c r="AC5" i="20"/>
  <c r="AD5" i="20" s="1"/>
  <c r="AC4" i="20"/>
  <c r="AD6" i="20" s="1"/>
  <c r="W21" i="20"/>
  <c r="X19" i="20" s="1"/>
  <c r="W20" i="20"/>
  <c r="X20" i="20" s="1"/>
  <c r="U20" i="20"/>
  <c r="V18" i="20" s="1"/>
  <c r="W19" i="20"/>
  <c r="X21" i="20" s="1"/>
  <c r="U19" i="20"/>
  <c r="V19" i="20" s="1"/>
  <c r="U18" i="20"/>
  <c r="V20" i="20" s="1"/>
  <c r="S17" i="20"/>
  <c r="Q14" i="20"/>
  <c r="Q13" i="20"/>
  <c r="R13" i="20" s="1"/>
  <c r="Y13" i="20" s="1"/>
  <c r="Q12" i="20"/>
  <c r="R14" i="20" s="1"/>
  <c r="AI21" i="20"/>
  <c r="AJ19" i="20" s="1"/>
  <c r="AI20" i="20"/>
  <c r="AJ20" i="20" s="1"/>
  <c r="AI19" i="20"/>
  <c r="AJ21" i="20" s="1"/>
  <c r="AG20" i="20"/>
  <c r="AH18" i="20" s="1"/>
  <c r="AG19" i="20"/>
  <c r="AG18" i="20"/>
  <c r="AH20" i="20" s="1"/>
  <c r="AE17" i="20"/>
  <c r="AK16" i="20"/>
  <c r="AC14" i="20"/>
  <c r="AD12" i="20" s="1"/>
  <c r="AC13" i="20"/>
  <c r="AD13" i="20" s="1"/>
  <c r="AK13" i="20" s="1"/>
  <c r="AC12" i="20"/>
  <c r="B4" i="22"/>
  <c r="B5" i="22"/>
  <c r="B8" i="22"/>
  <c r="B10" i="22"/>
  <c r="B11" i="22"/>
  <c r="B7" i="22"/>
  <c r="B9" i="22"/>
  <c r="B12" i="22"/>
  <c r="B13" i="22"/>
  <c r="B6" i="22"/>
  <c r="F15" i="3"/>
  <c r="F16" i="3"/>
  <c r="G16" i="3"/>
  <c r="H16" i="3"/>
  <c r="H15" i="3"/>
  <c r="H17" i="3"/>
  <c r="G17" i="3"/>
  <c r="F17" i="3"/>
  <c r="AK18" i="20" l="1"/>
  <c r="Y15" i="20"/>
  <c r="Y21" i="20"/>
  <c r="AK12" i="20"/>
  <c r="AK20" i="20"/>
  <c r="AK15" i="20"/>
  <c r="V7" i="20"/>
  <c r="AK21" i="20"/>
  <c r="AD14" i="20"/>
  <c r="AK14" i="20" s="1"/>
  <c r="AK17" i="20"/>
  <c r="AH19" i="20"/>
  <c r="AK19" i="20" s="1"/>
  <c r="Y17" i="20"/>
  <c r="V5" i="20"/>
  <c r="Y19" i="20"/>
  <c r="AH4" i="20"/>
  <c r="V6" i="20"/>
  <c r="V4" i="20"/>
  <c r="AH6" i="20"/>
  <c r="AH5" i="20"/>
  <c r="AH7" i="20"/>
  <c r="Y14" i="20"/>
  <c r="Y20" i="20"/>
  <c r="R12" i="20"/>
  <c r="Y12" i="20" s="1"/>
  <c r="Y16" i="20"/>
  <c r="Y18" i="20"/>
  <c r="G9" i="21"/>
  <c r="G7" i="21"/>
  <c r="M6" i="21"/>
  <c r="K6" i="21"/>
  <c r="G1" i="21"/>
  <c r="D1" i="21"/>
  <c r="B1" i="21"/>
  <c r="M11" i="21"/>
  <c r="K11" i="21"/>
  <c r="J11" i="21"/>
  <c r="H11" i="21"/>
  <c r="G11" i="21"/>
  <c r="F11" i="21"/>
  <c r="M10" i="21"/>
  <c r="K10" i="21"/>
  <c r="J10" i="21"/>
  <c r="H10" i="21"/>
  <c r="G10" i="21"/>
  <c r="F10" i="21"/>
  <c r="M9" i="21"/>
  <c r="K9" i="21"/>
  <c r="J9" i="21"/>
  <c r="H9" i="21"/>
  <c r="F9" i="21"/>
  <c r="M8" i="21"/>
  <c r="K8" i="21"/>
  <c r="J8" i="21"/>
  <c r="H8" i="21"/>
  <c r="G8" i="21"/>
  <c r="F8" i="21"/>
  <c r="M7" i="21"/>
  <c r="K7" i="21"/>
  <c r="J7" i="21"/>
  <c r="H7" i="21"/>
  <c r="F7" i="21"/>
  <c r="J6" i="21"/>
  <c r="H6" i="21"/>
  <c r="G6" i="21"/>
  <c r="F6" i="21"/>
  <c r="M5" i="21"/>
  <c r="K5" i="21"/>
  <c r="J5" i="21"/>
  <c r="H5" i="21"/>
  <c r="G5" i="21"/>
  <c r="F5" i="21"/>
  <c r="G18" i="2"/>
  <c r="M6" i="17" l="1"/>
  <c r="K6" i="17"/>
  <c r="J6" i="17"/>
  <c r="H6" i="17"/>
  <c r="G6" i="17"/>
  <c r="F6" i="17"/>
  <c r="G1" i="16"/>
  <c r="D1" i="16"/>
  <c r="B1" i="16"/>
  <c r="L13" i="20"/>
  <c r="L15" i="20"/>
  <c r="L14" i="20"/>
  <c r="L11" i="20"/>
  <c r="L4" i="20"/>
  <c r="L5" i="20"/>
  <c r="L6" i="20"/>
  <c r="L7" i="20"/>
  <c r="L8" i="20"/>
  <c r="L9" i="20"/>
  <c r="L10" i="20"/>
  <c r="L12" i="20"/>
  <c r="M9" i="13"/>
  <c r="J9" i="13"/>
  <c r="H9" i="13"/>
  <c r="G9" i="13"/>
  <c r="F9" i="13"/>
  <c r="M8" i="13"/>
  <c r="J8" i="13"/>
  <c r="H8" i="13"/>
  <c r="G8" i="13"/>
  <c r="F8" i="13"/>
  <c r="P15" i="3"/>
  <c r="G1" i="18" l="1"/>
  <c r="D1" i="18"/>
  <c r="B1" i="18"/>
  <c r="M30" i="18"/>
  <c r="K30" i="18"/>
  <c r="J30" i="18"/>
  <c r="H30" i="18"/>
  <c r="G30" i="18"/>
  <c r="F30" i="18"/>
  <c r="M29" i="18"/>
  <c r="K29" i="18"/>
  <c r="J29" i="18"/>
  <c r="H29" i="18"/>
  <c r="G29" i="18"/>
  <c r="F29" i="18"/>
  <c r="M28" i="18"/>
  <c r="K28" i="18"/>
  <c r="J28" i="18"/>
  <c r="H28" i="18"/>
  <c r="G28" i="18"/>
  <c r="F28" i="18"/>
  <c r="M27" i="18"/>
  <c r="K27" i="18"/>
  <c r="J27" i="18"/>
  <c r="H27" i="18"/>
  <c r="G27" i="18"/>
  <c r="F27" i="18"/>
  <c r="M26" i="18"/>
  <c r="K26" i="18"/>
  <c r="J26" i="18"/>
  <c r="H26" i="18"/>
  <c r="G26" i="18"/>
  <c r="F26" i="18"/>
  <c r="M25" i="18"/>
  <c r="K25" i="18"/>
  <c r="J25" i="18"/>
  <c r="H25" i="18"/>
  <c r="G25" i="18"/>
  <c r="F25" i="18"/>
  <c r="M24" i="18"/>
  <c r="K24" i="18"/>
  <c r="J24" i="18"/>
  <c r="H24" i="18"/>
  <c r="G24" i="18"/>
  <c r="F24" i="18"/>
  <c r="M23" i="18"/>
  <c r="K23" i="18"/>
  <c r="J23" i="18"/>
  <c r="H23" i="18"/>
  <c r="G23" i="18"/>
  <c r="F23" i="18"/>
  <c r="M22" i="18"/>
  <c r="K22" i="18"/>
  <c r="J22" i="18"/>
  <c r="H22" i="18"/>
  <c r="G22" i="18"/>
  <c r="F22" i="18"/>
  <c r="M21" i="18"/>
  <c r="K21" i="18"/>
  <c r="J21" i="18"/>
  <c r="H21" i="18"/>
  <c r="G21" i="18"/>
  <c r="F21" i="18"/>
  <c r="M20" i="18"/>
  <c r="K20" i="18"/>
  <c r="J20" i="18"/>
  <c r="H20" i="18"/>
  <c r="G20" i="18"/>
  <c r="F20" i="18"/>
  <c r="M19" i="18"/>
  <c r="K19" i="18"/>
  <c r="J19" i="18"/>
  <c r="H19" i="18"/>
  <c r="G19" i="18"/>
  <c r="F19" i="18"/>
  <c r="M18" i="18"/>
  <c r="K18" i="18"/>
  <c r="J18" i="18"/>
  <c r="H18" i="18"/>
  <c r="G18" i="18"/>
  <c r="F18" i="18"/>
  <c r="M17" i="18"/>
  <c r="K17" i="18"/>
  <c r="J17" i="18"/>
  <c r="H17" i="18"/>
  <c r="G17" i="18"/>
  <c r="F17" i="18"/>
  <c r="M16" i="18"/>
  <c r="K16" i="18"/>
  <c r="J16" i="18"/>
  <c r="H16" i="18"/>
  <c r="G16" i="18"/>
  <c r="F16" i="18"/>
  <c r="M15" i="18"/>
  <c r="K15" i="18"/>
  <c r="J15" i="18"/>
  <c r="H15" i="18"/>
  <c r="G15" i="18"/>
  <c r="F15" i="18"/>
  <c r="M14" i="18"/>
  <c r="J14" i="18"/>
  <c r="H14" i="18"/>
  <c r="G14" i="18"/>
  <c r="F14" i="18"/>
  <c r="M13" i="18"/>
  <c r="K13" i="18"/>
  <c r="J13" i="18"/>
  <c r="H13" i="18"/>
  <c r="G13" i="18"/>
  <c r="F13" i="18"/>
  <c r="M12" i="18"/>
  <c r="K12" i="18"/>
  <c r="J12" i="18"/>
  <c r="H12" i="18"/>
  <c r="G12" i="18"/>
  <c r="F12" i="18"/>
  <c r="M11" i="18"/>
  <c r="K11" i="18"/>
  <c r="J11" i="18"/>
  <c r="H11" i="18"/>
  <c r="G11" i="18"/>
  <c r="F11" i="18"/>
  <c r="M10" i="18"/>
  <c r="K10" i="18"/>
  <c r="J10" i="18"/>
  <c r="H10" i="18"/>
  <c r="G10" i="18"/>
  <c r="F10" i="18"/>
  <c r="M9" i="18"/>
  <c r="K9" i="18"/>
  <c r="J9" i="18"/>
  <c r="H9" i="18"/>
  <c r="G9" i="18"/>
  <c r="F9" i="18"/>
  <c r="M8" i="18"/>
  <c r="K8" i="18"/>
  <c r="J8" i="18"/>
  <c r="H8" i="18"/>
  <c r="G8" i="18"/>
  <c r="F8" i="18"/>
  <c r="M7" i="18"/>
  <c r="K7" i="18"/>
  <c r="J7" i="18"/>
  <c r="H7" i="18"/>
  <c r="G7" i="18"/>
  <c r="F7" i="18"/>
  <c r="M6" i="18"/>
  <c r="K6" i="18"/>
  <c r="J6" i="18"/>
  <c r="H6" i="18"/>
  <c r="G6" i="18"/>
  <c r="F6" i="18"/>
  <c r="M5" i="18"/>
  <c r="K5" i="18"/>
  <c r="J5" i="18"/>
  <c r="H5" i="18"/>
  <c r="G5" i="18"/>
  <c r="F5" i="18"/>
  <c r="G1" i="17"/>
  <c r="D1" i="17"/>
  <c r="B1" i="17"/>
  <c r="M5" i="17"/>
  <c r="K5" i="17"/>
  <c r="J5" i="17"/>
  <c r="H5" i="17"/>
  <c r="G5" i="17"/>
  <c r="F5" i="17"/>
  <c r="M9" i="16"/>
  <c r="K9" i="16"/>
  <c r="J9" i="16"/>
  <c r="H9" i="16"/>
  <c r="G9" i="16"/>
  <c r="F9" i="16"/>
  <c r="M22" i="16"/>
  <c r="K22" i="16"/>
  <c r="J22" i="16"/>
  <c r="H22" i="16"/>
  <c r="G22" i="16"/>
  <c r="F22" i="16"/>
  <c r="M21" i="16"/>
  <c r="K21" i="16"/>
  <c r="J21" i="16"/>
  <c r="H21" i="16"/>
  <c r="G21" i="16"/>
  <c r="F21" i="16"/>
  <c r="M20" i="16"/>
  <c r="K20" i="16"/>
  <c r="J20" i="16"/>
  <c r="H20" i="16"/>
  <c r="F20" i="16"/>
  <c r="M18" i="16"/>
  <c r="J18" i="16"/>
  <c r="H18" i="16"/>
  <c r="G18" i="16"/>
  <c r="F18" i="16"/>
  <c r="M17" i="16"/>
  <c r="J17" i="16"/>
  <c r="H17" i="16"/>
  <c r="G17" i="16"/>
  <c r="F17" i="16"/>
  <c r="M16" i="16"/>
  <c r="K16" i="16"/>
  <c r="J16" i="16"/>
  <c r="H16" i="16"/>
  <c r="F16" i="16"/>
  <c r="M15" i="16"/>
  <c r="K15" i="16"/>
  <c r="J15" i="16"/>
  <c r="H15" i="16"/>
  <c r="G15" i="16"/>
  <c r="F15" i="16"/>
  <c r="M14" i="16"/>
  <c r="K14" i="16"/>
  <c r="J14" i="16"/>
  <c r="H14" i="16"/>
  <c r="G14" i="16"/>
  <c r="F14" i="16"/>
  <c r="M13" i="16"/>
  <c r="K13" i="16"/>
  <c r="J13" i="16"/>
  <c r="H13" i="16"/>
  <c r="G13" i="16"/>
  <c r="F13" i="16"/>
  <c r="M12" i="16"/>
  <c r="K12" i="16"/>
  <c r="J12" i="16"/>
  <c r="H12" i="16"/>
  <c r="F12" i="16"/>
  <c r="M11" i="16"/>
  <c r="K11" i="16"/>
  <c r="J11" i="16"/>
  <c r="H11" i="16"/>
  <c r="G11" i="16"/>
  <c r="F11" i="16"/>
  <c r="M10" i="16"/>
  <c r="K10" i="16"/>
  <c r="J10" i="16"/>
  <c r="H10" i="16"/>
  <c r="G10" i="16"/>
  <c r="F10" i="16"/>
  <c r="M8" i="16"/>
  <c r="K8" i="16"/>
  <c r="J8" i="16"/>
  <c r="H8" i="16"/>
  <c r="G8" i="16"/>
  <c r="F8" i="16"/>
  <c r="M7" i="16"/>
  <c r="K7" i="16"/>
  <c r="J7" i="16"/>
  <c r="H7" i="16"/>
  <c r="G7" i="16"/>
  <c r="F7" i="16"/>
  <c r="M6" i="16"/>
  <c r="J6" i="16"/>
  <c r="H6" i="16"/>
  <c r="G6" i="16"/>
  <c r="F6" i="16"/>
  <c r="M5" i="16"/>
  <c r="K5" i="16"/>
  <c r="J5" i="16"/>
  <c r="H5" i="16"/>
  <c r="G5" i="16"/>
  <c r="F5" i="16"/>
  <c r="M22" i="15"/>
  <c r="K22" i="15"/>
  <c r="J22" i="15"/>
  <c r="H22" i="15"/>
  <c r="G22" i="15"/>
  <c r="F22" i="15"/>
  <c r="M25" i="15"/>
  <c r="K25" i="15"/>
  <c r="J25" i="15"/>
  <c r="H25" i="15"/>
  <c r="G25" i="15"/>
  <c r="F25" i="15"/>
  <c r="M24" i="15"/>
  <c r="K24" i="15"/>
  <c r="J24" i="15"/>
  <c r="H24" i="15"/>
  <c r="G24" i="15"/>
  <c r="F24" i="15"/>
  <c r="M23" i="15"/>
  <c r="K23" i="15"/>
  <c r="J23" i="15"/>
  <c r="H23" i="15"/>
  <c r="G23" i="15"/>
  <c r="F23" i="15"/>
  <c r="M21" i="15"/>
  <c r="K21" i="15"/>
  <c r="J21" i="15"/>
  <c r="H21" i="15"/>
  <c r="G21" i="15"/>
  <c r="F21" i="15"/>
  <c r="M20" i="15"/>
  <c r="K20" i="15"/>
  <c r="J20" i="15"/>
  <c r="H20" i="15"/>
  <c r="G20" i="15"/>
  <c r="F20" i="15"/>
  <c r="M19" i="15"/>
  <c r="K19" i="15"/>
  <c r="J19" i="15"/>
  <c r="H19" i="15"/>
  <c r="G19" i="15"/>
  <c r="F19" i="15"/>
  <c r="M18" i="15"/>
  <c r="K18" i="15"/>
  <c r="J18" i="15"/>
  <c r="H18" i="15"/>
  <c r="G18" i="15"/>
  <c r="F18" i="15"/>
  <c r="M17" i="15"/>
  <c r="K17" i="15"/>
  <c r="J17" i="15"/>
  <c r="H17" i="15"/>
  <c r="G17" i="15"/>
  <c r="F17" i="15"/>
  <c r="M16" i="15"/>
  <c r="K16" i="15"/>
  <c r="J16" i="15"/>
  <c r="H16" i="15"/>
  <c r="G16" i="15"/>
  <c r="F16" i="15"/>
  <c r="M15" i="15"/>
  <c r="K15" i="15"/>
  <c r="J15" i="15"/>
  <c r="H15" i="15"/>
  <c r="G15" i="15"/>
  <c r="F15" i="15"/>
  <c r="M14" i="15"/>
  <c r="K14" i="15"/>
  <c r="J14" i="15"/>
  <c r="H14" i="15"/>
  <c r="G14" i="15"/>
  <c r="F14" i="15"/>
  <c r="M13" i="15"/>
  <c r="K13" i="15"/>
  <c r="J13" i="15"/>
  <c r="H13" i="15"/>
  <c r="G13" i="15"/>
  <c r="F13" i="15"/>
  <c r="M12" i="15"/>
  <c r="K12" i="15"/>
  <c r="J12" i="15"/>
  <c r="H12" i="15"/>
  <c r="G12" i="15"/>
  <c r="F12" i="15"/>
  <c r="M11" i="15"/>
  <c r="K11" i="15"/>
  <c r="J11" i="15"/>
  <c r="H11" i="15"/>
  <c r="G11" i="15"/>
  <c r="F11" i="15"/>
  <c r="M10" i="15"/>
  <c r="K10" i="15"/>
  <c r="J10" i="15"/>
  <c r="H10" i="15"/>
  <c r="G10" i="15"/>
  <c r="F10" i="15"/>
  <c r="M9" i="15"/>
  <c r="K9" i="15"/>
  <c r="J9" i="15"/>
  <c r="H9" i="15"/>
  <c r="G9" i="15"/>
  <c r="F9" i="15"/>
  <c r="M8" i="15"/>
  <c r="K8" i="15"/>
  <c r="J8" i="15"/>
  <c r="H8" i="15"/>
  <c r="G8" i="15"/>
  <c r="F8" i="15"/>
  <c r="M7" i="15"/>
  <c r="K7" i="15"/>
  <c r="J7" i="15"/>
  <c r="H7" i="15"/>
  <c r="G7" i="15"/>
  <c r="F7" i="15"/>
  <c r="M6" i="15"/>
  <c r="K6" i="15"/>
  <c r="J6" i="15"/>
  <c r="H6" i="15"/>
  <c r="G6" i="15"/>
  <c r="F6" i="15"/>
  <c r="M5" i="15"/>
  <c r="K5" i="15"/>
  <c r="J5" i="15"/>
  <c r="H5" i="15"/>
  <c r="G5" i="15"/>
  <c r="F5" i="15"/>
  <c r="G1" i="15"/>
  <c r="D1" i="15"/>
  <c r="G1" i="13"/>
  <c r="D1" i="13"/>
  <c r="B1" i="13"/>
  <c r="M13" i="13"/>
  <c r="K13" i="13"/>
  <c r="J13" i="13"/>
  <c r="H13" i="13"/>
  <c r="G13" i="13"/>
  <c r="F13" i="13"/>
  <c r="M12" i="13"/>
  <c r="K12" i="13"/>
  <c r="J12" i="13"/>
  <c r="H12" i="13"/>
  <c r="G12" i="13"/>
  <c r="F12" i="13"/>
  <c r="M11" i="13"/>
  <c r="K11" i="13"/>
  <c r="J11" i="13"/>
  <c r="H11" i="13"/>
  <c r="G11" i="13"/>
  <c r="F11" i="13"/>
  <c r="M10" i="13"/>
  <c r="K10" i="13"/>
  <c r="J10" i="13"/>
  <c r="H10" i="13"/>
  <c r="G10" i="13"/>
  <c r="F10" i="13"/>
  <c r="M7" i="13"/>
  <c r="K7" i="13"/>
  <c r="J7" i="13"/>
  <c r="H7" i="13"/>
  <c r="G7" i="13"/>
  <c r="F7" i="13"/>
  <c r="M6" i="13"/>
  <c r="K6" i="13"/>
  <c r="J6" i="13"/>
  <c r="H6" i="13"/>
  <c r="G6" i="13"/>
  <c r="F6" i="13"/>
  <c r="M5" i="13"/>
  <c r="K5" i="13"/>
  <c r="J5" i="13"/>
  <c r="H5" i="13"/>
  <c r="G5" i="13"/>
  <c r="F5" i="13"/>
  <c r="G1" i="12"/>
  <c r="D1" i="12"/>
  <c r="G1" i="9"/>
  <c r="D1" i="9"/>
  <c r="B1" i="9"/>
  <c r="G1" i="10"/>
  <c r="D1" i="10"/>
  <c r="B1" i="10"/>
  <c r="B1" i="12"/>
  <c r="M21" i="12"/>
  <c r="K21" i="12"/>
  <c r="J21" i="12"/>
  <c r="H21" i="12"/>
  <c r="G21" i="12"/>
  <c r="F21" i="12"/>
  <c r="M20" i="12"/>
  <c r="K20" i="12"/>
  <c r="J20" i="12"/>
  <c r="H20" i="12"/>
  <c r="G20" i="12"/>
  <c r="F20" i="12"/>
  <c r="M19" i="12"/>
  <c r="K19" i="12"/>
  <c r="J19" i="12"/>
  <c r="H19" i="12"/>
  <c r="G19" i="12"/>
  <c r="F19" i="12"/>
  <c r="M18" i="12"/>
  <c r="K18" i="12"/>
  <c r="J18" i="12"/>
  <c r="H18" i="12"/>
  <c r="G18" i="12"/>
  <c r="F18" i="12"/>
  <c r="M17" i="12"/>
  <c r="K17" i="12"/>
  <c r="J17" i="12"/>
  <c r="H17" i="12"/>
  <c r="G17" i="12"/>
  <c r="F17" i="12"/>
  <c r="M16" i="12"/>
  <c r="K16" i="12"/>
  <c r="J16" i="12"/>
  <c r="H16" i="12"/>
  <c r="G16" i="12"/>
  <c r="F16" i="12"/>
  <c r="M15" i="12"/>
  <c r="K15" i="12"/>
  <c r="J15" i="12"/>
  <c r="H15" i="12"/>
  <c r="G15" i="12"/>
  <c r="F15" i="12"/>
  <c r="M14" i="12"/>
  <c r="K14" i="12"/>
  <c r="J14" i="12"/>
  <c r="H14" i="12"/>
  <c r="G14" i="12"/>
  <c r="F14" i="12"/>
  <c r="M13" i="12"/>
  <c r="K13" i="12"/>
  <c r="J13" i="12"/>
  <c r="H13" i="12"/>
  <c r="G13" i="12"/>
  <c r="F13" i="12"/>
  <c r="M12" i="12"/>
  <c r="K12" i="12"/>
  <c r="J12" i="12"/>
  <c r="H12" i="12"/>
  <c r="G12" i="12"/>
  <c r="F12" i="12"/>
  <c r="M11" i="12"/>
  <c r="K11" i="12"/>
  <c r="J11" i="12"/>
  <c r="H11" i="12"/>
  <c r="G11" i="12"/>
  <c r="F11" i="12"/>
  <c r="M10" i="12"/>
  <c r="K10" i="12"/>
  <c r="J10" i="12"/>
  <c r="H10" i="12"/>
  <c r="G10" i="12"/>
  <c r="F10" i="12"/>
  <c r="M9" i="12"/>
  <c r="K9" i="12"/>
  <c r="J9" i="12"/>
  <c r="H9" i="12"/>
  <c r="G9" i="12"/>
  <c r="F9" i="12"/>
  <c r="M8" i="12"/>
  <c r="K8" i="12"/>
  <c r="J8" i="12"/>
  <c r="H8" i="12"/>
  <c r="G8" i="12"/>
  <c r="F8" i="12"/>
  <c r="M7" i="12"/>
  <c r="K7" i="12"/>
  <c r="J7" i="12"/>
  <c r="H7" i="12"/>
  <c r="G7" i="12"/>
  <c r="F7" i="12"/>
  <c r="M6" i="12"/>
  <c r="K6" i="12"/>
  <c r="J6" i="12"/>
  <c r="H6" i="12"/>
  <c r="G6" i="12"/>
  <c r="F6" i="12"/>
  <c r="M5" i="12"/>
  <c r="K5" i="12"/>
  <c r="J5" i="12"/>
  <c r="H5" i="12"/>
  <c r="G5" i="12"/>
  <c r="F5" i="12"/>
  <c r="M39" i="10"/>
  <c r="K39" i="10"/>
  <c r="J39" i="10"/>
  <c r="H39" i="10"/>
  <c r="G39" i="10"/>
  <c r="F39" i="10"/>
  <c r="M38" i="10"/>
  <c r="K38" i="10"/>
  <c r="J38" i="10"/>
  <c r="H38" i="10"/>
  <c r="G38" i="10"/>
  <c r="F38" i="10"/>
  <c r="M37" i="10"/>
  <c r="K37" i="10"/>
  <c r="J37" i="10"/>
  <c r="H37" i="10"/>
  <c r="G37" i="10"/>
  <c r="F37" i="10"/>
  <c r="M36" i="10"/>
  <c r="K36" i="10"/>
  <c r="J36" i="10"/>
  <c r="H36" i="10"/>
  <c r="G36" i="10"/>
  <c r="F36" i="10"/>
  <c r="M35" i="10"/>
  <c r="K35" i="10"/>
  <c r="J35" i="10"/>
  <c r="H35" i="10"/>
  <c r="G35" i="10"/>
  <c r="F35" i="10"/>
  <c r="M34" i="10"/>
  <c r="K34" i="10"/>
  <c r="J34" i="10"/>
  <c r="H34" i="10"/>
  <c r="G34" i="10"/>
  <c r="F34" i="10"/>
  <c r="M33" i="10"/>
  <c r="K33" i="10"/>
  <c r="J33" i="10"/>
  <c r="H33" i="10"/>
  <c r="G33" i="10"/>
  <c r="F33" i="10"/>
  <c r="M32" i="10"/>
  <c r="K32" i="10"/>
  <c r="J32" i="10"/>
  <c r="H32" i="10"/>
  <c r="G32" i="10"/>
  <c r="F32" i="10"/>
  <c r="M31" i="10"/>
  <c r="K31" i="10"/>
  <c r="J31" i="10"/>
  <c r="H31" i="10"/>
  <c r="G31" i="10"/>
  <c r="F31" i="10"/>
  <c r="M30" i="10"/>
  <c r="K30" i="10"/>
  <c r="J30" i="10"/>
  <c r="H30" i="10"/>
  <c r="G30" i="10"/>
  <c r="F30" i="10"/>
  <c r="M29" i="10"/>
  <c r="K29" i="10"/>
  <c r="J29" i="10"/>
  <c r="H29" i="10"/>
  <c r="G29" i="10"/>
  <c r="F29" i="10"/>
  <c r="M28" i="10"/>
  <c r="K28" i="10"/>
  <c r="J28" i="10"/>
  <c r="H28" i="10"/>
  <c r="G28" i="10"/>
  <c r="F28" i="10"/>
  <c r="M27" i="10"/>
  <c r="K27" i="10"/>
  <c r="J27" i="10"/>
  <c r="H27" i="10"/>
  <c r="G27" i="10"/>
  <c r="F27" i="10"/>
  <c r="M26" i="10"/>
  <c r="K26" i="10"/>
  <c r="J26" i="10"/>
  <c r="H26" i="10"/>
  <c r="G26" i="10"/>
  <c r="F26" i="10"/>
  <c r="M25" i="10"/>
  <c r="K25" i="10"/>
  <c r="J25" i="10"/>
  <c r="H25" i="10"/>
  <c r="G25" i="10"/>
  <c r="F25" i="10"/>
  <c r="M24" i="10"/>
  <c r="K24" i="10"/>
  <c r="J24" i="10"/>
  <c r="H24" i="10"/>
  <c r="G24" i="10"/>
  <c r="F24" i="10"/>
  <c r="M23" i="10"/>
  <c r="K23" i="10"/>
  <c r="J23" i="10"/>
  <c r="H23" i="10"/>
  <c r="G23" i="10"/>
  <c r="F23" i="10"/>
  <c r="M22" i="10"/>
  <c r="K22" i="10"/>
  <c r="J22" i="10"/>
  <c r="H22" i="10"/>
  <c r="G22" i="10"/>
  <c r="F22" i="10"/>
  <c r="M21" i="10"/>
  <c r="K21" i="10"/>
  <c r="J21" i="10"/>
  <c r="H21" i="10"/>
  <c r="G21" i="10"/>
  <c r="F21" i="10"/>
  <c r="M20" i="10"/>
  <c r="K20" i="10"/>
  <c r="J20" i="10"/>
  <c r="H20" i="10"/>
  <c r="G20" i="10"/>
  <c r="F20" i="10"/>
  <c r="M19" i="10"/>
  <c r="K19" i="10"/>
  <c r="J19" i="10"/>
  <c r="H19" i="10"/>
  <c r="G19" i="10"/>
  <c r="F19" i="10"/>
  <c r="M18" i="10"/>
  <c r="K18" i="10"/>
  <c r="J18" i="10"/>
  <c r="H18" i="10"/>
  <c r="G18" i="10"/>
  <c r="F18" i="10"/>
  <c r="M17" i="10"/>
  <c r="K17" i="10"/>
  <c r="J17" i="10"/>
  <c r="H17" i="10"/>
  <c r="G17" i="10"/>
  <c r="F17" i="10"/>
  <c r="M16" i="10"/>
  <c r="K16" i="10"/>
  <c r="J16" i="10"/>
  <c r="H16" i="10"/>
  <c r="G16" i="10"/>
  <c r="F16" i="10"/>
  <c r="M15" i="10"/>
  <c r="K15" i="10"/>
  <c r="J15" i="10"/>
  <c r="H15" i="10"/>
  <c r="G15" i="10"/>
  <c r="F15" i="10"/>
  <c r="M14" i="10"/>
  <c r="K14" i="10"/>
  <c r="J14" i="10"/>
  <c r="H14" i="10"/>
  <c r="G14" i="10"/>
  <c r="F14" i="10"/>
  <c r="M13" i="10"/>
  <c r="K13" i="10"/>
  <c r="J13" i="10"/>
  <c r="H13" i="10"/>
  <c r="G13" i="10"/>
  <c r="F13" i="10"/>
  <c r="M12" i="10"/>
  <c r="K12" i="10"/>
  <c r="J12" i="10"/>
  <c r="H12" i="10"/>
  <c r="G12" i="10"/>
  <c r="F12" i="10"/>
  <c r="M11" i="10"/>
  <c r="K11" i="10"/>
  <c r="J11" i="10"/>
  <c r="H11" i="10"/>
  <c r="G11" i="10"/>
  <c r="F11" i="10"/>
  <c r="M10" i="10"/>
  <c r="K10" i="10"/>
  <c r="J10" i="10"/>
  <c r="H10" i="10"/>
  <c r="G10" i="10"/>
  <c r="F10" i="10"/>
  <c r="M9" i="10"/>
  <c r="K9" i="10"/>
  <c r="J9" i="10"/>
  <c r="H9" i="10"/>
  <c r="G9" i="10"/>
  <c r="F9" i="10"/>
  <c r="M8" i="10"/>
  <c r="K8" i="10"/>
  <c r="J8" i="10"/>
  <c r="H8" i="10"/>
  <c r="G8" i="10"/>
  <c r="F8" i="10"/>
  <c r="M7" i="10"/>
  <c r="K7" i="10"/>
  <c r="J7" i="10"/>
  <c r="H7" i="10"/>
  <c r="G7" i="10"/>
  <c r="F7" i="10"/>
  <c r="M6" i="10"/>
  <c r="K6" i="10"/>
  <c r="J6" i="10"/>
  <c r="H6" i="10"/>
  <c r="G6" i="10"/>
  <c r="F6" i="10"/>
  <c r="M5" i="10"/>
  <c r="K5" i="10"/>
  <c r="J5" i="10"/>
  <c r="H5" i="10"/>
  <c r="G5" i="10"/>
  <c r="F5" i="10"/>
  <c r="G1" i="5"/>
  <c r="D1" i="5"/>
  <c r="B1" i="5"/>
  <c r="G1" i="6"/>
  <c r="D1" i="6"/>
  <c r="B1" i="6"/>
  <c r="G17" i="9"/>
  <c r="G16" i="9"/>
  <c r="G15" i="9"/>
  <c r="G14" i="9"/>
  <c r="G13" i="9"/>
  <c r="G12" i="9"/>
  <c r="G11" i="9"/>
  <c r="G10" i="9"/>
  <c r="G9" i="9"/>
  <c r="G8" i="9"/>
  <c r="G7" i="9"/>
  <c r="G6" i="9"/>
  <c r="G5" i="9"/>
  <c r="K17" i="9"/>
  <c r="J17" i="9"/>
  <c r="H17" i="9"/>
  <c r="H15" i="9"/>
  <c r="J15" i="9"/>
  <c r="K15" i="9"/>
  <c r="M15" i="9"/>
  <c r="M17" i="9"/>
  <c r="H16" i="9"/>
  <c r="J16" i="9"/>
  <c r="K16" i="9"/>
  <c r="M16" i="9"/>
  <c r="G13" i="5"/>
  <c r="G12" i="5"/>
  <c r="G11" i="5"/>
  <c r="G10" i="5"/>
  <c r="G9" i="5"/>
  <c r="G8" i="5"/>
  <c r="G7" i="5"/>
  <c r="G6" i="5"/>
  <c r="G5" i="5"/>
  <c r="G10" i="6"/>
  <c r="G9" i="6"/>
  <c r="G8" i="6"/>
  <c r="G7" i="6"/>
  <c r="G6" i="6"/>
  <c r="G5" i="6"/>
  <c r="M14" i="9"/>
  <c r="K14" i="9"/>
  <c r="J14" i="9"/>
  <c r="H14" i="9"/>
  <c r="M13" i="9"/>
  <c r="K13" i="9"/>
  <c r="J13" i="9"/>
  <c r="H13" i="9"/>
  <c r="M12" i="9"/>
  <c r="K12" i="9"/>
  <c r="J12" i="9"/>
  <c r="H12" i="9"/>
  <c r="M11" i="9"/>
  <c r="K11" i="9"/>
  <c r="J11" i="9"/>
  <c r="H11" i="9"/>
  <c r="M10" i="9"/>
  <c r="K10" i="9"/>
  <c r="J10" i="9"/>
  <c r="H10" i="9"/>
  <c r="M9" i="9"/>
  <c r="K9" i="9"/>
  <c r="J9" i="9"/>
  <c r="H9" i="9"/>
  <c r="M8" i="9"/>
  <c r="K8" i="9"/>
  <c r="J8" i="9"/>
  <c r="H8" i="9"/>
  <c r="M7" i="9"/>
  <c r="K7" i="9"/>
  <c r="J7" i="9"/>
  <c r="H7" i="9"/>
  <c r="M6" i="9"/>
  <c r="K6" i="9"/>
  <c r="J6" i="9"/>
  <c r="H6" i="9"/>
  <c r="M5" i="9"/>
  <c r="K5" i="9"/>
  <c r="J5" i="9"/>
  <c r="H5" i="9"/>
  <c r="M10" i="6" l="1"/>
  <c r="K10" i="6"/>
  <c r="J10" i="6"/>
  <c r="H10" i="6"/>
  <c r="F10" i="6"/>
  <c r="M9" i="6"/>
  <c r="K9" i="6"/>
  <c r="J9" i="6"/>
  <c r="H9" i="6"/>
  <c r="F9" i="6"/>
  <c r="M8" i="6"/>
  <c r="K8" i="6"/>
  <c r="J8" i="6"/>
  <c r="H8" i="6"/>
  <c r="F8" i="6"/>
  <c r="M7" i="6"/>
  <c r="K7" i="6"/>
  <c r="J7" i="6"/>
  <c r="H7" i="6"/>
  <c r="F7" i="6"/>
  <c r="M6" i="6"/>
  <c r="K6" i="6"/>
  <c r="J6" i="6"/>
  <c r="H6" i="6"/>
  <c r="F6" i="6"/>
  <c r="M5" i="6"/>
  <c r="K5" i="6"/>
  <c r="J5" i="6"/>
  <c r="H5" i="6"/>
  <c r="F5" i="6"/>
  <c r="F14" i="5"/>
  <c r="F13" i="5"/>
  <c r="F12" i="5"/>
  <c r="F11" i="5"/>
  <c r="F10" i="5"/>
  <c r="F9" i="5"/>
  <c r="F8" i="5"/>
  <c r="F7" i="5"/>
  <c r="F6" i="5"/>
  <c r="F5" i="5"/>
  <c r="K6" i="5"/>
  <c r="K7" i="5"/>
  <c r="K8" i="5"/>
  <c r="K9" i="5"/>
  <c r="K10" i="5"/>
  <c r="K11" i="5"/>
  <c r="K12" i="5"/>
  <c r="K13" i="5"/>
  <c r="K14" i="5"/>
  <c r="K5" i="5"/>
  <c r="M8" i="5"/>
  <c r="M9" i="5"/>
  <c r="M10" i="5"/>
  <c r="M11" i="5"/>
  <c r="M12" i="5"/>
  <c r="M13" i="5"/>
  <c r="M14" i="5"/>
  <c r="J7" i="5"/>
  <c r="J8" i="5"/>
  <c r="J9" i="5"/>
  <c r="J10" i="5"/>
  <c r="J11" i="5"/>
  <c r="J12" i="5"/>
  <c r="J13" i="5"/>
  <c r="J14" i="5"/>
  <c r="H7" i="5"/>
  <c r="H8" i="5"/>
  <c r="H9" i="5"/>
  <c r="H10" i="5"/>
  <c r="H11" i="5"/>
  <c r="H12" i="5"/>
  <c r="H13" i="5"/>
  <c r="H14" i="5"/>
  <c r="H6" i="5"/>
  <c r="H5" i="5"/>
  <c r="J6" i="5"/>
  <c r="J5" i="5"/>
  <c r="M7" i="5"/>
  <c r="M6" i="5"/>
  <c r="M5" i="5"/>
  <c r="M1" i="2" l="1"/>
  <c r="G17" i="2" l="1"/>
  <c r="G16" i="2"/>
  <c r="G14" i="2" l="1"/>
  <c r="G9" i="2"/>
  <c r="G6" i="2"/>
  <c r="G5" i="2"/>
  <c r="G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adrianoc</author>
  </authors>
  <commentList>
    <comment ref="K2" authorId="0" shapeId="0" xr:uid="{00000000-0006-0000-0400-000001000000}">
      <text>
        <r>
          <rPr>
            <b/>
            <sz val="12"/>
            <color indexed="81"/>
            <rFont val="Tahoma"/>
            <family val="2"/>
          </rPr>
          <t>adrianoc:</t>
        </r>
        <r>
          <rPr>
            <sz val="12"/>
            <color indexed="81"/>
            <rFont val="Tahoma"/>
            <family val="2"/>
          </rPr>
          <t xml:space="preserve">
What is the complexity of the bugs that I am tackling? Zhong &amp; Su [1] categorized fault complexity in terms of four types of repair action, which we translate to 4 types of faults. 
C1. Single line of fault
C2. Non-data dependent fault
C3. Data dependent fault 
C4. Mixed data dependent faul
I added a fifth category for C5. Multiple lines of fault
In [1] a single line of fault corresponds fo 30% of fixed source file. Non-data dependent corresponded to 40% of fixed files. Data dependent and mixed corresponded to more than 40% of files. 
I could use these categories to select my bugs and thereby express the generalizability of my outcomes to bugs of same type.
[1] Zhong, Hao, and Zhendong Su (2015) An Empirical Study on Real Bug Fixes, ICSE 2015</t>
        </r>
      </text>
    </comment>
    <comment ref="L3" authorId="0" shapeId="0" xr:uid="{00000000-0006-0000-0400-000002000000}">
      <text>
        <r>
          <rPr>
            <b/>
            <sz val="9"/>
            <color indexed="81"/>
            <rFont val="Tahoma"/>
            <family val="2"/>
          </rPr>
          <t>adrianoc:</t>
        </r>
        <r>
          <rPr>
            <sz val="9"/>
            <color indexed="81"/>
            <rFont val="Tahoma"/>
            <family val="2"/>
          </rPr>
          <t xml:space="preserve">
Data Dependent
Non-Data Dependent
Mixed</t>
        </r>
      </text>
    </comment>
  </commentList>
</comments>
</file>

<file path=xl/sharedStrings.xml><?xml version="1.0" encoding="utf-8"?>
<sst xmlns="http://schemas.openxmlformats.org/spreadsheetml/2006/main" count="2639" uniqueCount="642">
  <si>
    <t>Project</t>
  </si>
  <si>
    <t>Apache Commons Lang</t>
  </si>
  <si>
    <t>Description</t>
  </si>
  <si>
    <t>Various utility classes, e.g., text, string manpulation, math, etc.</t>
  </si>
  <si>
    <t>number of Bugs</t>
  </si>
  <si>
    <t>Bug ID</t>
  </si>
  <si>
    <t xml:space="preserve"> org.apache.commons.lang3.text.translate.CharSequenceTranslator</t>
  </si>
  <si>
    <t xml:space="preserve">
Summary for Bug: 4
--------------------------------------------------------------------------------
Root cause in triggering tests:
 - org.apache.commons.lang3.text.translate.LookupTranslatorTest::testLang882
   --&gt; junit.framework.AssertionFailedError: Incorrect codepoint consumption exp
ected:&lt;3&gt; but was:&lt;0&gt;
--------------------------------------------------------------------------------
List of modified sources:
 - org.apache.commons.lang3.text.translate.LookupTranslator</t>
  </si>
  <si>
    <t>wrong data</t>
  </si>
  <si>
    <t>Summary for Bug: 7
-------------------------------------------------------------------------------
Root cause in triggering tests:
 - org.apache.commons.lang3.math.NumberUtilsTest::testCreateNumber
   --&gt; junit.framework.AssertionFailedError: Expected NumberFormatException
-------------------------------------------------------------------------------
List of modified sources:
 - org.apache.commons.lang3.math.NumberUtils
-------------------------------------------------------------------------------</t>
  </si>
  <si>
    <t>Wrong data format</t>
  </si>
  <si>
    <t>Summary for Bug: 8
--------------------------------------------------------------------------------
Root cause in triggering tests:
 - org.apache.commons.lang3.time.FastDateFormat_PrinterTest::testCalendarTimezon
eRespected
   --&gt; junit.framework.AssertionFailedError: expected:&lt;8:33PM [LIN]T&gt; but was:&lt;8
:33PM [PS]T&gt;
 - org.apache.commons.lang3.time.FastDatePrinterTest::testCalendarTimezoneRespec
ted
   --&gt; junit.framework.AssertionFailedError: expected:&lt;8:33PM [LIN]T&gt; but was:&lt;8
:33PM [PS]T&gt;
--------------------------------------------------------------------------------
List of modified sources:
 - org.apache.commons.lang3.time.FastDatePrinter
--------------------------------------------------------------------------------</t>
  </si>
  <si>
    <t>Wrong data</t>
  </si>
  <si>
    <t>NumberUtils</t>
  </si>
  <si>
    <t>method size</t>
  </si>
  <si>
    <t>createNumber</t>
  </si>
  <si>
    <t>Root cause in triggering tests:
 - org.apache.commons.lang3.math.NumberUtilsTest::TestLang747
   --&gt; java.lang.NumberFormatException: For input string: "80000000"
---------------------------------------------------------------------</t>
  </si>
  <si>
    <t>too large method and too many specialized concepts (Float, BigInteger, Hexa)</t>
  </si>
  <si>
    <t>org.apache.commons.lang3.text.translate.LookupTranslator</t>
  </si>
  <si>
    <t>domain specific bug</t>
  </si>
  <si>
    <t>Template questions covered</t>
  </si>
  <si>
    <t xml:space="preserve">
Summary for Bug: 19
--------------------------------------------------------------------------------
Root cause in triggering tests:
 - org.apache.commons.lang3.text.translate.NumericEntityUnescaperTest::testUnfin
ishedEntity
   --&gt; java.lang.StringIndexOutOfBoundsException: String index out of range: 19
 - org.apache.commons.lang3.text.translate.NumericEntityUnescaperTest::testOutOf
Bounds
   --&gt; java.lang.StringIndexOutOfBoundsException: String index out of range: 7
--------------------------------------------------------------------------------
List of modified sources:
 - org.apache.commons.lang3.text.translate.NumericEntityUnescaper</t>
  </si>
  <si>
    <t>domain specific bug
multiple failures fixed in the same method.</t>
  </si>
  <si>
    <t>NullPointerException</t>
  </si>
  <si>
    <t xml:space="preserve">Summary for Bug: 20
------------------------------------------------------------------------
Root cause in triggering tests:
 - org.apache.commons.lang3.StringUtilsTest::testJoin_ArrayChar
   --&gt; java.lang.NullPointerException
 - org.apache.commons.lang3.StringUtilsTest::testJoin_Objectarray
   --&gt; java.lang.NullPointerException
------------------------------------------------------------------------
List of modified sources:
 - org.apache.commons.lang3.StringUtils
------------------------------------------------------------------------
</t>
  </si>
  <si>
    <t>data flow and ternary clause</t>
  </si>
  <si>
    <t>Summary for Bug: 29
----------------------------------------------------------------------------
Root cause in triggering tests:
 - org.apache.commons.lang3.SystemUtilsTest::testJavaVersionAsInt
   --&gt; junit.framework.AssertionFailedError: expected:&lt;0&gt; but was:&lt;0.0&gt;
----------------------------------------------------------------------------
List of modified sources:
 - org.apache.commons.lang3.SystemUtils
----------------------------------------------------------------------------</t>
  </si>
  <si>
    <t>method invocation</t>
  </si>
  <si>
    <t>Selected</t>
  </si>
  <si>
    <t>y</t>
  </si>
  <si>
    <t>Summary for Bug: 33
----------------------------------------------------------------
Root cause in triggering tests:
 - org.apache.commons.lang3.ClassUtilsTest::testToClass_object
   --&gt; java.lang.NullPointerException
----------------------------------------------------------------
List of modified sources:
 - org.apache.commons.lang3.ClassUtils</t>
  </si>
  <si>
    <t>ClassCastException</t>
  </si>
  <si>
    <t>conditional clause</t>
  </si>
  <si>
    <t xml:space="preserve">
Summary for Bug: 41
--------------------------------------------------------------------------------
Root cause in triggering tests:
 - org.apache.commons.lang.ClassUtilsTest::test_getShortClassName_Class
   --&gt; junit.framework.ComparisonFailure: expected:&lt;String[[]]&gt; but was:&lt;String[
;]&gt;
 - org.apache.commons.lang.ClassUtilsTest::test_getPackageName_Class
   --&gt; java.lang.NullPointerException
--------------------------------------------------------------------------------
List of modified sources:
 - org.apache.commons.lang.ClassUtils
--------------------------------------------------------------------------------</t>
  </si>
  <si>
    <t>Summary for Bug: 49
----------------------------------------------------------------------------
Root cause in triggering tests:
 - org.apache.commons.lang.math.FractionTest::testReduce
   --&gt; junit.framework.AssertionFailedError: expected:&lt;1&gt; but was:&lt;100&gt;
----------------------------------------------------------------------------
List of modified sources:
 - org.apache.commons.lang.math.Fraction
----------------------------------------------------------------------------</t>
  </si>
  <si>
    <t xml:space="preserve">
        f = Fraction.getFraction(0, 100);
        result = f.reduce();
        assertEquals(0, result.getNumerator());
        assertEquals(1, result.getDenominator());
        assertSame(result, Fraction.ZERO);</t>
  </si>
  <si>
    <t>data flow</t>
  </si>
  <si>
    <t>Summary for Bug: 53
--------------------------------------------------------------------------------
Root cause in triggering tests:
 - org.apache.commons.lang.time.DateUtilsTest::testRoundLang346
   --&gt; junit.framework.AssertionFailedError: Minute Round Up Failed expected:&lt;Mo
n Jul 02 08:09:00 PDT 2007&gt; but was:&lt;Mon Jul 02 08:01:00 PDT 2007&gt;
--------------------------------------------------------------------------------
List of modified sources:
 - org.apache.commons.lang.time.DateUtils
--------------------------------------------------------------------------------</t>
  </si>
  <si>
    <t>TimeZone.setDefault(defaultZone);
        dateTimeParser.setTimeZone(defaultZone);
        Calendar testCalendar = Calendar.getInstance();
        testCalendar.set(2007, 6, 2, 8, 8, 50);
        Date date = testCalendar.getTime();
        assertEquals("Minute Round Up Failed",
                     dateTimeParser.parse("July 2, 2007 08:09:00.000"),
                     DateUtils.round(date, Calendar.MINUTE));
-----------
round &gt; modify</t>
  </si>
  <si>
    <t>dataflow</t>
  </si>
  <si>
    <t>StringIndexOutOfBoundsException</t>
  </si>
  <si>
    <t>expected:&lt;0&gt; but was:&lt;0.0&gt;</t>
  </si>
  <si>
    <t>expected:&lt;String[[]]&gt; but was:&lt;String[;]&gt;</t>
  </si>
  <si>
    <t>java.lang.OutOfMemoryError: Java heap space</t>
  </si>
  <si>
    <t>expected:&lt;1&gt; but was:&lt;100&gt;</t>
  </si>
  <si>
    <t>Minute Round Up Failed
expected:&lt;Mon Jul 02 08:09:00 PDT 2007&gt;
 but was:&lt;Mon Jul 02 08:01:00 PDT 2007&gt;</t>
  </si>
  <si>
    <t>Invalid locale format: fr__POSIX</t>
  </si>
  <si>
    <t>String index out of range: 2</t>
  </si>
  <si>
    <t>for loop
dataflow</t>
  </si>
  <si>
    <t>JFreeChart</t>
  </si>
  <si>
    <t>File affected</t>
  </si>
  <si>
    <t>Summary for Bug: 7
----------------------------------------------------------------------------
Root cause in triggering tests:
 - org.jfree.data.time.junit.TimePeriodValuesTests::testGetMaxMiddleIndex
   --&gt; junit.framework.AssertionFailedError: expected:&lt;1&gt; but was:&lt;3&gt;
----------------------------------------------------------------------------
List of modified sources:
 - org.jfree.data.time.TimePeriodValues
----------------------------------------------------------------------------</t>
  </si>
  <si>
    <t>Summary for Bug: 24
--------------------------------------------------------------------------------
Root cause in triggering tests:
 - org.jfree.chart.renderer.junit.GrayPaintScaleTests::testGetPaint
   --&gt; java.lang.IllegalArgumentException: Color parameter outside of expected r
ange: Red Green Blue
--------------------------------------------------------------------------------
List of modified sources:
 - org.jfree.chart.renderer.GrayPaintScale
--------------------------------------------------------------------------------
Test:
GrayPaintScale gps = new GrayPaintScale();
c = (Color) gps.getPaint(-0.5);
assertTrue(c.equals(Color.black));</t>
  </si>
  <si>
    <t>Joda Time</t>
  </si>
  <si>
    <t>Commons Math</t>
  </si>
  <si>
    <t>Closure Compiler</t>
  </si>
  <si>
    <t>Chart plotting tools</t>
  </si>
  <si>
    <t>Compiler for Javascript library</t>
  </si>
  <si>
    <t>New java API to  deal with Date and Time</t>
  </si>
  <si>
    <t>Mathematics and statistics components</t>
  </si>
  <si>
    <t>Selected based on type of fault</t>
  </si>
  <si>
    <t>Bugs affecting a single file</t>
  </si>
  <si>
    <t>Illegal Argument Exception</t>
  </si>
  <si>
    <t>n</t>
  </si>
  <si>
    <t>ok</t>
  </si>
  <si>
    <t>Summary for Bug: 7
--------------------------------------------------------------------------------
Root cause in triggering tests:
 - org.joda.time.format.TestDateTimeFormatter::testParseInto_monthDay_feb29_newY
ork_startOfYear
   --&gt; org.joda.time.IllegalFieldValueException: Cannot parse "2 29": Value 29 f
or dayOfMonth must be in the range [1,28]
 - org.joda.time.format.TestDateTimeFormatter::testParseInto_monthDay_feb29_toky
o_endOfYear
   --&gt; org.joda.time.IllegalFieldValueException: Cannot parse "2 29": Value 29 f
or dayOfMonth must be in the range [1,28]
--------------------------------------------------------------------------------
List of modified sources:
 - org.joda.time.format.DateTimeFormatter</t>
  </si>
  <si>
    <t>Summary for Bug: 6
-------------------------------------------------------------------------------
Root cause in triggering tests:
 - org.apache.commons.lang3.StringUtilsTest::testEscapeSurrogatePairs
   --&gt; java.lang.StringIndexOutOfBoundsException: String index out of range: 2
-------------------------------------------------------------------------------
List of modified sources:
 - org.apache.commons.lang3.text.translate.CharSequenceTranslator
-------------------------------------------------------------------------------</t>
  </si>
  <si>
    <t>Summary for Bug: 78
--------------------------------------------------------------------------------
Root cause in triggering tests:
 - com.google.javascript.jscomp.PeepholeFoldConstantsTest::testFoldArithmetic
   --&gt; junit.framework.AssertionFailedError: Unexpected error(s): JSC_DIVIDE_BY_
0_ERROR. Divide by 0 at testcode line 1 : 8 expected:&lt;0&gt; but was:&lt;1&gt;
--------------------------------------------------------------------------------
List of modified sources:
 - com.google.javascript.jscomp.PeepholeFoldConstants
--------------------------------------------------------------------------------</t>
  </si>
  <si>
    <t>Failure:
Summary for Bug: 51
--------------------------------------------------------------------------------
Root cause in triggering tests:
 - com.google.javascript.jscomp.CodePrinterTest::testIssue582
   --&gt; junit.framework.ComparisonFailure: expected:&lt;var x=[-0.]0&gt; but was:&lt;var x=[]0&gt;
--------------------------------------------------------------------------------
List of modified sources:
 - com.google.javascript.jscomp.CodeConsumer
--------------------------------------------------------------------------------
Test:  
public void testIssue582() {
    assertPrint("var x = -0.0;", "var x=-0.0");
}</t>
  </si>
  <si>
    <t>Method</t>
  </si>
  <si>
    <t>Failure Type</t>
  </si>
  <si>
    <t>Failure description</t>
  </si>
  <si>
    <t>Fault type</t>
  </si>
  <si>
    <t>Missing code</t>
  </si>
  <si>
    <t>Summary for Bug: 43
--------------------------------------------------------------------------------
Root cause in triggering tests:
 - org.apache.commons.lang.text.ExtendedMessageFormatTest::testEscapedQuote_LANG
_477
   --&gt; java.lang.OutOfMemoryError: Java heap space
--------------------------------------------------------------------------------
List of modified sources:
 - org.apache.commons.lang.text.ExtendedMessageFormat
--------------------------------------------------------------------------------
TEST: 
     /**
-     * Test Bug LANG-477 - out of memory error with escaped quote
-     */
-    public void testEscapedQuote_LANG_477() {
-        String pattern = "it''s a {0,lower} 'test'!";
-        ExtendedMessageFormat emf = new ExtendedMessageFormat(pattern, registry);
-        assertEquals("it's a dummy test!", emf.format(new Object[] {"DUMMY"}));
-    }
-</t>
  </si>
  <si>
    <t>Summary for Bug: 8                                                            
  --------------------------------------------------------------------------------                                                                                
Root cause in triggering tests:                                             
     - org.joda.time.TestDateTimeZone::testForOffsetHoursMinutes_int_int          
     --&gt; java.lang.IllegalArgumentException: Minutes out of range: -15           
 --------------------------------------------------------------------------------                                                                 
               List of modified sources:                                                  
      - org.joda.time.DateTimeZone                                              
     --------------------------------------------------------------------------------</t>
  </si>
  <si>
    <t xml:space="preserve">Summary for Bug: 35
--------------------------------------------------------------------------------
Root cause in triggering tests:
 - org.apache.commons.lang3.ArrayUtilsAddTest::testLANG571
   --&gt; java.lang.ClassCastException: [Ljava.lang.Object; cannot be cast to [Ljav
a.lang.String;
--------------------------------------------------------------------------------
List of modified sources:
 - org.apache.commons.lang3.ArrayUtils
</t>
  </si>
  <si>
    <t>Number of Questions</t>
  </si>
  <si>
    <t>Number of questions</t>
  </si>
  <si>
    <t>ID</t>
  </si>
  <si>
    <t>Link</t>
  </si>
  <si>
    <t>https://beta.sketchtogether.com/s/sketch/6UqTC.bF.1h/</t>
  </si>
  <si>
    <t>https://beta.sketchtogether.com/s/sketch/6UqTC.bF.G/</t>
  </si>
  <si>
    <t>https://beta.sketchtogether.com/s/sketch/6UqTC.bP.i/</t>
  </si>
  <si>
    <t>expected:&lt;1&gt; but was:&lt;3&gt;</t>
  </si>
  <si>
    <t>Color parameter outside of expected r
ange: Red Green Blue</t>
  </si>
  <si>
    <t xml:space="preserve">Minutes out of range: -15           </t>
  </si>
  <si>
    <t>expected:&lt;var x=[-0.]0&gt; but was:&lt;var x=[]0&gt;</t>
  </si>
  <si>
    <t>Failure</t>
  </si>
  <si>
    <t>Missing method invocation might be too hard to spot.
Test traverses multiple methods before reaching the faulty one (two constructors, one caller method, and a Superclass/API method).
The test method does not call the faulty method directly.
Risks are people won't be able to understand the source code.</t>
  </si>
  <si>
    <t>org.apache.commons.lang.text.ExtendedMessageFormat.java</t>
  </si>
  <si>
    <t>appendQuotedString</t>
  </si>
  <si>
    <t xml:space="preserve">  static float toJavaVersionInt(String version) {</t>
  </si>
  <si>
    <t>org.apache.commons.lang3.SystemUtils.java</t>
  </si>
  <si>
    <t>Positive aspects</t>
  </si>
  <si>
    <t>Negative aspects</t>
  </si>
  <si>
    <t>Method allows only one combination of 3 questions. Since I need 20 repetitions, all workers will receive the same set of questions.</t>
  </si>
  <si>
    <t xml:space="preserve">https://beta.sketchtogether.com/s/sketch/6UqTC.bF.W/ </t>
  </si>
  <si>
    <t>very good Java doc
test calls the method directly</t>
  </si>
  <si>
    <t>translate</t>
  </si>
  <si>
    <t>loop iterates over a wrong variable</t>
  </si>
  <si>
    <t>missing code</t>
  </si>
  <si>
    <t>copy paste code</t>
  </si>
  <si>
    <t>method has wrong return type</t>
  </si>
  <si>
    <t>Fault</t>
  </si>
  <si>
    <t>good java doc</t>
  </si>
  <si>
    <t>Test goes through a caller method before reaching the Java method.
Java method calls a 3 Java API methods.</t>
  </si>
  <si>
    <t>There are two faults in the source code. Both must be detected to eliminate the failure.</t>
  </si>
  <si>
    <t>wrong conditional clause and missing treatment for negative value</t>
  </si>
  <si>
    <t>inconsistent copied pasted code</t>
  </si>
  <si>
    <t xml:space="preserve">org.joda.time.DateTimeZone   </t>
  </si>
  <si>
    <t>https://beta.sketchtogether.com/s/sketch/6UqTC.bA.1/</t>
  </si>
  <si>
    <t>com.google.javascript.jscomp.CodeConsumer</t>
  </si>
  <si>
    <t>addNumber</t>
  </si>
  <si>
    <t>forOffsetHoursMinutes</t>
  </si>
  <si>
    <t xml:space="preserve">wrong conditional  </t>
  </si>
  <si>
    <t>Test goes through several caller method before reaching the Java method.
Java method has a gigantic caller method (650 locs)</t>
  </si>
  <si>
    <t xml:space="preserve">missing conditional  </t>
  </si>
  <si>
    <t>-</t>
  </si>
  <si>
    <t>bug seems medium difficulty to detect</t>
  </si>
  <si>
    <t>org.apache.commons.lang3.ArrayUtils</t>
  </si>
  <si>
    <t>public static &lt;T&gt; T[] add(T[] array, int index, T element)</t>
  </si>
  <si>
    <t>https://beta.sketchtogether.com/s/sketch/6UqTC.bQ.2F/</t>
  </si>
  <si>
    <t>the cast exception is not so obvious to spot.</t>
  </si>
  <si>
    <t>Test goes through several caller method before reaching the Java method.</t>
  </si>
  <si>
    <t>https://beta.sketchtogether.com/s/sketch/6UqTC.bQ.29/</t>
  </si>
  <si>
    <t>org.apache.commons.lang.LocaleUtils</t>
  </si>
  <si>
    <t>Summary for Bug: 54
--------------------------------------------------------------------------------
Root cause in triggering tests:
 - org.apache.commons.lang.LocaleUtilsTest::testLang328
   --&gt; java.lang.IllegalArgumentException: Invalid locale format: fr__POSIX
--------------------------------------------------------------------------------
List of modified sources:
 - org.apache.commons.lang.LocaleUtils
--------------------------------------------------------------------------------
TEST
    /**
     * Tests #LANG-328 - only language+variant
     */
    public void testLang328() {
        assertValidToLocale("fr__POSIX", "fr", "", "POSIX");
    }
the third position in the input string is not checked for invalid character '_'</t>
  </si>
  <si>
    <t>public static Locale toLocale(String str)</t>
  </si>
  <si>
    <t>missing conditional</t>
  </si>
  <si>
    <t>very good Java doc
no caller or callees</t>
  </si>
  <si>
    <t>https://beta.sketchtogether.com/s/sketch/6UqTC.bE.2/</t>
  </si>
  <si>
    <t>largest method with different structures</t>
  </si>
  <si>
    <t>conditional clause / method invocation</t>
  </si>
  <si>
    <t xml:space="preserve">data flow </t>
  </si>
  <si>
    <t>wrong variable used</t>
  </si>
  <si>
    <t>test calls the method directly</t>
  </si>
  <si>
    <t>https://beta.sketchtogether.com/s/sketch/6UqTC.bF.b/</t>
  </si>
  <si>
    <t>Bug Selection</t>
  </si>
  <si>
    <t>Question Type</t>
  </si>
  <si>
    <t xml:space="preserve">method invocation / conditional clause </t>
  </si>
  <si>
    <t>COST ESTIMATE</t>
  </si>
  <si>
    <t>The Java methods were selected based on bugs from a repository defects4j (http://homes.cs.washington.edu/~rjust/defects4j/)</t>
  </si>
  <si>
    <t>This files organizes the selected bugs and respective concrete questions from faulty Java methods.</t>
  </si>
  <si>
    <t>Question ID</t>
  </si>
  <si>
    <t>Bug ids have the following coding</t>
  </si>
  <si>
    <t>id</t>
  </si>
  <si>
    <t>sequential counter</t>
  </si>
  <si>
    <t>question type</t>
  </si>
  <si>
    <t>usually the bug id from the repositoty</t>
  </si>
  <si>
    <t>see table of question types</t>
  </si>
  <si>
    <t>field</t>
  </si>
  <si>
    <t>description</t>
  </si>
  <si>
    <t>example</t>
  </si>
  <si>
    <t xml:space="preserve">Example: </t>
  </si>
  <si>
    <t>Question type table</t>
  </si>
  <si>
    <t>starts with 1</t>
  </si>
  <si>
    <t>1.1.1</t>
  </si>
  <si>
    <t>Loops</t>
  </si>
  <si>
    <t>Conditionals</t>
  </si>
  <si>
    <t>Method invocation</t>
  </si>
  <si>
    <t>Type</t>
  </si>
  <si>
    <t>See tab "Summary" for the list of all bugs in this spreadsheet</t>
  </si>
  <si>
    <t>Original ID</t>
  </si>
  <si>
    <t>Commons Lang</t>
  </si>
  <si>
    <t>OpenMods</t>
  </si>
  <si>
    <t xml:space="preserve">src/openblocks/common/tileentity/TileEntityElevator.java
</t>
  </si>
  <si>
    <t>private int findLevel(ForgeDirection direction) throws Exception {</t>
  </si>
  <si>
    <t>wrong behavior</t>
  </si>
  <si>
    <t>If I set a elevator block at y=20 then another at y=40 then the elevator block will not function.</t>
  </si>
  <si>
    <t>loop stops too early</t>
  </si>
  <si>
    <t>loop</t>
  </si>
  <si>
    <t xml:space="preserve">loop </t>
  </si>
  <si>
    <t>Assuming the default searchDistance is 20 blocks.
If I set a elevator block at y=20 then another at y=40 then the elevator block will not function.
Looking at the source shows that at line 128 the loop stops one block short of checking the max distance.
"y &lt; Config.elevatorTravelDistance" vs "y &lt;= Config.elevatorTravelDistance".
https://github.com/OpenMods/OpenBlocks/issues/59
Fault:
https://github.com/OpenMods/OpenBlocks/commit/7c13ae897ce6d711c75f7d102db342972ede18ea</t>
  </si>
  <si>
    <t>Assuming the default searchDistance is 20 blocks, and set a elevator block at y=20 then another at y=40 then the elevator block will not function.</t>
  </si>
  <si>
    <t>wrong stopping condition at loop</t>
  </si>
  <si>
    <t>https://beta.sketchtogether.com/s/sketch/6UqTC.cg.1/</t>
  </si>
  <si>
    <t>line</t>
  </si>
  <si>
    <t>and</t>
  </si>
  <si>
    <t>Question text</t>
  </si>
  <si>
    <t>bug</t>
  </si>
  <si>
    <t>seq</t>
  </si>
  <si>
    <t>type</t>
  </si>
  <si>
    <t>Variable / Data flow</t>
  </si>
  <si>
    <t>hoursOffset</t>
  </si>
  <si>
    <t>"</t>
  </si>
  <si>
    <t>minutesOffset</t>
  </si>
  <si>
    <t>offset</t>
  </si>
  <si>
    <t>hoursInMinutes</t>
  </si>
  <si>
    <t>safeMultiply</t>
  </si>
  <si>
    <t>forOffsetMillis</t>
  </si>
  <si>
    <t>intro</t>
  </si>
  <si>
    <t>statement type</t>
  </si>
  <si>
    <t>lines intro</t>
  </si>
  <si>
    <t>ending</t>
  </si>
  <si>
    <t>name</t>
  </si>
  <si>
    <t xml:space="preserve"> that might be related to the failure?</t>
  </si>
  <si>
    <t>value</t>
  </si>
  <si>
    <t>v</t>
  </si>
  <si>
    <t>max</t>
  </si>
  <si>
    <t>A single question for all nested method invocations</t>
  </si>
  <si>
    <t>What about API calls? Java, Application domain APIs</t>
  </si>
  <si>
    <t>What about getters and setters?</t>
  </si>
  <si>
    <t>Possible simplifications to Method invocation questions</t>
  </si>
  <si>
    <t>min</t>
  </si>
  <si>
    <t>g</t>
  </si>
  <si>
    <t>new Color</t>
  </si>
  <si>
    <t>input</t>
  </si>
  <si>
    <t>out</t>
  </si>
  <si>
    <t>pos</t>
  </si>
  <si>
    <t>len</t>
  </si>
  <si>
    <t>while</t>
  </si>
  <si>
    <t>consumed</t>
  </si>
  <si>
    <t>c</t>
  </si>
  <si>
    <t>toChars</t>
  </si>
  <si>
    <t>codePointAt</t>
  </si>
  <si>
    <t>for</t>
  </si>
  <si>
    <t>period</t>
  </si>
  <si>
    <t>index</t>
  </si>
  <si>
    <t>start</t>
  </si>
  <si>
    <t>end</t>
  </si>
  <si>
    <t>middle</t>
  </si>
  <si>
    <t>minStart</t>
  </si>
  <si>
    <t>maxStart</t>
  </si>
  <si>
    <t>getDataItem, getPeriod, getStart, getTime</t>
  </si>
  <si>
    <t>s</t>
  </si>
  <si>
    <t>e</t>
  </si>
  <si>
    <t>getDataItem, getPeriod, getEnd, getTime</t>
  </si>
  <si>
    <t>minMiddle</t>
  </si>
  <si>
    <t>maxMiddle</t>
  </si>
  <si>
    <t>minEnd</t>
  </si>
  <si>
    <t>maxEnd</t>
  </si>
  <si>
    <t>x</t>
  </si>
  <si>
    <t>prev</t>
  </si>
  <si>
    <t>getLastChar</t>
  </si>
  <si>
    <t>add</t>
  </si>
  <si>
    <t>mantissa</t>
  </si>
  <si>
    <t>exp</t>
  </si>
  <si>
    <t>abs</t>
  </si>
  <si>
    <t>pow</t>
  </si>
  <si>
    <t>*</t>
  </si>
  <si>
    <t>* bug covering question</t>
  </si>
  <si>
    <t>array</t>
  </si>
  <si>
    <t>element</t>
  </si>
  <si>
    <t>newArray</t>
  </si>
  <si>
    <t>getClass</t>
  </si>
  <si>
    <t>copyArrayGrow1</t>
  </si>
  <si>
    <t>str</t>
  </si>
  <si>
    <t>length</t>
  </si>
  <si>
    <t>ch1</t>
  </si>
  <si>
    <t>ch0</t>
  </si>
  <si>
    <t>charAt</t>
  </si>
  <si>
    <t>ch3</t>
  </si>
  <si>
    <t>new Locale, substring, substring</t>
  </si>
  <si>
    <t>direction</t>
  </si>
  <si>
    <t>at line</t>
  </si>
  <si>
    <t>blocksInTheWay</t>
  </si>
  <si>
    <t>yPos</t>
  </si>
  <si>
    <t>blockExits</t>
  </si>
  <si>
    <t>blockId</t>
  </si>
  <si>
    <t>otherBlock</t>
  </si>
  <si>
    <t>getBlockTileEntity</t>
  </si>
  <si>
    <t>methodInvocation</t>
  </si>
  <si>
    <t>isPassable</t>
  </si>
  <si>
    <t>version</t>
  </si>
  <si>
    <t>patterns</t>
  </si>
  <si>
    <t>appendTo</t>
  </si>
  <si>
    <t>escapingOn</t>
  </si>
  <si>
    <t>getIndex</t>
  </si>
  <si>
    <t>toCharArray</t>
  </si>
  <si>
    <t>ternary clause</t>
  </si>
  <si>
    <t>append</t>
  </si>
  <si>
    <t>REVIEW ALL TERNARY CLAUSES</t>
  </si>
  <si>
    <t>lastHold</t>
  </si>
  <si>
    <t>i</t>
  </si>
  <si>
    <t>substring, startsWith</t>
  </si>
  <si>
    <t>setIndex, length</t>
  </si>
  <si>
    <t>append, getIndex, append</t>
  </si>
  <si>
    <t>switch</t>
  </si>
  <si>
    <t>next</t>
  </si>
  <si>
    <t>Total</t>
  </si>
  <si>
    <t>yes</t>
  </si>
  <si>
    <t>no</t>
  </si>
  <si>
    <t>set-1</t>
  </si>
  <si>
    <t>set-2</t>
  </si>
  <si>
    <t>set-3</t>
  </si>
  <si>
    <t>set-4</t>
  </si>
  <si>
    <t>set-5</t>
  </si>
  <si>
    <t>set-6</t>
  </si>
  <si>
    <t>set-7</t>
  </si>
  <si>
    <t>set-8</t>
  </si>
  <si>
    <t>question 
id</t>
  </si>
  <si>
    <t>bug 
covering</t>
  </si>
  <si>
    <t>Repeat 
factor</t>
  </si>
  <si>
    <t>p1</t>
  </si>
  <si>
    <t>p2</t>
  </si>
  <si>
    <t>p3</t>
  </si>
  <si>
    <t>p4</t>
  </si>
  <si>
    <t>p5</t>
  </si>
  <si>
    <t>p6</t>
  </si>
  <si>
    <t>p7</t>
  </si>
  <si>
    <t>p8</t>
  </si>
  <si>
    <t>b1s1</t>
  </si>
  <si>
    <t>b2s2</t>
  </si>
  <si>
    <t>b3s3</t>
  </si>
  <si>
    <t>b4s4</t>
  </si>
  <si>
    <t>b1s5</t>
  </si>
  <si>
    <t>b2s1</t>
  </si>
  <si>
    <t>b3s1</t>
  </si>
  <si>
    <t>b4s1</t>
  </si>
  <si>
    <t>b1s2</t>
  </si>
  <si>
    <t>b1s3</t>
  </si>
  <si>
    <t>b1s4</t>
  </si>
  <si>
    <t>b1s6</t>
  </si>
  <si>
    <t>b1s7</t>
  </si>
  <si>
    <t>b1s8</t>
  </si>
  <si>
    <t>b2s3</t>
  </si>
  <si>
    <t>b2s4</t>
  </si>
  <si>
    <t>b2s5</t>
  </si>
  <si>
    <t>b2s6</t>
  </si>
  <si>
    <t>b2s7</t>
  </si>
  <si>
    <t>b3s4</t>
  </si>
  <si>
    <t>b3s5</t>
  </si>
  <si>
    <t>b3s6</t>
  </si>
  <si>
    <t>b4s5</t>
  </si>
  <si>
    <t>b4s6</t>
  </si>
  <si>
    <t>b4s3</t>
  </si>
  <si>
    <t>b3s2</t>
  </si>
  <si>
    <t>b4s2</t>
  </si>
  <si>
    <t>p9</t>
  </si>
  <si>
    <t>b8s1</t>
  </si>
  <si>
    <t>b8s2</t>
  </si>
  <si>
    <t>b8s3</t>
  </si>
  <si>
    <t>b8s4</t>
  </si>
  <si>
    <t>b8s5</t>
  </si>
  <si>
    <t>b8s6</t>
  </si>
  <si>
    <t>b6s1</t>
  </si>
  <si>
    <t>b6s2</t>
  </si>
  <si>
    <t>b6s3</t>
  </si>
  <si>
    <t>b6s4</t>
  </si>
  <si>
    <t>b6s5</t>
  </si>
  <si>
    <t>b6s6</t>
  </si>
  <si>
    <t>b7s1</t>
  </si>
  <si>
    <t>b7s2</t>
  </si>
  <si>
    <t>b7s3</t>
  </si>
  <si>
    <t>b7s4</t>
  </si>
  <si>
    <t>b7s5</t>
  </si>
  <si>
    <t>b7s6</t>
  </si>
  <si>
    <t>b5s1</t>
  </si>
  <si>
    <t>b5s2</t>
  </si>
  <si>
    <t>b5s3</t>
  </si>
  <si>
    <t>b5s4</t>
  </si>
  <si>
    <t>b5s5</t>
  </si>
  <si>
    <t>b5s6</t>
  </si>
  <si>
    <t>p10</t>
  </si>
  <si>
    <t>p11</t>
  </si>
  <si>
    <t>p12</t>
  </si>
  <si>
    <t>first</t>
  </si>
  <si>
    <t>second</t>
  </si>
  <si>
    <t>third</t>
  </si>
  <si>
    <t>Person</t>
  </si>
  <si>
    <t>Bug/set</t>
  </si>
  <si>
    <t>First Batch</t>
  </si>
  <si>
    <t>Second Batch</t>
  </si>
  <si>
    <t>selected for pilot</t>
  </si>
  <si>
    <t>toVersionInt</t>
  </si>
  <si>
    <t>toJavaVesionIntArray</t>
  </si>
  <si>
    <t>charCount</t>
  </si>
  <si>
    <t>A</t>
  </si>
  <si>
    <t>B</t>
  </si>
  <si>
    <t>D</t>
  </si>
  <si>
    <t>C</t>
  </si>
  <si>
    <t>loop/ data flow/method invocaiton</t>
  </si>
  <si>
    <t>Y</t>
  </si>
  <si>
    <t>wrong casting</t>
  </si>
  <si>
    <t>data flow/conditional</t>
  </si>
  <si>
    <t>lines of code</t>
  </si>
  <si>
    <t>new ID</t>
  </si>
  <si>
    <t>method invocaiton/loop/ data flow</t>
  </si>
  <si>
    <t>missing check for null pointer</t>
  </si>
  <si>
    <t>although it is a nullpointer, there is only one possible location if the person understands the logic of the program.</t>
  </si>
  <si>
    <t>nullpointer were initially ruled out as failures amenable to my approach</t>
  </si>
  <si>
    <t>https://beta.sketchtogether.com/s/sketch/6UqTC.es.1/</t>
  </si>
  <si>
    <t>java.lang.NullPointerException</t>
  </si>
  <si>
    <t>classes</t>
  </si>
  <si>
    <t>new Classes</t>
  </si>
  <si>
    <t>Although inputs are provided for a test, they are not precise.
Many Global variables</t>
  </si>
  <si>
    <t>Bug 8</t>
  </si>
  <si>
    <t>red, selected for pilot</t>
  </si>
  <si>
    <t>Column1</t>
  </si>
  <si>
    <t>bug 24</t>
  </si>
  <si>
    <t>Bug 7</t>
  </si>
  <si>
    <t>Randomize ID</t>
  </si>
  <si>
    <t>Obtain order template for session</t>
  </si>
  <si>
    <t>Instantiate order template</t>
  </si>
  <si>
    <t>Instantiate each question id</t>
  </si>
  <si>
    <t>Multiple lines</t>
  </si>
  <si>
    <t xml:space="preserve">Fault Types </t>
  </si>
  <si>
    <t>Data dependent</t>
  </si>
  <si>
    <t>mixed</t>
  </si>
  <si>
    <t>Averages</t>
  </si>
  <si>
    <t>STD</t>
  </si>
  <si>
    <t>Rand</t>
  </si>
  <si>
    <t>Bug 6</t>
  </si>
  <si>
    <t>People Versus Sets</t>
  </si>
  <si>
    <t>People</t>
  </si>
  <si>
    <t>Thomas</t>
  </si>
  <si>
    <t>Vaibhav</t>
  </si>
  <si>
    <t>Danilo</t>
  </si>
  <si>
    <t>Lee</t>
  </si>
  <si>
    <t>Arturo</t>
  </si>
  <si>
    <t>Fabio</t>
  </si>
  <si>
    <t>Nathan</t>
  </si>
  <si>
    <t>Iago</t>
  </si>
  <si>
    <t xml:space="preserve">Bug Sets </t>
  </si>
  <si>
    <t>Bug 24</t>
  </si>
  <si>
    <t>Set 1</t>
  </si>
  <si>
    <t>Set 2</t>
  </si>
  <si>
    <t>Set 3</t>
  </si>
  <si>
    <t>Set 4</t>
  </si>
  <si>
    <t>.</t>
  </si>
  <si>
    <t>Is there any issue with the definition or the use of</t>
  </si>
  <si>
    <t xml:space="preserve"> variable </t>
  </si>
  <si>
    <t/>
  </si>
  <si>
    <t>Is there any issue with the</t>
  </si>
  <si>
    <t xml:space="preserve"> conditional clause </t>
  </si>
  <si>
    <t xml:space="preserve">between lines </t>
  </si>
  <si>
    <t xml:space="preserve"> and </t>
  </si>
  <si>
    <t xml:space="preserve"> method invocation </t>
  </si>
  <si>
    <t xml:space="preserve"> at line </t>
  </si>
  <si>
    <t>Set 5</t>
  </si>
  <si>
    <t>Set 6</t>
  </si>
  <si>
    <t>Set 7</t>
  </si>
  <si>
    <t>Set 8</t>
  </si>
  <si>
    <t xml:space="preserve"> loop </t>
  </si>
  <si>
    <t>bug 33</t>
  </si>
  <si>
    <t>bug 51</t>
  </si>
  <si>
    <t>conditional</t>
  </si>
  <si>
    <t>bug 35 dataflow</t>
  </si>
  <si>
    <t>File</t>
  </si>
  <si>
    <t>updateBounds</t>
  </si>
  <si>
    <t>7_TimePeriodValues.java</t>
  </si>
  <si>
    <t>getPaint</t>
  </si>
  <si>
    <t>6_CharSequenceTranslator.java</t>
  </si>
  <si>
    <t>toClass</t>
  </si>
  <si>
    <t>33_ClassUtils.java</t>
  </si>
  <si>
    <t>findLevel</t>
  </si>
  <si>
    <t>35_ArrayUtils.java</t>
  </si>
  <si>
    <t>24_GrayPaintScale.java</t>
  </si>
  <si>
    <t>51_CodeConsumer.java</t>
  </si>
  <si>
    <t>8_DateTimeZone.java</t>
  </si>
  <si>
    <t>59_TitleEntityElevator.java</t>
  </si>
  <si>
    <t>toLocale</t>
  </si>
  <si>
    <t>54_LocaleUtils.java</t>
  </si>
  <si>
    <t>29_SystemUtils.java</t>
  </si>
  <si>
    <t>toJavaVersionInt</t>
  </si>
  <si>
    <t>43_ExtendedMessageFormat.java</t>
  </si>
  <si>
    <t>Test description</t>
  </si>
  <si>
    <t xml:space="preserve"> java.lang.StringIndexOutOfBoundsException: String index out of range: 2 </t>
  </si>
  <si>
    <t xml:space="preserve"> junit.framework.AssertionFailedError: expected:&lt;0&gt; but was:&lt;0.0&gt; </t>
  </si>
  <si>
    <t>java.lang.ClassCastException: [Ljava.lang.Object; cannot be cast to [Ljav
a.lang.String;</t>
  </si>
  <si>
    <t xml:space="preserve"> java.lang.OutOfMemoryError: Java heap space</t>
  </si>
  <si>
    <t xml:space="preserve"> java.lang.IllegalArgumentException: Invalid locale format: fr__POSIX</t>
  </si>
  <si>
    <t>junit.framework.AssertionFailedError: expected:&lt;1&gt; but was:&lt;3&gt;</t>
  </si>
  <si>
    <t xml:space="preserve"> java.lang.IllegalArgumentException: Color parameter outside of expected r
ange: Red Green Blue</t>
  </si>
  <si>
    <t xml:space="preserve"> junit.framework.ComparisonFailure: expected:&lt;var x=[-0.]0&gt; but was:&lt;var x=[]0&gt;</t>
  </si>
  <si>
    <t xml:space="preserve">java.lang.IllegalArgumentException: Minutes out of range: -15         </t>
  </si>
  <si>
    <t>assertEquals(DateTimeZone.forID("-02:15"), DateTimeZone.forOffsetHoursMinutes(-2, -15));</t>
  </si>
  <si>
    <t xml:space="preserve"> assertPrint("var x = -0.0;", "var x=-0.0");</t>
  </si>
  <si>
    <t>GrayPaintScale gps = new GrayPaintScale();
c = (Color) gps.getPaint(-0.5);
assertTrue(c.equals(Color.black));</t>
  </si>
  <si>
    <t>String[] sa = ArrayUtils.add(stringArray, aString);
          fail("Should have caused IllegalArgumentException");</t>
  </si>
  <si>
    <t>assertValidToLocale("fr__POSIX", "fr", "", "POSIX");</t>
  </si>
  <si>
    <t xml:space="preserve">Assuming the default searchDistance is 20 blocks, set a elevator block at y=20 then another at y=40. </t>
  </si>
  <si>
    <t>assertEquals("\uD83D\uDE30", StringEscapeUtils.escapeCsv("\uD83D\uDE30"));</t>
  </si>
  <si>
    <t>/**
* Test Bug LANG-477 - out of memory error with escaped quote
 */
public void testEscapedQuote_LANG_477() {
        String pattern = "it''s a {0,lower} 'test'!";
        ExtendedMessageFormat emf = new ExtendedMessageFormat(pattern, registry);
        assertEquals("it's a dummy test!", emf.format(new Object[] {"DUMMY"}));
}</t>
  </si>
  <si>
    <t>TimePeriodValues s = new TimePeriodValues("Test");
s.add(new SimpleTimePeriod(0L, 50L), 3.0);
assertEquals(1, s.getMaxMiddleIndex());</t>
  </si>
  <si>
    <t>assertTrue(Arrays.equals(new Class[] { String.class, null, Double.class },
                ClassUtils.toClass(new Object[] { "Test", null, 99d })));</t>
  </si>
  <si>
    <t>TEST OK?</t>
  </si>
  <si>
    <t>OK</t>
  </si>
  <si>
    <t>ch4</t>
  </si>
  <si>
    <t>toChars, codePointAt</t>
  </si>
  <si>
    <t>charCount, codePointAt</t>
  </si>
  <si>
    <t>add, toString</t>
  </si>
  <si>
    <t>getBlockMetadata</t>
  </si>
  <si>
    <t>toVersionInt,toJavaVesionIntArray</t>
  </si>
  <si>
    <t>Highlighting</t>
  </si>
  <si>
    <t>FAILED</t>
  </si>
  <si>
    <t>Question Generation</t>
  </si>
  <si>
    <t>Expected Sessions</t>
  </si>
  <si>
    <t>Actual</t>
  </si>
  <si>
    <t>Original File</t>
  </si>
  <si>
    <t>HIT file</t>
  </si>
  <si>
    <t>java.lang.IllegalArgumentException: Minutes out of range: -15</t>
  </si>
  <si>
    <t xml:space="preserve"> java.lang.IllegalArgumentException: Color parameter outside of expected range: Red Green Blue</t>
  </si>
  <si>
    <t>The elevator block will not function.</t>
  </si>
  <si>
    <t>assertEquals(0,SystemUtils.toJavaVersionInt("0"));</t>
  </si>
  <si>
    <t>HIT01_8</t>
  </si>
  <si>
    <t>HIT02_24</t>
  </si>
  <si>
    <t>HIT03_6</t>
  </si>
  <si>
    <t>HIT04_7</t>
  </si>
  <si>
    <t>HIT05_35</t>
  </si>
  <si>
    <t>HIT06_51</t>
  </si>
  <si>
    <t>HIT07_33</t>
  </si>
  <si>
    <t>HIT08_54</t>
  </si>
  <si>
    <t>HIT09_29</t>
  </si>
  <si>
    <t>HIT10_59</t>
  </si>
  <si>
    <t>HIT11_43</t>
  </si>
  <si>
    <t>http://localhost:8080/photinus/ConsentForm.jsp?HIT11_43</t>
  </si>
  <si>
    <t>http://localhost:8080/photinus/ConsentForm.jsp?HIT01_8</t>
  </si>
  <si>
    <t>http://localhost:8080/photinus/ConsentForm.jsp?HIT02_24</t>
  </si>
  <si>
    <t>http://localhost:8080/photinus/ConsentForm.jsp?HIT03_6</t>
  </si>
  <si>
    <t>http://localhost:8080/photinus/ConsentForm.jsp?HIT04_7</t>
  </si>
  <si>
    <t>http://localhost:8080/photinus/ConsentForm.jsp?HIT05_35</t>
  </si>
  <si>
    <t>http://localhost:8080/photinus/ConsentForm.jsp?HIT06_51</t>
  </si>
  <si>
    <t>http://localhost:8080/photinus/ConsentForm.jsp?HIT10_59</t>
  </si>
  <si>
    <t>http://localhost:8080/photinus/ConsentForm.jsp?HIT09_29</t>
  </si>
  <si>
    <t>http://localhost:8080/photinus/ConsentForm.jsp?HIT08_54</t>
  </si>
  <si>
    <t>http://localhost:8080/photinus/ConsentForm.jsp?HIT07_33</t>
  </si>
  <si>
    <t>Position Finder</t>
  </si>
  <si>
    <t>WordFinder</t>
  </si>
  <si>
    <t>FindTop</t>
  </si>
  <si>
    <t>Total sessions</t>
  </si>
  <si>
    <t>Total sessions 
3 microtasks per session minimal
20 answers per microtask</t>
  </si>
  <si>
    <t>Cost per question</t>
  </si>
  <si>
    <t>Questions per session</t>
  </si>
  <si>
    <t>Total cost</t>
  </si>
  <si>
    <t>bug 54</t>
  </si>
  <si>
    <t>bug 59</t>
  </si>
  <si>
    <t>bug 43</t>
  </si>
  <si>
    <t>set-12</t>
  </si>
  <si>
    <t>microtaskID</t>
  </si>
  <si>
    <t>microtask ID</t>
  </si>
  <si>
    <t>Microtask ID</t>
  </si>
  <si>
    <t>Microatsk ID</t>
  </si>
  <si>
    <t>Microtask LOCAL</t>
  </si>
  <si>
    <t>Microtask SERVER</t>
  </si>
  <si>
    <t>http://dellserver.ics.uci.edu:8080/crowd_debug/ConsentForm.jsp?HIT05_35</t>
  </si>
  <si>
    <t>http:/dellserver.ics.uci.edu:8080/crowd_debug/ConsentForm.jsp?HIT06_51</t>
  </si>
  <si>
    <t>http:/dellserver.ics.uci.edu:8080/crowd_debug/ConsentForm.jsp?HIT07_33</t>
  </si>
  <si>
    <t>http:/dellserver.ics.uci.edu:8080/crowd_debug/ConsentForm.jsp?HIT08_54</t>
  </si>
  <si>
    <t>http:/dellserver.ics.uci.edu:8080/crowd_debug/ConsentForm.jsp?HIT10_59</t>
  </si>
  <si>
    <t>http://dellserver.ics.uci.edu:8080/crowd_debug/ConsentForm.jsp?HIT01_8</t>
  </si>
  <si>
    <t>http://dellserver.ics.uci.edu:8080/crowd_debug/ConsentForm.jsp?HIT02_24</t>
  </si>
  <si>
    <t>http://dellserver.ics.uci.edu:8080/crowd_debug/ConsentForm.jsp?HIT03_6</t>
  </si>
  <si>
    <t>http://dellserver.ics.uci.edu:8080/crowd_debug/ConsentForm.jsp?HIT04_7</t>
  </si>
  <si>
    <t>nick</t>
  </si>
  <si>
    <t>X</t>
  </si>
  <si>
    <t>vaibhav</t>
  </si>
  <si>
    <t>Martin</t>
  </si>
  <si>
    <t xml:space="preserve">Arturo </t>
  </si>
  <si>
    <t>2Gg0a2e-5-10</t>
  </si>
  <si>
    <t>WorkerID</t>
  </si>
  <si>
    <t>3II0C9e-415</t>
  </si>
  <si>
    <t>4eg-4I-8e0-92</t>
  </si>
  <si>
    <t>Feedback</t>
  </si>
  <si>
    <t>For the first question, I was somewhat unsure if the "replacements" were independent of one another. I assumed that the replacement for one did not affect the others.
Also, there were formatting issues. I'm sending formatting issue feedback by email screenshots.</t>
  </si>
  <si>
    <t>SkillTest Grade</t>
  </si>
  <si>
    <t xml:space="preserve">Why don't you use an ace editor text box also for the test code, would make it easier to read.
why you use the order I don't know yes or no for the answer? is not more logi yes, don't know, no.
I'm still not so convinced on the qualification test question's, while the bugs are often releted to the Java lenguage the qualification test is more algorithmic and not releted to the lenguage.
In general if I say there is a bug in a question it's not probable that I will say yes again in the next one
</t>
  </si>
  <si>
    <t>Years programming</t>
  </si>
  <si>
    <t>Questions answered</t>
  </si>
  <si>
    <t>7min</t>
  </si>
  <si>
    <t>5min</t>
  </si>
  <si>
    <t>6min</t>
  </si>
  <si>
    <t xml:space="preserve">Good preliminary test.
The yellow code highlight was hard to notice on my screen for question 1, but OK for question 3.
The preliminary test was much easier to get into/understand than the other questions.
Good idea to keep me working on the same snippet of code and error for the 3 questions. I'm guessing difficulty for the first question would be high, then decrease for the following tasks on the same snippet.
Maybe it'd be better to place all 3 questions on the same page, on the side of the code, and allow to fold/unfold them if they take too much room? I was a bit confused first that question 2 had the same code as question 1.
</t>
  </si>
  <si>
    <t xml:space="preserve">Nathan </t>
  </si>
  <si>
    <t xml:space="preserve">Iago </t>
  </si>
  <si>
    <t>3iA6C6i080</t>
  </si>
  <si>
    <t>2EG-5E2C-504</t>
  </si>
  <si>
    <t>4Ce6I-4A59-2</t>
  </si>
  <si>
    <t>Correct questions</t>
  </si>
  <si>
    <t>The test code calls the assertion method "assertPrint" that I don't know how calls the bugged method 'add'. I googled it but no results found. Without knowing the way the assertion calls the method, having the test code is not useful at all to answer the question. More info should be provided.</t>
  </si>
  <si>
    <t>5GG-3I7A502</t>
  </si>
  <si>
    <t>35</t>
  </si>
  <si>
    <t>51</t>
  </si>
  <si>
    <t>33</t>
  </si>
  <si>
    <t>54</t>
  </si>
  <si>
    <t>59</t>
  </si>
  <si>
    <t>Time per microtask</t>
  </si>
  <si>
    <t>1min</t>
  </si>
  <si>
    <t>JAVA METHODS</t>
  </si>
  <si>
    <t>new</t>
  </si>
  <si>
    <t>NOT USED</t>
  </si>
  <si>
    <t>Skill Test</t>
  </si>
  <si>
    <t>Option-1</t>
  </si>
  <si>
    <t>What would have been the output if we had "numbers.findHighest(1,1)" at line 21?</t>
  </si>
  <si>
    <t>Option-2</t>
  </si>
  <si>
    <t>What is the output of the code above?</t>
  </si>
  <si>
    <t>What would have been the output if at line 11 instead of "int i=lowIndex;" we had "int i=0;"?</t>
  </si>
  <si>
    <t xml:space="preserve">What would have been the output if at line 13 we had "return i;" instead? </t>
  </si>
  <si>
    <t>What line in the program would have caused an ArrayIndexOutOfBounds exception if at line 21 we  had "numbers.findHighest(0,5)"?</t>
  </si>
  <si>
    <t>At line 21, if we have "numbers.findHighest(0,5)" instead, what line in the program will cause an ArrayIndexOutOfBounds exception?</t>
  </si>
  <si>
    <t>At line 13, if we have "return i;" instead, what will be the output?</t>
  </si>
  <si>
    <t xml:space="preserve"> At line 11, if instead of "int i=lowIndex;" we have "int i=0;", what will be the output?</t>
  </si>
  <si>
    <t>At line 21, if we have "numbers.findHighest(1,1)", what will be the output?</t>
  </si>
  <si>
    <t>FINDTOP.JAVA ANSWERS
//Q: What is the output of the code above?
//O: -1, 0, 2, 4, 8
//A: 8
//Q: At line 21, if we have "numbers.findHighest(1,1)", what will be the output?
//O: 10, 5, 2, 4, 8
//A: 5
//Q: At line 11, if instead of "int i=lowIndex;" we have "int i=0;", what will be the output?
//O: 10, 5, 2, 4, 8
//A: 10
//Q: At line 13, if we have "return i;" instead, what will be the output?
//O: 10, 5, 2, 4, 8
//A: 4
//Q: At line 21, if we have "numbers.findHighest(0,5)" instead, what line in the program will cause an ArrayIndexOutOfBounds exception?
//O: 6, 10, 11, 12, 13
//A: 12</t>
  </si>
  <si>
    <t>Duration</t>
  </si>
  <si>
    <t>Leaf diagram</t>
  </si>
  <si>
    <t>median</t>
  </si>
  <si>
    <t>average</t>
  </si>
  <si>
    <t xml:space="preserve">When the option "I don't know" is selected, the field "how confident are you..." should be hidden or "blocked". 
</t>
  </si>
  <si>
    <t>157Ac3C4G009</t>
  </si>
  <si>
    <t>8min</t>
  </si>
  <si>
    <t>DISCARDED, TOO HARD TO LOCALIZE THE FAULTS (59, 43) OR TOO SMALL (29)</t>
  </si>
  <si>
    <t>Bug Covering</t>
  </si>
  <si>
    <t>total</t>
  </si>
  <si>
    <t>HITS</t>
  </si>
  <si>
    <t>Assignments</t>
  </si>
  <si>
    <t>Distinct Questions</t>
  </si>
  <si>
    <t>Distinct Sessions</t>
  </si>
  <si>
    <t>Session</t>
  </si>
  <si>
    <t>Cost</t>
  </si>
  <si>
    <t>Bonus</t>
  </si>
  <si>
    <t>Reward</t>
  </si>
  <si>
    <t>TEST</t>
  </si>
  <si>
    <t xml:space="preserve">440Ia-9g7g-1-2-7 </t>
  </si>
  <si>
    <t>440Ia-9g7g-1-2-7</t>
  </si>
  <si>
    <t xml:space="preserve">41Ee8i-7I660 </t>
  </si>
  <si>
    <t>41Ee8i-7I660</t>
  </si>
  <si>
    <t>230II-5a-6i-7-1-3</t>
  </si>
  <si>
    <t>713gG7g0G42-5</t>
  </si>
  <si>
    <t xml:space="preserve">712aC-5A0g941 </t>
  </si>
  <si>
    <t>712aC-5A0g941</t>
  </si>
  <si>
    <t xml:space="preserve">104AG0E3i-1-73 </t>
  </si>
  <si>
    <t>104AG0E3i-1-73</t>
  </si>
  <si>
    <t>356cG-8a7a2-12</t>
  </si>
  <si>
    <t>776EI2i0C-2-70</t>
  </si>
  <si>
    <t xml:space="preserve">944eg1G1g-9-8-5 </t>
  </si>
  <si>
    <t>944eg1G1g-9-8-5</t>
  </si>
  <si>
    <t xml:space="preserve">440ie0I-5I-66-7 </t>
  </si>
  <si>
    <t xml:space="preserve">41EG-3c4C7-2-5 </t>
  </si>
  <si>
    <t>41cc4G1e-56-8</t>
  </si>
  <si>
    <t>https://app.sketchtogether.com/s/sketch/6UqTC.bA.1/</t>
  </si>
  <si>
    <t>https://app.sketchtogether.com/s/sketch/6UqTC.bF.1h/</t>
  </si>
  <si>
    <t>https://app.sketchtogether.com/s/sketch/6UqTC.bF.b/</t>
  </si>
  <si>
    <t xml:space="preserve">https://app.sketchtogether.com/s/sketch/6UqTC.bF.W/ </t>
  </si>
  <si>
    <t>https://app.sketchtogether.com/s/sketch/6UqTC.bE.2/</t>
  </si>
  <si>
    <t>https://app.sketchtogether.com/s/sketch/6UqTC.bQ.2F/</t>
  </si>
  <si>
    <t>https://app.sketchtogether.com/s/sketch/6UqTC.es.1/</t>
  </si>
  <si>
    <t>https://app.sketchtogether.com/s/sketch/6UqTC.bQ.29/</t>
  </si>
  <si>
    <t>https://app.sketchtogether.com/s/sketch/6UqTC.bF.G/</t>
  </si>
  <si>
    <t>https://app.sketchtogether.com/s/sketch/6UqTC.cg.1/</t>
  </si>
  <si>
    <t>https://app.sketchtogether.com/s/sketch/6UqTC.bP.i/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</si>
</sst>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46" x14ac:knownFonts="1">
    <font>
      <sz val="11"/>
      <color theme="1"/>
      <name val="Calibri"/>
      <family val="2"/>
      <scheme val="minor"/>
    </font>
    <font>
      <sz val="10"/>
      <color theme="1"/>
      <name val="Calibri"/>
      <family val="2"/>
      <scheme val="minor"/>
    </font>
    <font>
      <sz val="14"/>
      <color theme="1"/>
      <name val="Calibri"/>
      <family val="2"/>
      <scheme val="minor"/>
    </font>
    <font>
      <sz val="14"/>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8"/>
      <color theme="10"/>
      <name val="Calibri"/>
      <family val="2"/>
      <scheme val="minor"/>
    </font>
    <font>
      <sz val="11"/>
      <name val="Calibri"/>
      <family val="2"/>
      <scheme val="minor"/>
    </font>
    <font>
      <sz val="11"/>
      <color rgb="FF00B050"/>
      <name val="Calibri"/>
      <family val="2"/>
      <scheme val="minor"/>
    </font>
    <font>
      <sz val="11"/>
      <color theme="1"/>
      <name val="Calibri"/>
      <family val="2"/>
      <scheme val="minor"/>
    </font>
    <font>
      <sz val="11"/>
      <color theme="1"/>
      <name val="Calibri"/>
      <family val="2"/>
      <scheme val="minor"/>
    </font>
    <font>
      <sz val="11"/>
      <color rgb="FF9C0006"/>
      <name val="Calibri"/>
      <family val="2"/>
      <scheme val="minor"/>
    </font>
    <font>
      <b/>
      <sz val="11"/>
      <color theme="0"/>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5" tint="-0.249977111117893"/>
      <name val="Calibri"/>
      <family val="2"/>
      <scheme val="minor"/>
    </font>
    <font>
      <sz val="11"/>
      <color rgb="FF7030A0"/>
      <name val="Calibri"/>
      <family val="2"/>
      <scheme val="minor"/>
    </font>
    <font>
      <sz val="11"/>
      <color rgb="FFFF0000"/>
      <name val="Calibri"/>
      <family val="2"/>
      <scheme val="minor"/>
    </font>
    <font>
      <b/>
      <sz val="12"/>
      <color rgb="FFFF0000"/>
      <name val="Calibri"/>
      <family val="2"/>
      <scheme val="minor"/>
    </font>
    <font>
      <b/>
      <sz val="11"/>
      <color rgb="FF00B050"/>
      <name val="Calibri"/>
      <family val="2"/>
      <scheme val="minor"/>
    </font>
    <font>
      <sz val="12"/>
      <color theme="0"/>
      <name val="Calibri"/>
      <family val="2"/>
      <scheme val="minor"/>
    </font>
    <font>
      <sz val="9"/>
      <color indexed="81"/>
      <name val="Tahoma"/>
      <family val="2"/>
    </font>
    <font>
      <b/>
      <sz val="9"/>
      <color indexed="81"/>
      <name val="Tahoma"/>
      <family val="2"/>
    </font>
    <font>
      <b/>
      <sz val="20"/>
      <color theme="1"/>
      <name val="Calibri"/>
      <family val="2"/>
      <scheme val="minor"/>
    </font>
    <font>
      <b/>
      <sz val="12"/>
      <color indexed="81"/>
      <name val="Tahoma"/>
      <family val="2"/>
    </font>
    <font>
      <sz val="12"/>
      <color indexed="81"/>
      <name val="Tahoma"/>
      <family val="2"/>
    </font>
    <font>
      <sz val="11"/>
      <color theme="5"/>
      <name val="Calibri"/>
      <family val="2"/>
      <scheme val="minor"/>
    </font>
    <font>
      <sz val="12"/>
      <color rgb="FFFF0000"/>
      <name val="Calibri"/>
      <family val="2"/>
      <scheme val="minor"/>
    </font>
    <font>
      <b/>
      <u/>
      <sz val="12"/>
      <color rgb="FFFF0000"/>
      <name val="Calibri"/>
      <family val="2"/>
      <scheme val="minor"/>
    </font>
    <font>
      <b/>
      <u/>
      <sz val="12"/>
      <name val="Calibri"/>
      <family val="2"/>
      <scheme val="minor"/>
    </font>
    <font>
      <sz val="12"/>
      <name val="Calibri"/>
      <family val="2"/>
      <scheme val="minor"/>
    </font>
    <font>
      <b/>
      <u/>
      <sz val="12"/>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u/>
      <sz val="8"/>
      <color theme="10"/>
      <name val="Calibri"/>
      <family val="2"/>
      <scheme val="minor"/>
    </font>
    <font>
      <b/>
      <sz val="11"/>
      <color rgb="FFFF0000"/>
      <name val="Calibri"/>
      <family val="2"/>
      <scheme val="minor"/>
    </font>
    <font>
      <sz val="11"/>
      <color theme="1"/>
      <name val="Calibri"/>
      <family val="2"/>
      <scheme val="minor"/>
    </font>
    <font>
      <b/>
      <sz val="11"/>
      <color theme="1"/>
      <name val="Calibri"/>
      <family val="2"/>
      <scheme val="minor"/>
    </font>
    <font>
      <u/>
      <sz val="8"/>
      <color theme="10"/>
      <name val="Calibri"/>
      <family val="2"/>
      <scheme val="minor"/>
    </font>
    <font>
      <sz val="11"/>
      <color rgb="FF006100"/>
      <name val="Calibri"/>
      <family val="2"/>
      <scheme val="minor"/>
    </font>
    <font>
      <sz val="11"/>
      <color rgb="FF3F3F76"/>
      <name val="Calibri"/>
      <family val="2"/>
      <scheme val="minor"/>
    </font>
    <font>
      <b/>
      <sz val="11"/>
      <name val="Calibri"/>
      <family val="2"/>
      <scheme val="minor"/>
    </font>
    <font>
      <b/>
      <sz val="11"/>
      <color rgb="FF000000"/>
      <name val="Times New Roman"/>
      <family val="1"/>
    </font>
  </fonts>
  <fills count="23">
    <fill>
      <patternFill patternType="none"/>
    </fill>
    <fill>
      <patternFill patternType="gray125"/>
    </fill>
    <fill>
      <patternFill patternType="solid">
        <fgColor theme="4" tint="0.79998168889431442"/>
        <bgColor theme="4" tint="0.79998168889431442"/>
      </patternFill>
    </fill>
    <fill>
      <patternFill patternType="solid">
        <fgColor theme="5" tint="0.39997558519241921"/>
        <bgColor indexed="65"/>
      </patternFill>
    </fill>
    <fill>
      <patternFill patternType="solid">
        <fgColor theme="9" tint="0.39997558519241921"/>
        <bgColor indexed="64"/>
      </patternFill>
    </fill>
    <fill>
      <patternFill patternType="solid">
        <fgColor theme="5" tint="0.59999389629810485"/>
        <bgColor indexed="65"/>
      </patternFill>
    </fill>
    <fill>
      <patternFill patternType="solid">
        <fgColor theme="9" tint="0.79998168889431442"/>
        <bgColor indexed="64"/>
      </patternFill>
    </fill>
    <fill>
      <patternFill patternType="solid">
        <fgColor rgb="FFFFC7CE"/>
      </patternFill>
    </fill>
    <fill>
      <patternFill patternType="solid">
        <fgColor theme="4"/>
      </patternFill>
    </fill>
    <fill>
      <patternFill patternType="solid">
        <fgColor theme="4" tint="0.79998168889431442"/>
        <bgColor indexed="65"/>
      </patternFill>
    </fill>
    <fill>
      <patternFill patternType="solid">
        <fgColor theme="8"/>
      </patternFill>
    </fill>
    <fill>
      <patternFill patternType="solid">
        <fgColor theme="4"/>
        <bgColor theme="4"/>
      </patternFill>
    </fill>
    <fill>
      <patternFill patternType="solid">
        <fgColor theme="4" tint="0.59999389629810485"/>
        <bgColor theme="4" tint="0.59999389629810485"/>
      </patternFill>
    </fill>
    <fill>
      <patternFill patternType="solid">
        <fgColor theme="9" tint="-0.249977111117893"/>
        <bgColor indexed="64"/>
      </patternFill>
    </fill>
    <fill>
      <patternFill patternType="solid">
        <fgColor theme="1"/>
        <bgColor theme="1"/>
      </patternFill>
    </fill>
    <fill>
      <patternFill patternType="solid">
        <fgColor theme="4" tint="0.79998168889431442"/>
        <bgColor theme="4" tint="0.59999389629810485"/>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tint="-0.14999847407452621"/>
        <bgColor theme="0" tint="-0.14999847407452621"/>
      </patternFill>
    </fill>
    <fill>
      <patternFill patternType="solid">
        <fgColor rgb="FFC6EFCE"/>
      </patternFill>
    </fill>
    <fill>
      <patternFill patternType="solid">
        <fgColor rgb="FFFFCC99"/>
      </patternFill>
    </fill>
  </fills>
  <borders count="42">
    <border>
      <left/>
      <right/>
      <top/>
      <bottom/>
      <diagonal/>
    </border>
    <border>
      <left/>
      <right/>
      <top style="thin">
        <color theme="4" tint="0.39997558519241921"/>
      </top>
      <bottom style="thin">
        <color theme="4" tint="0.3999755851924192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style="thin">
        <color theme="0"/>
      </right>
      <top style="medium">
        <color indexed="64"/>
      </top>
      <bottom style="thin">
        <color theme="0"/>
      </bottom>
      <diagonal/>
    </border>
    <border>
      <left style="thin">
        <color theme="0"/>
      </left>
      <right style="medium">
        <color indexed="64"/>
      </right>
      <top style="medium">
        <color indexed="64"/>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bottom/>
      <diagonal/>
    </border>
    <border>
      <left style="thin">
        <color theme="0"/>
      </left>
      <right/>
      <top/>
      <bottom style="thick">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style="thin">
        <color theme="0"/>
      </top>
      <bottom/>
      <diagonal/>
    </border>
    <border>
      <left style="thin">
        <color theme="0"/>
      </left>
      <right/>
      <top style="thin">
        <color theme="0"/>
      </top>
      <bottom style="medium">
        <color indexed="64"/>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thin">
        <color theme="0"/>
      </bottom>
      <diagonal/>
    </border>
    <border>
      <left/>
      <right/>
      <top style="thin">
        <color theme="0"/>
      </top>
      <bottom style="thin">
        <color theme="0"/>
      </bottom>
      <diagonal/>
    </border>
    <border>
      <left/>
      <right/>
      <top style="thin">
        <color theme="0"/>
      </top>
      <bottom style="medium">
        <color indexed="64"/>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rgb="FF7F7F7F"/>
      </left>
      <right style="thin">
        <color rgb="FF7F7F7F"/>
      </right>
      <top style="thin">
        <color rgb="FF7F7F7F"/>
      </top>
      <bottom style="thin">
        <color rgb="FF7F7F7F"/>
      </bottom>
      <diagonal/>
    </border>
  </borders>
  <cellStyleXfs count="12">
    <xf numFmtId="0" fontId="0" fillId="0" borderId="0"/>
    <xf numFmtId="0" fontId="5" fillId="3" borderId="0" applyNumberFormat="0" applyBorder="0" applyAlignment="0" applyProtection="0"/>
    <xf numFmtId="0" fontId="6" fillId="0" borderId="0" applyNumberFormat="0" applyFill="0" applyBorder="0" applyAlignment="0" applyProtection="0"/>
    <xf numFmtId="44" fontId="10" fillId="0" borderId="0" applyFont="0" applyFill="0" applyBorder="0" applyAlignment="0" applyProtection="0"/>
    <xf numFmtId="0" fontId="10" fillId="5" borderId="0" applyNumberFormat="0" applyBorder="0" applyAlignment="0" applyProtection="0"/>
    <xf numFmtId="0" fontId="12" fillId="7" borderId="0" applyNumberFormat="0" applyBorder="0" applyAlignment="0" applyProtection="0"/>
    <xf numFmtId="9" fontId="10" fillId="0" borderId="0" applyFont="0" applyFill="0" applyBorder="0" applyAlignment="0" applyProtection="0"/>
    <xf numFmtId="0" fontId="5" fillId="8" borderId="0" applyNumberFormat="0" applyBorder="0" applyAlignment="0" applyProtection="0"/>
    <xf numFmtId="0" fontId="10" fillId="9" borderId="0" applyNumberFormat="0" applyBorder="0" applyAlignment="0" applyProtection="0"/>
    <xf numFmtId="0" fontId="5" fillId="10" borderId="0" applyNumberFormat="0" applyBorder="0" applyAlignment="0" applyProtection="0"/>
    <xf numFmtId="0" fontId="42" fillId="21" borderId="0" applyNumberFormat="0" applyBorder="0" applyAlignment="0" applyProtection="0"/>
    <xf numFmtId="0" fontId="43" fillId="22" borderId="41" applyNumberFormat="0" applyAlignment="0" applyProtection="0"/>
  </cellStyleXfs>
  <cellXfs count="269">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center" wrapText="1"/>
    </xf>
    <xf numFmtId="0" fontId="4" fillId="0" borderId="0" xfId="0" applyFont="1"/>
    <xf numFmtId="0" fontId="0" fillId="0" borderId="0" xfId="0" applyAlignment="1">
      <alignment horizontal="left"/>
    </xf>
    <xf numFmtId="0" fontId="0" fillId="0" borderId="0" xfId="0" applyAlignment="1">
      <alignment horizontal="left" vertical="center" wrapText="1"/>
    </xf>
    <xf numFmtId="0" fontId="7" fillId="0" borderId="0" xfId="2" applyFont="1" applyFill="1" applyBorder="1" applyAlignment="1">
      <alignment horizontal="left" vertical="center"/>
    </xf>
    <xf numFmtId="0" fontId="9" fillId="0" borderId="0" xfId="0" applyFont="1" applyAlignment="1">
      <alignment horizontal="center" vertical="center" wrapText="1"/>
    </xf>
    <xf numFmtId="0" fontId="0" fillId="0" borderId="4" xfId="0" applyBorder="1"/>
    <xf numFmtId="0" fontId="0" fillId="0" borderId="5" xfId="0" applyBorder="1"/>
    <xf numFmtId="0" fontId="0" fillId="0" borderId="6" xfId="0" applyBorder="1"/>
    <xf numFmtId="44" fontId="0" fillId="0" borderId="7" xfId="3" applyFont="1" applyBorder="1"/>
    <xf numFmtId="0" fontId="4" fillId="4" borderId="2" xfId="0" applyFont="1" applyFill="1" applyBorder="1"/>
    <xf numFmtId="0" fontId="0" fillId="4" borderId="3" xfId="0" applyFill="1" applyBorder="1"/>
    <xf numFmtId="0" fontId="6" fillId="0" borderId="0" xfId="2" applyFill="1" applyBorder="1" applyAlignment="1">
      <alignment horizontal="left" vertical="center"/>
    </xf>
    <xf numFmtId="0" fontId="11" fillId="0" borderId="0" xfId="0" applyFont="1" applyAlignment="1">
      <alignment horizontal="center" vertical="center" wrapText="1"/>
    </xf>
    <xf numFmtId="0" fontId="0" fillId="0" borderId="0" xfId="0" applyAlignment="1">
      <alignment horizontal="center"/>
    </xf>
    <xf numFmtId="0" fontId="10" fillId="5" borderId="0" xfId="4"/>
    <xf numFmtId="0" fontId="0" fillId="0" borderId="8" xfId="0" applyBorder="1" applyAlignment="1">
      <alignment horizontal="center"/>
    </xf>
    <xf numFmtId="0" fontId="0" fillId="6" borderId="8" xfId="0" applyFill="1" applyBorder="1" applyAlignment="1">
      <alignment horizontal="center"/>
    </xf>
    <xf numFmtId="0" fontId="4" fillId="4" borderId="8" xfId="0" applyFont="1" applyFill="1" applyBorder="1" applyAlignment="1">
      <alignment horizontal="center" vertical="center" wrapText="1"/>
    </xf>
    <xf numFmtId="0" fontId="4" fillId="4" borderId="8" xfId="0" applyFont="1" applyFill="1" applyBorder="1" applyAlignment="1">
      <alignment horizontal="center"/>
    </xf>
    <xf numFmtId="0" fontId="4" fillId="4" borderId="8" xfId="0" applyFont="1" applyFill="1" applyBorder="1" applyAlignment="1">
      <alignment horizontal="center" vertical="center"/>
    </xf>
    <xf numFmtId="0" fontId="0" fillId="0" borderId="8" xfId="0" applyBorder="1" applyAlignment="1">
      <alignment horizontal="left"/>
    </xf>
    <xf numFmtId="0" fontId="0" fillId="6" borderId="8" xfId="0" applyFill="1" applyBorder="1" applyAlignment="1">
      <alignment horizontal="left"/>
    </xf>
    <xf numFmtId="0" fontId="4" fillId="0" borderId="0" xfId="0" applyFont="1" applyAlignment="1">
      <alignment horizontal="center"/>
    </xf>
    <xf numFmtId="0" fontId="4" fillId="0" borderId="0" xfId="0" applyFont="1" applyAlignment="1">
      <alignment horizontal="left"/>
    </xf>
    <xf numFmtId="0" fontId="0" fillId="0" borderId="0" xfId="0" applyAlignment="1">
      <alignment horizontal="right"/>
    </xf>
    <xf numFmtId="0" fontId="12" fillId="7" borderId="0" xfId="5" applyAlignment="1">
      <alignment horizontal="center"/>
    </xf>
    <xf numFmtId="0" fontId="14" fillId="0" borderId="0" xfId="0" applyFont="1"/>
    <xf numFmtId="0" fontId="14" fillId="0" borderId="0" xfId="0" applyFont="1" applyAlignment="1">
      <alignment horizontal="center" vertical="center"/>
    </xf>
    <xf numFmtId="0" fontId="14" fillId="0" borderId="0" xfId="0" applyFont="1" applyAlignment="1">
      <alignment horizontal="center" vertical="center" wrapText="1"/>
    </xf>
    <xf numFmtId="0" fontId="16" fillId="0" borderId="0" xfId="0" applyFont="1" applyAlignment="1">
      <alignment horizontal="center" vertical="center"/>
    </xf>
    <xf numFmtId="0" fontId="16" fillId="0" borderId="0" xfId="0" applyFont="1" applyAlignment="1">
      <alignment horizontal="center" vertical="center" wrapText="1"/>
    </xf>
    <xf numFmtId="0" fontId="15" fillId="10" borderId="8" xfId="9" applyFont="1" applyBorder="1"/>
    <xf numFmtId="0" fontId="16" fillId="0" borderId="8" xfId="0" applyFont="1" applyBorder="1" applyAlignment="1">
      <alignment horizontal="center"/>
    </xf>
    <xf numFmtId="0" fontId="14" fillId="0" borderId="8" xfId="0" applyFont="1" applyBorder="1" applyAlignment="1">
      <alignment horizontal="center"/>
    </xf>
    <xf numFmtId="0" fontId="16" fillId="9" borderId="8" xfId="8" applyFont="1" applyBorder="1" applyAlignment="1">
      <alignment horizontal="center"/>
    </xf>
    <xf numFmtId="0" fontId="14" fillId="9" borderId="8" xfId="8" applyFont="1" applyBorder="1" applyAlignment="1">
      <alignment horizontal="center"/>
    </xf>
    <xf numFmtId="0" fontId="16" fillId="0" borderId="12" xfId="0" applyFont="1" applyBorder="1" applyAlignment="1">
      <alignment horizontal="center"/>
    </xf>
    <xf numFmtId="0" fontId="15" fillId="8" borderId="8" xfId="7" applyFont="1" applyBorder="1"/>
    <xf numFmtId="0" fontId="15" fillId="11" borderId="13" xfId="0" applyFont="1" applyFill="1" applyBorder="1" applyAlignment="1">
      <alignment horizontal="center" vertical="center" wrapText="1"/>
    </xf>
    <xf numFmtId="0" fontId="15" fillId="11" borderId="14" xfId="0" applyFont="1" applyFill="1" applyBorder="1" applyAlignment="1">
      <alignment horizontal="center" vertical="center" wrapText="1"/>
    </xf>
    <xf numFmtId="0" fontId="15" fillId="11" borderId="14" xfId="0" applyFont="1" applyFill="1" applyBorder="1" applyAlignment="1">
      <alignment horizontal="center" vertical="center"/>
    </xf>
    <xf numFmtId="0" fontId="14" fillId="12" borderId="15" xfId="0" applyFont="1" applyFill="1" applyBorder="1" applyAlignment="1">
      <alignment horizontal="center" vertical="center"/>
    </xf>
    <xf numFmtId="0" fontId="14" fillId="12" borderId="16" xfId="0" applyFont="1" applyFill="1" applyBorder="1" applyAlignment="1">
      <alignment horizontal="center" vertical="center"/>
    </xf>
    <xf numFmtId="0" fontId="14" fillId="2" borderId="15" xfId="0" applyFont="1" applyFill="1" applyBorder="1" applyAlignment="1">
      <alignment horizontal="center" vertical="center" wrapText="1"/>
    </xf>
    <xf numFmtId="0" fontId="14" fillId="2" borderId="16" xfId="0" applyFont="1" applyFill="1" applyBorder="1" applyAlignment="1">
      <alignment horizontal="center" vertical="center" wrapText="1"/>
    </xf>
    <xf numFmtId="0" fontId="14" fillId="12" borderId="15" xfId="0" applyFont="1" applyFill="1" applyBorder="1" applyAlignment="1">
      <alignment horizontal="center" vertical="center" wrapText="1"/>
    </xf>
    <xf numFmtId="0" fontId="14" fillId="12" borderId="16" xfId="0" applyFont="1" applyFill="1" applyBorder="1" applyAlignment="1">
      <alignment horizontal="center" vertical="center" wrapText="1"/>
    </xf>
    <xf numFmtId="0" fontId="14" fillId="0" borderId="2" xfId="0" applyFont="1" applyBorder="1" applyAlignment="1">
      <alignment horizontal="center"/>
    </xf>
    <xf numFmtId="0" fontId="14" fillId="0" borderId="3" xfId="0" applyFont="1" applyBorder="1" applyAlignment="1">
      <alignment horizontal="center"/>
    </xf>
    <xf numFmtId="0" fontId="14" fillId="0" borderId="4" xfId="0" applyFont="1" applyBorder="1" applyAlignment="1">
      <alignment horizontal="center"/>
    </xf>
    <xf numFmtId="0" fontId="14" fillId="0" borderId="5" xfId="0" applyFont="1" applyBorder="1" applyAlignment="1">
      <alignment horizontal="center"/>
    </xf>
    <xf numFmtId="0" fontId="14" fillId="0" borderId="6" xfId="0" applyFont="1" applyBorder="1" applyAlignment="1">
      <alignment horizontal="center"/>
    </xf>
    <xf numFmtId="0" fontId="14" fillId="0" borderId="7" xfId="0" applyFont="1" applyBorder="1" applyAlignment="1">
      <alignment horizontal="center"/>
    </xf>
    <xf numFmtId="0" fontId="14" fillId="12" borderId="18" xfId="0" applyFont="1" applyFill="1" applyBorder="1" applyAlignment="1">
      <alignment horizontal="center"/>
    </xf>
    <xf numFmtId="0" fontId="14" fillId="12" borderId="19" xfId="0" applyFont="1" applyFill="1" applyBorder="1" applyAlignment="1">
      <alignment horizontal="center"/>
    </xf>
    <xf numFmtId="0" fontId="14" fillId="2" borderId="20" xfId="0" applyFont="1" applyFill="1" applyBorder="1" applyAlignment="1">
      <alignment horizontal="center"/>
    </xf>
    <xf numFmtId="0" fontId="14" fillId="2" borderId="21" xfId="0" applyFont="1" applyFill="1" applyBorder="1" applyAlignment="1">
      <alignment horizontal="center"/>
    </xf>
    <xf numFmtId="0" fontId="14" fillId="12" borderId="22" xfId="0" applyFont="1" applyFill="1" applyBorder="1" applyAlignment="1">
      <alignment horizontal="center"/>
    </xf>
    <xf numFmtId="0" fontId="14" fillId="12" borderId="23" xfId="0" applyFont="1" applyFill="1" applyBorder="1" applyAlignment="1">
      <alignment horizontal="center"/>
    </xf>
    <xf numFmtId="0" fontId="14" fillId="2" borderId="18" xfId="0" applyFont="1" applyFill="1" applyBorder="1" applyAlignment="1">
      <alignment horizontal="center"/>
    </xf>
    <xf numFmtId="0" fontId="14" fillId="2" borderId="19" xfId="0" applyFont="1" applyFill="1" applyBorder="1" applyAlignment="1">
      <alignment horizontal="center"/>
    </xf>
    <xf numFmtId="0" fontId="14" fillId="12" borderId="20" xfId="0" applyFont="1" applyFill="1" applyBorder="1" applyAlignment="1">
      <alignment horizontal="center"/>
    </xf>
    <xf numFmtId="0" fontId="14" fillId="12" borderId="21" xfId="0" applyFont="1" applyFill="1" applyBorder="1" applyAlignment="1">
      <alignment horizontal="center"/>
    </xf>
    <xf numFmtId="0" fontId="14" fillId="2" borderId="22" xfId="0" applyFont="1" applyFill="1" applyBorder="1" applyAlignment="1">
      <alignment horizontal="center"/>
    </xf>
    <xf numFmtId="0" fontId="14" fillId="2" borderId="23" xfId="0" applyFont="1" applyFill="1" applyBorder="1" applyAlignment="1">
      <alignment horizontal="center"/>
    </xf>
    <xf numFmtId="0" fontId="14" fillId="0" borderId="0" xfId="0" applyFont="1" applyAlignment="1">
      <alignment horizontal="center"/>
    </xf>
    <xf numFmtId="0" fontId="14" fillId="12" borderId="0" xfId="0" applyFont="1" applyFill="1" applyAlignment="1">
      <alignment horizontal="center"/>
    </xf>
    <xf numFmtId="0" fontId="14" fillId="2" borderId="0" xfId="0" applyFont="1" applyFill="1" applyAlignment="1">
      <alignment horizontal="center"/>
    </xf>
    <xf numFmtId="0" fontId="14" fillId="2" borderId="0" xfId="0" applyFont="1" applyFill="1" applyAlignment="1">
      <alignment horizontal="center" vertical="center" wrapText="1"/>
    </xf>
    <xf numFmtId="0" fontId="15" fillId="0" borderId="13"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24" xfId="0" applyFont="1" applyBorder="1" applyAlignment="1">
      <alignment horizontal="center" vertical="center"/>
    </xf>
    <xf numFmtId="0" fontId="14" fillId="0" borderId="15" xfId="0" applyFont="1" applyBorder="1" applyAlignment="1">
      <alignment horizontal="center" vertical="center"/>
    </xf>
    <xf numFmtId="0" fontId="14" fillId="0" borderId="17" xfId="0" applyFont="1" applyBorder="1" applyAlignment="1">
      <alignment horizontal="center" vertical="center"/>
    </xf>
    <xf numFmtId="0" fontId="14" fillId="0" borderId="15" xfId="0" applyFont="1" applyBorder="1" applyAlignment="1">
      <alignment horizontal="center" vertical="center" wrapText="1"/>
    </xf>
    <xf numFmtId="0" fontId="14" fillId="0" borderId="17" xfId="0" applyFont="1" applyBorder="1" applyAlignment="1">
      <alignment horizontal="center" vertical="center" wrapText="1"/>
    </xf>
    <xf numFmtId="0" fontId="15" fillId="11" borderId="0" xfId="0" applyFont="1" applyFill="1" applyAlignment="1">
      <alignment horizontal="center" vertical="center"/>
    </xf>
    <xf numFmtId="0" fontId="14" fillId="12" borderId="0" xfId="0" applyFont="1" applyFill="1" applyAlignment="1">
      <alignment horizontal="center" vertical="center"/>
    </xf>
    <xf numFmtId="0" fontId="14" fillId="12" borderId="0" xfId="0" applyFont="1" applyFill="1" applyAlignment="1">
      <alignment horizontal="center" vertical="center" wrapText="1"/>
    </xf>
    <xf numFmtId="0" fontId="15" fillId="0" borderId="24" xfId="0" applyFont="1" applyBorder="1" applyAlignment="1">
      <alignment horizontal="center" vertical="center" wrapText="1"/>
    </xf>
    <xf numFmtId="0" fontId="13" fillId="13" borderId="8" xfId="0" applyFont="1" applyFill="1" applyBorder="1" applyAlignment="1">
      <alignment horizontal="center" vertical="center" wrapText="1"/>
    </xf>
    <xf numFmtId="16" fontId="0" fillId="0" borderId="0" xfId="0" applyNumberFormat="1"/>
    <xf numFmtId="0" fontId="18" fillId="0" borderId="0" xfId="0" applyFont="1" applyAlignment="1">
      <alignment horizontal="center" vertical="center" wrapText="1"/>
    </xf>
    <xf numFmtId="0" fontId="15" fillId="11" borderId="25" xfId="0" applyFont="1" applyFill="1" applyBorder="1" applyAlignment="1">
      <alignment horizontal="center" vertical="center" wrapText="1"/>
    </xf>
    <xf numFmtId="0" fontId="16" fillId="12" borderId="17" xfId="0" applyFont="1" applyFill="1" applyBorder="1" applyAlignment="1">
      <alignment horizontal="center" vertical="center" wrapText="1"/>
    </xf>
    <xf numFmtId="0" fontId="16" fillId="2" borderId="17" xfId="0" applyFont="1" applyFill="1" applyBorder="1" applyAlignment="1">
      <alignment horizontal="center" vertical="center" wrapText="1"/>
    </xf>
    <xf numFmtId="0" fontId="14" fillId="2" borderId="26" xfId="0" applyFont="1" applyFill="1" applyBorder="1" applyAlignment="1">
      <alignment horizontal="center" vertical="center" wrapText="1"/>
    </xf>
    <xf numFmtId="0" fontId="16" fillId="2" borderId="27" xfId="0" applyFont="1" applyFill="1" applyBorder="1" applyAlignment="1">
      <alignment horizontal="center" vertical="center" wrapText="1"/>
    </xf>
    <xf numFmtId="0" fontId="19" fillId="6" borderId="8" xfId="0" applyFont="1" applyFill="1" applyBorder="1" applyAlignment="1">
      <alignment horizontal="center"/>
    </xf>
    <xf numFmtId="0" fontId="19" fillId="0" borderId="8" xfId="0" applyFont="1" applyBorder="1" applyAlignment="1">
      <alignment horizontal="center"/>
    </xf>
    <xf numFmtId="0" fontId="15" fillId="0" borderId="0" xfId="0" applyFont="1" applyAlignment="1">
      <alignment horizontal="center" vertical="center" wrapText="1"/>
    </xf>
    <xf numFmtId="0" fontId="14" fillId="15" borderId="16" xfId="0" applyFont="1" applyFill="1" applyBorder="1" applyAlignment="1">
      <alignment horizontal="center" vertical="center"/>
    </xf>
    <xf numFmtId="0" fontId="14" fillId="12" borderId="17" xfId="0" applyFont="1" applyFill="1" applyBorder="1" applyAlignment="1">
      <alignment horizontal="center" vertical="center"/>
    </xf>
    <xf numFmtId="0" fontId="14" fillId="2" borderId="17" xfId="0" applyFont="1" applyFill="1" applyBorder="1" applyAlignment="1">
      <alignment horizontal="center" vertical="center" wrapText="1"/>
    </xf>
    <xf numFmtId="0" fontId="14" fillId="12" borderId="17" xfId="0" applyFont="1" applyFill="1" applyBorder="1" applyAlignment="1">
      <alignment horizontal="center" vertical="center" wrapText="1"/>
    </xf>
    <xf numFmtId="0" fontId="14" fillId="2" borderId="30" xfId="0" applyFont="1" applyFill="1" applyBorder="1" applyAlignment="1">
      <alignment horizontal="center" vertical="center" wrapText="1"/>
    </xf>
    <xf numFmtId="0" fontId="14" fillId="12" borderId="18" xfId="0" applyFont="1" applyFill="1" applyBorder="1" applyAlignment="1">
      <alignment horizontal="center" vertical="center"/>
    </xf>
    <xf numFmtId="0" fontId="14" fillId="12" borderId="19" xfId="0" applyFont="1" applyFill="1" applyBorder="1" applyAlignment="1">
      <alignment horizontal="center" vertical="center"/>
    </xf>
    <xf numFmtId="0" fontId="14" fillId="2" borderId="20" xfId="0" applyFont="1" applyFill="1" applyBorder="1" applyAlignment="1">
      <alignment horizontal="center" vertical="center" wrapText="1"/>
    </xf>
    <xf numFmtId="0" fontId="14" fillId="12" borderId="22" xfId="0" applyFont="1" applyFill="1" applyBorder="1" applyAlignment="1">
      <alignment horizontal="center" vertical="center" wrapText="1"/>
    </xf>
    <xf numFmtId="0" fontId="14" fillId="12" borderId="29"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14" fillId="12" borderId="28" xfId="0" applyFont="1" applyFill="1" applyBorder="1" applyAlignment="1">
      <alignment horizontal="center" vertical="center"/>
    </xf>
    <xf numFmtId="0" fontId="14" fillId="12" borderId="26" xfId="0" applyFont="1" applyFill="1" applyBorder="1" applyAlignment="1">
      <alignment horizontal="center" vertical="center"/>
    </xf>
    <xf numFmtId="0" fontId="14" fillId="12" borderId="30" xfId="0" applyFont="1" applyFill="1" applyBorder="1" applyAlignment="1">
      <alignment horizontal="center" vertical="center" wrapText="1"/>
    </xf>
    <xf numFmtId="0" fontId="14" fillId="2" borderId="18" xfId="0" applyFont="1" applyFill="1" applyBorder="1" applyAlignment="1">
      <alignment horizontal="center" vertical="center" wrapText="1"/>
    </xf>
    <xf numFmtId="0" fontId="14" fillId="2" borderId="19" xfId="0" applyFont="1" applyFill="1" applyBorder="1" applyAlignment="1">
      <alignment horizontal="center" vertical="center" wrapText="1"/>
    </xf>
    <xf numFmtId="0" fontId="14" fillId="12" borderId="20" xfId="0" applyFont="1" applyFill="1" applyBorder="1" applyAlignment="1">
      <alignment horizontal="center" vertical="center" wrapText="1"/>
    </xf>
    <xf numFmtId="0" fontId="14" fillId="12" borderId="21" xfId="0" applyFont="1" applyFill="1" applyBorder="1" applyAlignment="1">
      <alignment horizontal="center" vertical="center" wrapText="1"/>
    </xf>
    <xf numFmtId="0" fontId="14" fillId="2" borderId="22" xfId="0" applyFont="1" applyFill="1" applyBorder="1" applyAlignment="1">
      <alignment horizontal="center" vertical="center" wrapText="1"/>
    </xf>
    <xf numFmtId="0" fontId="14" fillId="2" borderId="23" xfId="0" applyFont="1" applyFill="1" applyBorder="1" applyAlignment="1">
      <alignment horizontal="center" vertical="center" wrapText="1"/>
    </xf>
    <xf numFmtId="0" fontId="16" fillId="12" borderId="0" xfId="0" applyFont="1" applyFill="1" applyAlignment="1">
      <alignment horizontal="center" vertical="center"/>
    </xf>
    <xf numFmtId="0" fontId="16" fillId="2" borderId="0" xfId="0" applyFont="1" applyFill="1" applyAlignment="1">
      <alignment horizontal="center" vertical="center" wrapText="1"/>
    </xf>
    <xf numFmtId="0" fontId="16" fillId="12" borderId="0" xfId="0" applyFont="1" applyFill="1" applyAlignment="1">
      <alignment horizontal="center" vertical="center" wrapText="1"/>
    </xf>
    <xf numFmtId="0" fontId="20" fillId="0" borderId="0" xfId="0" applyFont="1" applyAlignment="1">
      <alignment horizontal="center" vertical="center" wrapText="1"/>
    </xf>
    <xf numFmtId="0" fontId="4" fillId="0" borderId="0" xfId="0" applyFont="1" applyAlignment="1">
      <alignment horizontal="center" vertical="center" wrapText="1"/>
    </xf>
    <xf numFmtId="0" fontId="21" fillId="0" borderId="0" xfId="0" applyFont="1" applyAlignment="1">
      <alignment horizontal="center" vertical="center" wrapText="1"/>
    </xf>
    <xf numFmtId="0" fontId="22" fillId="0" borderId="0" xfId="1" applyFont="1" applyFill="1" applyBorder="1" applyAlignment="1">
      <alignment horizontal="center" vertical="center" wrapText="1"/>
    </xf>
    <xf numFmtId="0" fontId="25" fillId="0" borderId="0" xfId="0" applyFont="1"/>
    <xf numFmtId="0" fontId="28" fillId="0" borderId="0" xfId="0" applyFont="1" applyAlignment="1">
      <alignment horizontal="center" vertical="center" wrapText="1"/>
    </xf>
    <xf numFmtId="1" fontId="4" fillId="0" borderId="0" xfId="0" applyNumberFormat="1" applyFont="1"/>
    <xf numFmtId="1" fontId="4" fillId="0" borderId="33" xfId="0" applyNumberFormat="1" applyFont="1" applyBorder="1" applyAlignment="1">
      <alignment horizontal="center"/>
    </xf>
    <xf numFmtId="0" fontId="4" fillId="0" borderId="32" xfId="0" applyFont="1" applyBorder="1"/>
    <xf numFmtId="0" fontId="0" fillId="0" borderId="32" xfId="0" applyBorder="1"/>
    <xf numFmtId="0" fontId="4" fillId="16" borderId="32" xfId="0" applyFont="1" applyFill="1" applyBorder="1"/>
    <xf numFmtId="0" fontId="0" fillId="16" borderId="32" xfId="0" applyFill="1" applyBorder="1"/>
    <xf numFmtId="1" fontId="4" fillId="16" borderId="32" xfId="0" applyNumberFormat="1" applyFont="1" applyFill="1" applyBorder="1" applyAlignment="1">
      <alignment horizontal="center"/>
    </xf>
    <xf numFmtId="0" fontId="29" fillId="12" borderId="18" xfId="0" applyFont="1" applyFill="1" applyBorder="1" applyAlignment="1">
      <alignment horizontal="center"/>
    </xf>
    <xf numFmtId="0" fontId="29" fillId="12" borderId="19" xfId="0" applyFont="1" applyFill="1" applyBorder="1" applyAlignment="1">
      <alignment horizontal="center"/>
    </xf>
    <xf numFmtId="0" fontId="29" fillId="2" borderId="20" xfId="0" applyFont="1" applyFill="1" applyBorder="1" applyAlignment="1">
      <alignment horizontal="center"/>
    </xf>
    <xf numFmtId="0" fontId="29" fillId="2" borderId="21" xfId="0" applyFont="1" applyFill="1" applyBorder="1" applyAlignment="1">
      <alignment horizontal="center"/>
    </xf>
    <xf numFmtId="0" fontId="29" fillId="12" borderId="22" xfId="0" applyFont="1" applyFill="1" applyBorder="1" applyAlignment="1">
      <alignment horizontal="center"/>
    </xf>
    <xf numFmtId="0" fontId="29" fillId="12" borderId="23" xfId="0" applyFont="1" applyFill="1" applyBorder="1" applyAlignment="1">
      <alignment horizontal="center"/>
    </xf>
    <xf numFmtId="0" fontId="29" fillId="2" borderId="18" xfId="0" applyFont="1" applyFill="1" applyBorder="1" applyAlignment="1">
      <alignment horizontal="center"/>
    </xf>
    <xf numFmtId="0" fontId="29" fillId="2" borderId="19" xfId="0" applyFont="1" applyFill="1" applyBorder="1" applyAlignment="1">
      <alignment horizontal="center"/>
    </xf>
    <xf numFmtId="0" fontId="29" fillId="12" borderId="20" xfId="0" applyFont="1" applyFill="1" applyBorder="1" applyAlignment="1">
      <alignment horizontal="center"/>
    </xf>
    <xf numFmtId="0" fontId="29" fillId="12" borderId="21" xfId="0" applyFont="1" applyFill="1" applyBorder="1" applyAlignment="1">
      <alignment horizontal="center"/>
    </xf>
    <xf numFmtId="0" fontId="29" fillId="2" borderId="22" xfId="0" applyFont="1" applyFill="1" applyBorder="1" applyAlignment="1">
      <alignment horizontal="center"/>
    </xf>
    <xf numFmtId="0" fontId="29" fillId="2" borderId="23" xfId="0" applyFont="1" applyFill="1" applyBorder="1" applyAlignment="1">
      <alignment horizontal="center"/>
    </xf>
    <xf numFmtId="0" fontId="29" fillId="12" borderId="18" xfId="0" applyFont="1" applyFill="1" applyBorder="1" applyAlignment="1">
      <alignment horizontal="center" vertical="center"/>
    </xf>
    <xf numFmtId="0" fontId="29" fillId="2" borderId="20" xfId="0" applyFont="1" applyFill="1" applyBorder="1" applyAlignment="1">
      <alignment horizontal="center" vertical="center" wrapText="1"/>
    </xf>
    <xf numFmtId="0" fontId="29" fillId="2" borderId="17" xfId="0" applyFont="1" applyFill="1" applyBorder="1" applyAlignment="1">
      <alignment horizontal="center" vertical="center" wrapText="1"/>
    </xf>
    <xf numFmtId="0" fontId="29" fillId="12" borderId="29" xfId="0" applyFont="1" applyFill="1" applyBorder="1" applyAlignment="1">
      <alignment horizontal="center" vertical="center" wrapText="1"/>
    </xf>
    <xf numFmtId="0" fontId="29" fillId="2" borderId="18" xfId="0" applyFont="1" applyFill="1" applyBorder="1" applyAlignment="1">
      <alignment horizontal="center" vertical="center" wrapText="1"/>
    </xf>
    <xf numFmtId="0" fontId="29" fillId="2" borderId="19" xfId="0" applyFont="1" applyFill="1" applyBorder="1" applyAlignment="1">
      <alignment horizontal="center" vertical="center" wrapText="1"/>
    </xf>
    <xf numFmtId="0" fontId="29" fillId="2" borderId="22" xfId="0" applyFont="1" applyFill="1" applyBorder="1" applyAlignment="1">
      <alignment horizontal="center" vertical="center" wrapText="1"/>
    </xf>
    <xf numFmtId="0" fontId="29" fillId="2" borderId="23"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30" fillId="12" borderId="19" xfId="0" applyFont="1" applyFill="1" applyBorder="1" applyAlignment="1">
      <alignment horizontal="center"/>
    </xf>
    <xf numFmtId="0" fontId="30" fillId="12" borderId="23" xfId="0" applyFont="1" applyFill="1" applyBorder="1" applyAlignment="1">
      <alignment horizontal="center"/>
    </xf>
    <xf numFmtId="0" fontId="30" fillId="12" borderId="22" xfId="0" applyFont="1" applyFill="1" applyBorder="1" applyAlignment="1">
      <alignment horizontal="center"/>
    </xf>
    <xf numFmtId="0" fontId="30" fillId="12" borderId="18" xfId="0" applyFont="1" applyFill="1" applyBorder="1" applyAlignment="1">
      <alignment horizontal="center"/>
    </xf>
    <xf numFmtId="0" fontId="30" fillId="2" borderId="18" xfId="0" applyFont="1" applyFill="1" applyBorder="1" applyAlignment="1">
      <alignment horizontal="center"/>
    </xf>
    <xf numFmtId="0" fontId="30" fillId="2" borderId="23" xfId="0" applyFont="1" applyFill="1" applyBorder="1" applyAlignment="1">
      <alignment horizontal="center"/>
    </xf>
    <xf numFmtId="0" fontId="31" fillId="12" borderId="18" xfId="0" applyFont="1" applyFill="1" applyBorder="1" applyAlignment="1">
      <alignment horizontal="center"/>
    </xf>
    <xf numFmtId="0" fontId="31" fillId="12" borderId="19" xfId="0" applyFont="1" applyFill="1" applyBorder="1" applyAlignment="1">
      <alignment horizontal="center"/>
    </xf>
    <xf numFmtId="0" fontId="32" fillId="2" borderId="20" xfId="0" applyFont="1" applyFill="1" applyBorder="1" applyAlignment="1">
      <alignment horizontal="center"/>
    </xf>
    <xf numFmtId="0" fontId="32" fillId="2" borderId="21" xfId="0" applyFont="1" applyFill="1" applyBorder="1" applyAlignment="1">
      <alignment horizontal="center"/>
    </xf>
    <xf numFmtId="0" fontId="31" fillId="12" borderId="22" xfId="0" applyFont="1" applyFill="1" applyBorder="1" applyAlignment="1">
      <alignment horizontal="center"/>
    </xf>
    <xf numFmtId="0" fontId="31" fillId="12" borderId="23" xfId="0" applyFont="1" applyFill="1" applyBorder="1" applyAlignment="1">
      <alignment horizontal="center"/>
    </xf>
    <xf numFmtId="0" fontId="33" fillId="2" borderId="20" xfId="0" applyFont="1" applyFill="1" applyBorder="1" applyAlignment="1">
      <alignment horizontal="center"/>
    </xf>
    <xf numFmtId="0" fontId="33" fillId="2" borderId="21" xfId="0" applyFont="1" applyFill="1" applyBorder="1" applyAlignment="1">
      <alignment horizontal="center"/>
    </xf>
    <xf numFmtId="0" fontId="30" fillId="2" borderId="19" xfId="0" applyFont="1" applyFill="1" applyBorder="1" applyAlignment="1">
      <alignment horizontal="center"/>
    </xf>
    <xf numFmtId="0" fontId="30" fillId="12" borderId="20" xfId="0" applyFont="1" applyFill="1" applyBorder="1" applyAlignment="1">
      <alignment horizontal="center"/>
    </xf>
    <xf numFmtId="0" fontId="30" fillId="2" borderId="22" xfId="0" applyFont="1" applyFill="1" applyBorder="1" applyAlignment="1">
      <alignment horizontal="center"/>
    </xf>
    <xf numFmtId="0" fontId="30" fillId="12" borderId="19" xfId="0" applyFont="1" applyFill="1" applyBorder="1" applyAlignment="1">
      <alignment horizontal="center" vertical="center"/>
    </xf>
    <xf numFmtId="0" fontId="30" fillId="2" borderId="17" xfId="0" applyFont="1" applyFill="1" applyBorder="1" applyAlignment="1">
      <alignment horizontal="center" vertical="center" wrapText="1"/>
    </xf>
    <xf numFmtId="0" fontId="30" fillId="2" borderId="20" xfId="0" applyFont="1" applyFill="1" applyBorder="1" applyAlignment="1">
      <alignment horizontal="center" vertical="center" wrapText="1"/>
    </xf>
    <xf numFmtId="0" fontId="30" fillId="12" borderId="22" xfId="0" applyFont="1" applyFill="1" applyBorder="1" applyAlignment="1">
      <alignment horizontal="center" vertical="center" wrapText="1"/>
    </xf>
    <xf numFmtId="0" fontId="30" fillId="2" borderId="18" xfId="0" applyFont="1" applyFill="1" applyBorder="1" applyAlignment="1">
      <alignment horizontal="center" vertical="center" wrapText="1"/>
    </xf>
    <xf numFmtId="0" fontId="30" fillId="12" borderId="20" xfId="0" applyFont="1" applyFill="1" applyBorder="1" applyAlignment="1">
      <alignment horizontal="center" vertical="center" wrapText="1"/>
    </xf>
    <xf numFmtId="0" fontId="30" fillId="12" borderId="21" xfId="0" applyFont="1" applyFill="1" applyBorder="1" applyAlignment="1">
      <alignment horizontal="center" vertical="center" wrapText="1"/>
    </xf>
    <xf numFmtId="0" fontId="30" fillId="2" borderId="23" xfId="0" applyFont="1" applyFill="1" applyBorder="1" applyAlignment="1">
      <alignment horizontal="center" vertical="center" wrapText="1"/>
    </xf>
    <xf numFmtId="0" fontId="30" fillId="2" borderId="20" xfId="0" applyFont="1" applyFill="1" applyBorder="1" applyAlignment="1">
      <alignment horizontal="center"/>
    </xf>
    <xf numFmtId="0" fontId="30" fillId="2" borderId="21" xfId="0" applyFont="1" applyFill="1" applyBorder="1" applyAlignment="1">
      <alignment horizontal="center"/>
    </xf>
    <xf numFmtId="0" fontId="30" fillId="12" borderId="21" xfId="0" applyFont="1" applyFill="1" applyBorder="1" applyAlignment="1">
      <alignment horizontal="center"/>
    </xf>
    <xf numFmtId="0" fontId="30" fillId="2" borderId="19" xfId="0" applyFont="1" applyFill="1" applyBorder="1" applyAlignment="1">
      <alignment horizontal="center" vertical="center" wrapText="1"/>
    </xf>
    <xf numFmtId="0" fontId="30" fillId="2" borderId="22" xfId="0" applyFont="1" applyFill="1" applyBorder="1" applyAlignment="1">
      <alignment horizontal="center" vertical="center" wrapText="1"/>
    </xf>
    <xf numFmtId="0" fontId="34" fillId="0" borderId="0" xfId="0" applyFont="1" applyAlignment="1">
      <alignment horizontal="center" vertical="center"/>
    </xf>
    <xf numFmtId="0" fontId="35" fillId="0" borderId="0" xfId="0" applyFont="1" applyAlignment="1">
      <alignment horizontal="center" vertical="center" wrapText="1"/>
    </xf>
    <xf numFmtId="9" fontId="34" fillId="0" borderId="0" xfId="6" applyFont="1" applyFill="1" applyAlignment="1">
      <alignment horizontal="center" vertical="center"/>
    </xf>
    <xf numFmtId="0" fontId="34" fillId="0" borderId="0" xfId="0" applyFont="1" applyAlignment="1">
      <alignment horizontal="left" vertical="center"/>
    </xf>
    <xf numFmtId="0" fontId="15" fillId="14" borderId="0" xfId="0" applyFont="1" applyFill="1" applyAlignment="1">
      <alignment horizontal="center" vertical="center" wrapText="1"/>
    </xf>
    <xf numFmtId="0" fontId="4" fillId="18" borderId="8" xfId="0" applyFont="1" applyFill="1" applyBorder="1" applyAlignment="1">
      <alignment horizontal="center" vertical="center"/>
    </xf>
    <xf numFmtId="0" fontId="0" fillId="0" borderId="8" xfId="0" applyBorder="1"/>
    <xf numFmtId="0" fontId="4" fillId="0" borderId="8" xfId="0" applyFont="1" applyBorder="1"/>
    <xf numFmtId="0" fontId="4" fillId="18" borderId="34" xfId="0" applyFont="1" applyFill="1" applyBorder="1" applyAlignment="1">
      <alignment horizontal="center" vertical="center" wrapText="1"/>
    </xf>
    <xf numFmtId="0" fontId="4" fillId="0" borderId="8" xfId="0" applyFont="1" applyBorder="1" applyAlignment="1">
      <alignment vertical="center"/>
    </xf>
    <xf numFmtId="0" fontId="0" fillId="0" borderId="0" xfId="0" applyAlignment="1">
      <alignment horizontal="left" vertical="center"/>
    </xf>
    <xf numFmtId="9" fontId="0" fillId="0" borderId="0" xfId="6" applyFont="1" applyFill="1" applyBorder="1" applyAlignment="1">
      <alignment horizontal="center" vertical="center"/>
    </xf>
    <xf numFmtId="9" fontId="0" fillId="0" borderId="0" xfId="6" applyFont="1" applyFill="1" applyBorder="1" applyAlignment="1">
      <alignment horizontal="center" vertical="center" wrapText="1"/>
    </xf>
    <xf numFmtId="0" fontId="6" fillId="0" borderId="0" xfId="2" applyFill="1" applyAlignment="1">
      <alignment vertical="center"/>
    </xf>
    <xf numFmtId="0" fontId="0" fillId="0" borderId="0" xfId="0"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4" fillId="4" borderId="0" xfId="0" applyFont="1" applyFill="1" applyAlignment="1">
      <alignment horizontal="center" vertical="center"/>
    </xf>
    <xf numFmtId="0" fontId="0" fillId="0" borderId="0" xfId="0" applyAlignment="1">
      <alignment wrapText="1"/>
    </xf>
    <xf numFmtId="0" fontId="14" fillId="12" borderId="35" xfId="0" applyFont="1" applyFill="1" applyBorder="1" applyAlignment="1">
      <alignment horizontal="center"/>
    </xf>
    <xf numFmtId="0" fontId="14" fillId="2" borderId="36" xfId="0" applyFont="1" applyFill="1" applyBorder="1" applyAlignment="1">
      <alignment horizontal="center"/>
    </xf>
    <xf numFmtId="0" fontId="14" fillId="12" borderId="37" xfId="0" applyFont="1" applyFill="1" applyBorder="1" applyAlignment="1">
      <alignment horizontal="center"/>
    </xf>
    <xf numFmtId="0" fontId="8" fillId="6" borderId="8" xfId="0" applyFont="1" applyFill="1" applyBorder="1" applyAlignment="1">
      <alignment horizontal="center"/>
    </xf>
    <xf numFmtId="0" fontId="6" fillId="0" borderId="0" xfId="2"/>
    <xf numFmtId="0" fontId="0" fillId="0" borderId="0" xfId="0" applyAlignment="1">
      <alignment vertical="center" wrapText="1"/>
    </xf>
    <xf numFmtId="0" fontId="0" fillId="0" borderId="12" xfId="0" applyBorder="1" applyAlignment="1">
      <alignment horizontal="center"/>
    </xf>
    <xf numFmtId="9" fontId="0" fillId="0" borderId="0" xfId="6" applyFont="1" applyAlignment="1">
      <alignment vertical="center" wrapText="1"/>
    </xf>
    <xf numFmtId="0" fontId="0" fillId="0" borderId="1" xfId="0" applyBorder="1"/>
    <xf numFmtId="0" fontId="0" fillId="2" borderId="1" xfId="0" applyFill="1" applyBorder="1"/>
    <xf numFmtId="0" fontId="0" fillId="0" borderId="0" xfId="6" applyNumberFormat="1" applyFont="1" applyAlignment="1">
      <alignment horizontal="center" vertical="center" wrapText="1"/>
    </xf>
    <xf numFmtId="9" fontId="0" fillId="0" borderId="0" xfId="0" applyNumberFormat="1" applyAlignment="1">
      <alignment vertical="center" wrapText="1"/>
    </xf>
    <xf numFmtId="0" fontId="38" fillId="0" borderId="0" xfId="0" applyFont="1" applyAlignment="1">
      <alignment horizontal="center" vertical="center" wrapText="1"/>
    </xf>
    <xf numFmtId="0" fontId="19" fillId="0" borderId="0" xfId="0" applyFont="1" applyAlignment="1">
      <alignment horizontal="center" vertical="center" wrapText="1"/>
    </xf>
    <xf numFmtId="0" fontId="13" fillId="8" borderId="0" xfId="7" applyFont="1" applyAlignment="1">
      <alignment horizontal="left" vertical="center"/>
    </xf>
    <xf numFmtId="0" fontId="13" fillId="8" borderId="0" xfId="7" applyFont="1" applyAlignment="1">
      <alignment horizontal="center" vertical="center" wrapText="1"/>
    </xf>
    <xf numFmtId="0" fontId="0" fillId="0" borderId="8" xfId="0" applyBorder="1" applyAlignment="1">
      <alignment vertical="center" wrapText="1"/>
    </xf>
    <xf numFmtId="0" fontId="0" fillId="0" borderId="8" xfId="0" applyBorder="1" applyAlignment="1">
      <alignment horizontal="center" vertical="center" wrapText="1"/>
    </xf>
    <xf numFmtId="0" fontId="4" fillId="19" borderId="8" xfId="0" applyFont="1" applyFill="1" applyBorder="1" applyAlignment="1">
      <alignment horizontal="center" vertical="center" wrapText="1"/>
    </xf>
    <xf numFmtId="0" fontId="0" fillId="19" borderId="0" xfId="0" applyFill="1" applyAlignment="1">
      <alignment vertical="center" wrapText="1"/>
    </xf>
    <xf numFmtId="164" fontId="0" fillId="0" borderId="0" xfId="0" applyNumberFormat="1" applyAlignment="1">
      <alignment vertical="center" wrapText="1"/>
    </xf>
    <xf numFmtId="0" fontId="7" fillId="20" borderId="38" xfId="2" applyFont="1" applyFill="1" applyBorder="1" applyAlignment="1">
      <alignment horizontal="left" vertical="center"/>
    </xf>
    <xf numFmtId="0" fontId="7" fillId="0" borderId="38" xfId="2" applyFont="1" applyBorder="1" applyAlignment="1">
      <alignment horizontal="left" vertical="center"/>
    </xf>
    <xf numFmtId="0" fontId="0" fillId="20" borderId="38" xfId="0" applyFill="1" applyBorder="1" applyAlignment="1">
      <alignment horizontal="center" vertical="center" wrapText="1"/>
    </xf>
    <xf numFmtId="0" fontId="0" fillId="0" borderId="38" xfId="0" applyBorder="1" applyAlignment="1">
      <alignment horizontal="center" vertical="center" wrapText="1"/>
    </xf>
    <xf numFmtId="0" fontId="0" fillId="20" borderId="38" xfId="0" applyFill="1" applyBorder="1" applyAlignment="1">
      <alignment horizontal="left" vertical="center" wrapText="1"/>
    </xf>
    <xf numFmtId="0" fontId="0" fillId="20" borderId="38" xfId="0" applyFill="1" applyBorder="1" applyAlignment="1">
      <alignment horizontal="left" vertical="center"/>
    </xf>
    <xf numFmtId="9" fontId="0" fillId="20" borderId="39" xfId="6" applyFont="1" applyFill="1" applyBorder="1" applyAlignment="1">
      <alignment horizontal="center" vertical="center"/>
    </xf>
    <xf numFmtId="0" fontId="0" fillId="0" borderId="38" xfId="0" applyBorder="1" applyAlignment="1">
      <alignment horizontal="left" vertical="center" wrapText="1"/>
    </xf>
    <xf numFmtId="0" fontId="0" fillId="0" borderId="38" xfId="0" applyBorder="1" applyAlignment="1">
      <alignment horizontal="left" vertical="center"/>
    </xf>
    <xf numFmtId="9" fontId="0" fillId="0" borderId="39" xfId="6" applyFont="1" applyBorder="1" applyAlignment="1">
      <alignment horizontal="center" vertical="center"/>
    </xf>
    <xf numFmtId="0" fontId="8" fillId="20" borderId="38" xfId="0" applyFont="1" applyFill="1" applyBorder="1" applyAlignment="1">
      <alignment horizontal="center" vertical="center" wrapText="1"/>
    </xf>
    <xf numFmtId="0" fontId="17" fillId="0" borderId="38" xfId="0" applyFont="1" applyBorder="1" applyAlignment="1">
      <alignment horizontal="center" vertical="center" wrapText="1"/>
    </xf>
    <xf numFmtId="0" fontId="0" fillId="20" borderId="40" xfId="0" applyFill="1" applyBorder="1" applyAlignment="1">
      <alignment horizontal="center" vertical="center" wrapText="1"/>
    </xf>
    <xf numFmtId="0" fontId="4" fillId="20" borderId="38" xfId="0" applyFont="1" applyFill="1" applyBorder="1" applyAlignment="1">
      <alignment horizontal="center" vertical="center" wrapText="1"/>
    </xf>
    <xf numFmtId="0" fontId="0" fillId="0" borderId="40" xfId="0" applyBorder="1" applyAlignment="1">
      <alignment horizontal="center" vertical="center"/>
    </xf>
    <xf numFmtId="0" fontId="4" fillId="0" borderId="38" xfId="0" applyFont="1" applyBorder="1" applyAlignment="1">
      <alignment horizontal="center" vertical="center"/>
    </xf>
    <xf numFmtId="0" fontId="39" fillId="0" borderId="0" xfId="0" applyFont="1" applyAlignment="1">
      <alignment horizontal="center" vertical="center"/>
    </xf>
    <xf numFmtId="0" fontId="39" fillId="0" borderId="0" xfId="0" applyFont="1" applyAlignment="1">
      <alignment horizontal="center" vertical="center" wrapText="1"/>
    </xf>
    <xf numFmtId="0" fontId="40" fillId="0" borderId="0" xfId="0" applyFont="1" applyAlignment="1">
      <alignment horizontal="center" vertical="center"/>
    </xf>
    <xf numFmtId="0" fontId="39" fillId="0" borderId="0" xfId="0" applyFont="1" applyAlignment="1">
      <alignment horizontal="left" vertical="center" wrapText="1"/>
    </xf>
    <xf numFmtId="0" fontId="41" fillId="0" borderId="0" xfId="0" applyFont="1" applyAlignment="1">
      <alignment horizontal="left" vertical="center"/>
    </xf>
    <xf numFmtId="0" fontId="39" fillId="0" borderId="0" xfId="0" applyFont="1" applyAlignment="1">
      <alignment horizontal="left" vertical="center"/>
    </xf>
    <xf numFmtId="0" fontId="43" fillId="22" borderId="41" xfId="11" applyAlignment="1">
      <alignment horizontal="center" vertical="center" wrapText="1"/>
    </xf>
    <xf numFmtId="0" fontId="8" fillId="0" borderId="0" xfId="10" applyFont="1" applyFill="1"/>
    <xf numFmtId="0" fontId="44" fillId="0" borderId="0" xfId="10" applyFont="1" applyFill="1"/>
    <xf numFmtId="44" fontId="0" fillId="0" borderId="0" xfId="3" applyFont="1"/>
    <xf numFmtId="44" fontId="4" fillId="0" borderId="0" xfId="3" applyFont="1"/>
    <xf numFmtId="0" fontId="4" fillId="0" borderId="0" xfId="0" applyFont="1" applyAlignment="1">
      <alignment horizontal="left" vertical="center"/>
    </xf>
    <xf numFmtId="44" fontId="44" fillId="0" borderId="0" xfId="3" applyFont="1"/>
    <xf numFmtId="44" fontId="8" fillId="0" borderId="0" xfId="3" applyFont="1"/>
    <xf numFmtId="0" fontId="9" fillId="0" borderId="0" xfId="0" applyFont="1"/>
    <xf numFmtId="0" fontId="21" fillId="0" borderId="0" xfId="0" applyFont="1"/>
    <xf numFmtId="0" fontId="45" fillId="0" borderId="0" xfId="0" applyFont="1" applyAlignment="1">
      <alignment vertical="center" wrapText="1"/>
    </xf>
    <xf numFmtId="0" fontId="4" fillId="0" borderId="0" xfId="0" applyFont="1" applyAlignment="1">
      <alignment vertical="center"/>
    </xf>
    <xf numFmtId="0" fontId="13" fillId="14" borderId="0" xfId="0" applyFont="1" applyFill="1" applyAlignment="1">
      <alignment horizontal="center" vertical="center"/>
    </xf>
    <xf numFmtId="0" fontId="4" fillId="17" borderId="0" xfId="0" applyFont="1" applyFill="1" applyAlignment="1">
      <alignment horizontal="center"/>
    </xf>
    <xf numFmtId="0" fontId="4" fillId="4" borderId="8" xfId="0" applyFont="1" applyFill="1" applyBorder="1" applyAlignment="1">
      <alignment horizontal="center" vertical="center"/>
    </xf>
    <xf numFmtId="0" fontId="4" fillId="4" borderId="9"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cellXfs>
  <cellStyles count="12">
    <cellStyle name="20% - Accent1" xfId="8" builtinId="30"/>
    <cellStyle name="40% - Accent2" xfId="4" builtinId="35"/>
    <cellStyle name="60% - Accent2" xfId="1" builtinId="36"/>
    <cellStyle name="Accent1" xfId="7" builtinId="29"/>
    <cellStyle name="Accent5" xfId="9" builtinId="45"/>
    <cellStyle name="Bad" xfId="5" builtinId="27"/>
    <cellStyle name="Currency" xfId="3" builtinId="4"/>
    <cellStyle name="Good" xfId="10" builtinId="26"/>
    <cellStyle name="Hyperlink" xfId="2" builtinId="8"/>
    <cellStyle name="Input" xfId="11" builtinId="20"/>
    <cellStyle name="Normal" xfId="0" builtinId="0"/>
    <cellStyle name="Percent" xfId="6" builtinId="5"/>
  </cellStyles>
  <dxfs count="146">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2"/>
        <color theme="0"/>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theme="0"/>
        </left>
        <right style="thin">
          <color theme="0"/>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2"/>
        <color theme="0"/>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theme="0"/>
        </left>
        <right style="thin">
          <color theme="0"/>
        </right>
        <top/>
        <bottom/>
      </border>
    </dxf>
    <dxf>
      <font>
        <strike val="0"/>
        <outline val="0"/>
        <shadow val="0"/>
        <u val="none"/>
        <vertAlign val="baseline"/>
        <sz val="11"/>
        <color auto="1"/>
        <name val="Calibri"/>
        <scheme val="minor"/>
      </font>
      <fill>
        <patternFill patternType="none">
          <fgColor indexed="64"/>
          <bgColor auto="1"/>
        </patternFill>
      </fill>
    </dxf>
    <dxf>
      <fill>
        <patternFill patternType="none">
          <fgColor indexed="64"/>
          <bgColor auto="1"/>
        </patternFill>
      </fill>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2"/>
        <color theme="0"/>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theme="0"/>
        </left>
        <right style="thin">
          <color theme="0"/>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2"/>
        <color theme="0"/>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theme="0"/>
        </left>
        <right style="thin">
          <color theme="0"/>
        </right>
        <top/>
        <bottom/>
      </border>
    </dxf>
    <dxf>
      <font>
        <b/>
        <strike val="0"/>
        <outline val="0"/>
        <shadow val="0"/>
        <u val="none"/>
        <vertAlign val="baseline"/>
        <sz val="12"/>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vertical="center" textRotation="0" indent="0" justifyLastLine="0" shrinkToFit="0" readingOrder="0"/>
    </dxf>
    <dxf>
      <font>
        <b val="0"/>
        <i val="0"/>
        <strike val="0"/>
        <condense val="0"/>
        <extend val="0"/>
        <outline val="0"/>
        <shadow val="0"/>
        <u/>
        <vertAlign val="baseline"/>
        <sz val="8"/>
        <color theme="10"/>
        <name val="Calibri"/>
        <scheme val="minor"/>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2"/>
        <color theme="0"/>
        <name val="Calibri"/>
        <scheme val="minor"/>
      </font>
      <fill>
        <patternFill patternType="solid">
          <fgColor theme="1"/>
          <bgColor theme="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1"/>
        <color theme="1"/>
        <name val="Calibri"/>
        <scheme val="minor"/>
      </font>
      <fill>
        <patternFill patternType="none">
          <bgColor auto="1"/>
        </patternFill>
      </fill>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1"/>
        <color theme="1"/>
        <name val="Calibri"/>
        <scheme val="minor"/>
      </font>
      <fill>
        <patternFill patternType="none">
          <bgColor auto="1"/>
        </patternFill>
      </fill>
      <alignment horizontal="left" vertical="center" textRotation="0" wrapText="0" indent="0" justifyLastLine="0" shrinkToFit="0" readingOrder="0"/>
    </dxf>
    <dxf>
      <font>
        <b val="0"/>
        <i val="0"/>
        <strike val="0"/>
        <condense val="0"/>
        <extend val="0"/>
        <outline val="0"/>
        <shadow val="0"/>
        <u/>
        <vertAlign val="baseline"/>
        <sz val="8"/>
        <color theme="10"/>
        <name val="Calibri"/>
        <scheme val="minor"/>
      </font>
      <fill>
        <patternFill patternType="none">
          <fgColor indexed="64"/>
          <bgColor indexed="65"/>
        </patternFill>
      </fill>
      <alignment horizontal="left" vertical="center" textRotation="0" wrapText="0" indent="0" justifyLastLine="0" shrinkToFit="0" readingOrder="0"/>
    </dxf>
    <dxf>
      <font>
        <strike val="0"/>
        <outline val="0"/>
        <shadow val="0"/>
        <u/>
        <vertAlign val="baseline"/>
        <sz val="8"/>
        <color theme="10"/>
        <name val="Calibri"/>
        <scheme val="minor"/>
      </font>
      <fill>
        <patternFill patternType="none">
          <bgColor auto="1"/>
        </patternFill>
      </fill>
      <alignment horizontal="left" vertical="center"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1"/>
        <color theme="1"/>
        <name val="Calibri"/>
        <scheme val="minor"/>
      </font>
      <fill>
        <patternFill patternType="none">
          <fgColor theme="4" tint="0.79998168889431442"/>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strike val="0"/>
        <outline val="0"/>
        <shadow val="0"/>
        <u val="none"/>
        <vertAlign val="baseline"/>
        <sz val="11"/>
        <color theme="1"/>
        <name val="Calibri"/>
        <scheme val="minor"/>
      </font>
      <fill>
        <patternFill patternType="none">
          <bgColor auto="1"/>
        </patternFill>
      </fill>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1"/>
        <color theme="1"/>
        <name val="Calibri"/>
        <scheme val="minor"/>
      </font>
      <fill>
        <patternFill patternType="none">
          <bgColor auto="1"/>
        </patternFill>
      </fill>
      <alignment horizontal="center" vertical="center" textRotation="0" indent="0" justifyLastLine="0" shrinkToFit="0" readingOrder="0"/>
    </dxf>
    <dxf>
      <font>
        <strike val="0"/>
        <outline val="0"/>
        <shadow val="0"/>
        <u val="none"/>
        <vertAlign val="baseline"/>
        <sz val="11"/>
        <color theme="1"/>
        <name val="Calibri"/>
        <scheme val="minor"/>
      </font>
      <fill>
        <patternFill patternType="none">
          <bgColor auto="1"/>
        </patternFill>
      </fill>
      <alignment horizontal="center" vertical="center" textRotation="0" indent="0" justifyLastLine="0" shrinkToFit="0" readingOrder="0"/>
    </dxf>
    <dxf>
      <font>
        <strike val="0"/>
        <outline val="0"/>
        <shadow val="0"/>
        <u val="none"/>
        <vertAlign val="baseline"/>
        <sz val="12"/>
        <color theme="1"/>
        <name val="Calibri"/>
        <scheme val="minor"/>
      </font>
      <fill>
        <patternFill patternType="none">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solid">
          <fgColor theme="4" tint="0.59999389629810485"/>
          <bgColor theme="4" tint="0.59999389629810485"/>
        </patternFill>
      </fill>
      <alignment horizontal="center" vertical="center" textRotation="0" wrapText="0" indent="0" justifyLastLine="0" shrinkToFit="0" readingOrder="0"/>
      <border diagonalUp="0" diagonalDown="0">
        <left/>
        <right style="thin">
          <color theme="0"/>
        </right>
        <top style="thin">
          <color theme="0"/>
        </top>
        <bottom style="thin">
          <color theme="0"/>
        </bottom>
        <vertical/>
        <horizontal/>
      </border>
    </dxf>
    <dxf>
      <border outline="0">
        <top style="thin">
          <color theme="0"/>
        </top>
      </border>
    </dxf>
    <dxf>
      <border outline="0">
        <right style="thin">
          <color theme="0"/>
        </right>
        <bottom style="thin">
          <color theme="0"/>
        </bottom>
      </border>
    </dxf>
    <dxf>
      <border outline="0">
        <bottom style="thick">
          <color theme="0"/>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sz val="10"/>
      </font>
      <alignment horizontal="center" vertical="center" textRotation="0" wrapText="1" indent="0" justifyLastLine="0" shrinkToFit="0" readingOrder="0"/>
    </dxf>
    <dxf>
      <font>
        <sz val="10"/>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B19:C23" totalsRowShown="0">
  <autoFilter ref="B19:C23" xr:uid="{00000000-0009-0000-0100-000004000000}"/>
  <sortState xmlns:xlrd2="http://schemas.microsoft.com/office/spreadsheetml/2017/richdata2" ref="B20:C23">
    <sortCondition ref="C19:C23"/>
  </sortState>
  <tableColumns count="2">
    <tableColumn id="1" xr3:uid="{00000000-0010-0000-0000-000001000000}" name="ID" dataDxfId="145"/>
    <tableColumn id="2" xr3:uid="{00000000-0010-0000-0000-000002000000}" name="Type"/>
  </tableColumns>
  <tableStyleInfo name="TableStyleMedium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Table8" displayName="Table8" ref="O3:V7" totalsRowShown="0" headerRowDxfId="46" dataDxfId="45">
  <tableColumns count="8">
    <tableColumn id="1" xr3:uid="{00000000-0010-0000-0900-000001000000}" name="question _x000a_id" dataDxfId="44"/>
    <tableColumn id="2" xr3:uid="{00000000-0010-0000-0900-000002000000}" name="bug _x000a_covering" dataDxfId="43"/>
    <tableColumn id="3" xr3:uid="{00000000-0010-0000-0900-000003000000}" name="set-1" dataDxfId="42"/>
    <tableColumn id="4" xr3:uid="{00000000-0010-0000-0900-000004000000}" name="set-2" dataDxfId="41"/>
    <tableColumn id="5" xr3:uid="{00000000-0010-0000-0900-000005000000}" name="set-3" dataDxfId="40"/>
    <tableColumn id="6" xr3:uid="{00000000-0010-0000-0900-000006000000}" name="set-4" dataDxfId="39"/>
    <tableColumn id="7" xr3:uid="{00000000-0010-0000-0900-000007000000}" name="Column1" dataDxfId="38"/>
    <tableColumn id="8" xr3:uid="{00000000-0010-0000-0900-000008000000}" name="Repeat _x000a_factor" dataDxfId="37">
      <calculatedColumnFormula>COUNTA(Q4:U4)</calculatedColumnFormula>
    </tableColumn>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810" displayName="Table810" ref="AA3:AH7" totalsRowShown="0" headerRowDxfId="36" dataDxfId="35">
  <tableColumns count="8">
    <tableColumn id="1" xr3:uid="{00000000-0010-0000-0A00-000001000000}" name="question _x000a_id" dataDxfId="34"/>
    <tableColumn id="2" xr3:uid="{00000000-0010-0000-0A00-000002000000}" name="bug _x000a_covering" dataDxfId="33"/>
    <tableColumn id="3" xr3:uid="{00000000-0010-0000-0A00-000003000000}" name="set-1" dataDxfId="32"/>
    <tableColumn id="4" xr3:uid="{00000000-0010-0000-0A00-000004000000}" name="set-2" dataDxfId="31"/>
    <tableColumn id="5" xr3:uid="{00000000-0010-0000-0A00-000005000000}" name="set-3" dataDxfId="30"/>
    <tableColumn id="6" xr3:uid="{00000000-0010-0000-0A00-000006000000}" name="set-4" dataDxfId="29"/>
    <tableColumn id="7" xr3:uid="{00000000-0010-0000-0A00-000007000000}" name="Column1" dataDxfId="28"/>
    <tableColumn id="8" xr3:uid="{00000000-0010-0000-0A00-000008000000}" name="Repeat _x000a_factor" dataDxfId="27">
      <calculatedColumnFormula>COUNTA(AC4:AG4)</calculatedColumnFormula>
    </tableColumn>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Table11" displayName="Table11" ref="B42:F50" totalsRowShown="0">
  <tableColumns count="5">
    <tableColumn id="1" xr3:uid="{00000000-0010-0000-0B00-000001000000}" name="People"/>
    <tableColumn id="2" xr3:uid="{00000000-0010-0000-0B00-000002000000}" name="Bug 8" dataDxfId="26"/>
    <tableColumn id="3" xr3:uid="{00000000-0010-0000-0B00-000003000000}" name="Bug 24" dataDxfId="25"/>
    <tableColumn id="4" xr3:uid="{00000000-0010-0000-0B00-000004000000}" name="Bug 6" dataDxfId="24"/>
    <tableColumn id="5" xr3:uid="{00000000-0010-0000-0B00-000005000000}" name="Bug 7" dataDxfId="2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e16" displayName="Table16" ref="B10:F19" totalsRowShown="0" headerRowDxfId="22">
  <tableColumns count="5">
    <tableColumn id="1" xr3:uid="{00000000-0010-0000-0C00-000001000000}" name="Session" dataDxfId="21"/>
    <tableColumn id="2" xr3:uid="{00000000-0010-0000-0C00-000002000000}" name="Distinct Questions" dataDxfId="20" dataCellStyle="Good"/>
    <tableColumn id="3" xr3:uid="{00000000-0010-0000-0C00-000003000000}" name="Distinct Sessions"/>
    <tableColumn id="4" xr3:uid="{00000000-0010-0000-0C00-000004000000}" name="Total sessions"/>
    <tableColumn id="5" xr3:uid="{00000000-0010-0000-0C00-000005000000}" name="Cost" dataCellStyle="Currency">
      <calculatedColumnFormula>Table16[[#This Row],[Total sessions]]*$D$3</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D000000}" name="Table813" displayName="Table813" ref="B19:J23" totalsRowShown="0" headerRowDxfId="19" dataDxfId="18">
  <tableColumns count="9">
    <tableColumn id="1" xr3:uid="{00000000-0010-0000-0D00-000001000000}" name="question _x000a_id" dataDxfId="17"/>
    <tableColumn id="2" xr3:uid="{00000000-0010-0000-0D00-000002000000}" name="bug _x000a_covering" dataDxfId="16"/>
    <tableColumn id="3" xr3:uid="{00000000-0010-0000-0D00-000003000000}" name="set-1" dataDxfId="15"/>
    <tableColumn id="9" xr3:uid="{00000000-0010-0000-0D00-000009000000}" name="set-12"/>
    <tableColumn id="4" xr3:uid="{00000000-0010-0000-0D00-000004000000}" name="set-2" dataDxfId="14"/>
    <tableColumn id="5" xr3:uid="{00000000-0010-0000-0D00-000005000000}" name="set-3" dataDxfId="13"/>
    <tableColumn id="6" xr3:uid="{00000000-0010-0000-0D00-000006000000}" name="set-4" dataDxfId="12"/>
    <tableColumn id="7" xr3:uid="{00000000-0010-0000-0D00-000007000000}" name="Column1" dataDxfId="11"/>
    <tableColumn id="8" xr3:uid="{00000000-0010-0000-0D00-000008000000}" name="Repeat _x000a_factor" dataDxfId="10">
      <calculatedColumnFormula>COUNTA(D20:I20)</calculatedColumnFormula>
    </tableColumn>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E000000}" name="Table81014" displayName="Table81014" ref="B14:J18" totalsRowShown="0" headerRowDxfId="9" dataDxfId="8">
  <tableColumns count="9">
    <tableColumn id="1" xr3:uid="{00000000-0010-0000-0E00-000001000000}" name="question _x000a_id" dataDxfId="7"/>
    <tableColumn id="2" xr3:uid="{00000000-0010-0000-0E00-000002000000}" name="bug _x000a_covering" dataDxfId="6"/>
    <tableColumn id="3" xr3:uid="{00000000-0010-0000-0E00-000003000000}" name="set-1" dataDxfId="5"/>
    <tableColumn id="9" xr3:uid="{00000000-0010-0000-0E00-000009000000}" name="set-12"/>
    <tableColumn id="4" xr3:uid="{00000000-0010-0000-0E00-000004000000}" name="set-2" dataDxfId="4"/>
    <tableColumn id="5" xr3:uid="{00000000-0010-0000-0E00-000005000000}" name="set-3" dataDxfId="3"/>
    <tableColumn id="6" xr3:uid="{00000000-0010-0000-0E00-000006000000}" name="set-4" dataDxfId="2"/>
    <tableColumn id="7" xr3:uid="{00000000-0010-0000-0E00-000007000000}" name="Column1" dataDxfId="1"/>
    <tableColumn id="8" xr3:uid="{00000000-0010-0000-0E00-000008000000}" name="Repeat _x000a_factor" dataDxfId="0">
      <calculatedColumnFormula>COUNTA(D15:I15)</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5" displayName="Table5" ref="B9:D12" totalsRowShown="0">
  <autoFilter ref="B9:D12" xr:uid="{00000000-0009-0000-0100-000005000000}"/>
  <tableColumns count="3">
    <tableColumn id="1" xr3:uid="{00000000-0010-0000-0100-000001000000}" name="field"/>
    <tableColumn id="2" xr3:uid="{00000000-0010-0000-0100-000002000000}" name="description"/>
    <tableColumn id="3" xr3:uid="{00000000-0010-0000-0100-000003000000}" name="example"/>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B2:F8" totalsRowShown="0" headerRowDxfId="144" dataDxfId="143">
  <tableColumns count="5">
    <tableColumn id="1" xr3:uid="{00000000-0010-0000-0200-000001000000}" name="Project" dataDxfId="142"/>
    <tableColumn id="2" xr3:uid="{00000000-0010-0000-0200-000002000000}" name="Description" dataDxfId="141"/>
    <tableColumn id="3" xr3:uid="{00000000-0010-0000-0200-000003000000}" name="number of Bugs" dataDxfId="140"/>
    <tableColumn id="4" xr3:uid="{00000000-0010-0000-0200-000004000000}" name="Bugs affecting a single file" dataDxfId="139"/>
    <tableColumn id="5" xr3:uid="{00000000-0010-0000-0200-000005000000}" name="Selected based on type of fault" dataDxfId="138"/>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13" displayName="Table13" ref="B2:M41" totalsRowShown="0" headerRowDxfId="137" dataDxfId="136">
  <autoFilter ref="B2:M41" xr:uid="{00000000-0009-0000-0100-000002000000}">
    <filterColumn colId="10">
      <filters>
        <filter val="ok"/>
      </filters>
    </filterColumn>
  </autoFilter>
  <tableColumns count="12">
    <tableColumn id="1" xr3:uid="{00000000-0010-0000-0300-000001000000}" name="Project" dataDxfId="135"/>
    <tableColumn id="4" xr3:uid="{00000000-0010-0000-0300-000004000000}" name="Description" dataDxfId="134"/>
    <tableColumn id="3" xr3:uid="{00000000-0010-0000-0300-000003000000}" name="Bug ID" dataDxfId="133"/>
    <tableColumn id="6" xr3:uid="{00000000-0010-0000-0300-000006000000}" name="File affected" dataDxfId="132"/>
    <tableColumn id="7" xr3:uid="{00000000-0010-0000-0300-000007000000}" name="Method" dataDxfId="131"/>
    <tableColumn id="8" xr3:uid="{00000000-0010-0000-0300-000008000000}" name="method size" dataDxfId="130"/>
    <tableColumn id="5" xr3:uid="{00000000-0010-0000-0300-000005000000}" name="Failure Type" dataDxfId="129"/>
    <tableColumn id="9" xr3:uid="{00000000-0010-0000-0300-000009000000}" name="Failure description" dataDxfId="128"/>
    <tableColumn id="2" xr3:uid="{00000000-0010-0000-0300-000002000000}" name="Fault type" dataDxfId="127"/>
    <tableColumn id="10" xr3:uid="{00000000-0010-0000-0300-00000A000000}" name="Template questions covered" dataDxfId="126"/>
    <tableColumn id="11" xr3:uid="{00000000-0010-0000-0300-00000B000000}" name="Selected" dataDxfId="125"/>
    <tableColumn id="12" xr3:uid="{00000000-0010-0000-0300-00000C000000}" name="Number of Questions" dataDxfId="12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e10" displayName="Table10" ref="B3:D13" totalsRowShown="0" headerRowBorderDxfId="123" tableBorderDxfId="122" totalsRowBorderDxfId="121">
  <autoFilter ref="B3:D13" xr:uid="{00000000-0009-0000-0100-00000A000000}"/>
  <sortState xmlns:xlrd2="http://schemas.microsoft.com/office/spreadsheetml/2017/richdata2" ref="B4:D13">
    <sortCondition ref="B3:B13"/>
  </sortState>
  <tableColumns count="3">
    <tableColumn id="1" xr3:uid="{00000000-0010-0000-0400-000001000000}" name="Rand" dataDxfId="120">
      <calculatedColumnFormula>RAND()</calculatedColumnFormula>
    </tableColumn>
    <tableColumn id="2" xr3:uid="{00000000-0010-0000-0400-000002000000}" name="question _x000a_id" dataDxfId="119"/>
    <tableColumn id="3" xr3:uid="{00000000-0010-0000-0400-000003000000}" name="bug _x000a_covering" dataDxfId="11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B3:R15" totalsRowCount="1" headerRowDxfId="117" dataDxfId="116">
  <sortState xmlns:xlrd2="http://schemas.microsoft.com/office/spreadsheetml/2017/richdata2" ref="B4:K13">
    <sortCondition ref="E3:E13"/>
  </sortState>
  <tableColumns count="17">
    <tableColumn id="9" xr3:uid="{00000000-0010-0000-0500-000009000000}" name="Project" totalsRowLabel="Total" dataDxfId="115" totalsRowDxfId="114"/>
    <tableColumn id="11" xr3:uid="{00000000-0010-0000-0500-00000B000000}" name="new ID" dataDxfId="113" totalsRowDxfId="112"/>
    <tableColumn id="1" xr3:uid="{00000000-0010-0000-0500-000001000000}" name="Original ID" dataDxfId="111" totalsRowDxfId="110"/>
    <tableColumn id="2" xr3:uid="{00000000-0010-0000-0500-000002000000}" name="Question Type" dataDxfId="109" totalsRowDxfId="108"/>
    <tableColumn id="3" xr3:uid="{00000000-0010-0000-0500-000003000000}" name="Number of questions" totalsRowFunction="sum" totalsRowDxfId="107"/>
    <tableColumn id="18" xr3:uid="{00000000-0010-0000-0500-000012000000}" name="Bug Covering" totalsRowDxfId="106"/>
    <tableColumn id="12" xr3:uid="{00000000-0010-0000-0500-00000C000000}" name="lines of code" totalsRowFunction="sum" totalsRowDxfId="105"/>
    <tableColumn id="17" xr3:uid="{00000000-0010-0000-0500-000011000000}" name="Total sessions _x000a_3 microtasks per session minimal_x000a_20 answers per microtask" totalsRowFunction="sum" dataDxfId="104" totalsRowDxfId="103"/>
    <tableColumn id="7" xr3:uid="{00000000-0010-0000-0500-000007000000}" name="Failure" dataDxfId="102" totalsRowDxfId="101"/>
    <tableColumn id="8" xr3:uid="{00000000-0010-0000-0500-000008000000}" name="Fault" dataDxfId="100" totalsRowDxfId="99"/>
    <tableColumn id="13" xr3:uid="{00000000-0010-0000-0500-00000D000000}" name="Data dependent" dataDxfId="98" totalsRowDxfId="97"/>
    <tableColumn id="14" xr3:uid="{00000000-0010-0000-0500-00000E000000}" name="Multiple lines" dataDxfId="96" totalsRowDxfId="95"/>
    <tableColumn id="4" xr3:uid="{00000000-0010-0000-0500-000004000000}" name="Positive aspects" dataDxfId="94" totalsRowDxfId="93"/>
    <tableColumn id="6" xr3:uid="{00000000-0010-0000-0500-000006000000}" name="Negative aspects" dataDxfId="92" totalsRowDxfId="91"/>
    <tableColumn id="5" xr3:uid="{00000000-0010-0000-0500-000005000000}" name="Link" totalsRowFunction="count" dataDxfId="90" totalsRowDxfId="89"/>
    <tableColumn id="15" xr3:uid="{00000000-0010-0000-0500-00000F000000}" name="File" dataDxfId="88" totalsRowDxfId="87"/>
    <tableColumn id="16" xr3:uid="{00000000-0010-0000-0500-000010000000}" name="Method" dataDxfId="86" totalsRowDxfId="85"/>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6000000}" name="Table14" displayName="Table14" ref="B1:J12" totalsRowShown="0" headerRowDxfId="84" dataDxfId="83">
  <autoFilter ref="B1:J12" xr:uid="{00000000-0009-0000-0100-00000E000000}"/>
  <tableColumns count="9">
    <tableColumn id="1" xr3:uid="{00000000-0010-0000-0600-000001000000}" name="HIT file" dataDxfId="82"/>
    <tableColumn id="2" xr3:uid="{00000000-0010-0000-0600-000002000000}" name="Original File" dataDxfId="81"/>
    <tableColumn id="3" xr3:uid="{00000000-0010-0000-0600-000003000000}" name="Method" dataDxfId="80"/>
    <tableColumn id="4" xr3:uid="{00000000-0010-0000-0600-000004000000}" name="Failure description" dataDxfId="79"/>
    <tableColumn id="5" xr3:uid="{00000000-0010-0000-0600-000005000000}" name="Test description" dataDxfId="78"/>
    <tableColumn id="6" xr3:uid="{00000000-0010-0000-0600-000006000000}" name="Link" dataDxfId="77" dataCellStyle="Hyperlink"/>
    <tableColumn id="7" xr3:uid="{00000000-0010-0000-0600-000007000000}" name="Microtask LOCAL" dataDxfId="76"/>
    <tableColumn id="8" xr3:uid="{00000000-0010-0000-0600-000008000000}" name="Skill Test" dataDxfId="75"/>
    <tableColumn id="9" xr3:uid="{00000000-0010-0000-0600-000009000000}" name="Microtask SERVER" dataDxfId="74"/>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7000000}" name="Table15" displayName="Table15" ref="B8:N17" totalsRowShown="0" headerRowDxfId="73" dataDxfId="72">
  <autoFilter ref="B8:N17" xr:uid="{00000000-0009-0000-0100-00000F000000}"/>
  <tableColumns count="13">
    <tableColumn id="1" xr3:uid="{00000000-0010-0000-0700-000001000000}" name="People" dataDxfId="71"/>
    <tableColumn id="2" xr3:uid="{00000000-0010-0000-0700-000002000000}" name="WorkerID"/>
    <tableColumn id="3" xr3:uid="{00000000-0010-0000-0700-000003000000}" name="35" dataDxfId="70"/>
    <tableColumn id="4" xr3:uid="{00000000-0010-0000-0700-000004000000}" name="51" dataDxfId="69"/>
    <tableColumn id="5" xr3:uid="{00000000-0010-0000-0700-000005000000}" name="33" dataDxfId="68"/>
    <tableColumn id="6" xr3:uid="{00000000-0010-0000-0700-000006000000}" name="54" dataDxfId="67"/>
    <tableColumn id="7" xr3:uid="{00000000-0010-0000-0700-000007000000}" name="59" dataDxfId="66"/>
    <tableColumn id="8" xr3:uid="{00000000-0010-0000-0700-000008000000}" name="SkillTest Grade" dataDxfId="65" dataCellStyle="Percent"/>
    <tableColumn id="9" xr3:uid="{00000000-0010-0000-0700-000009000000}" name="Years programming" dataDxfId="64" dataCellStyle="Percent"/>
    <tableColumn id="10" xr3:uid="{00000000-0010-0000-0700-00000A000000}" name="Questions answered" dataDxfId="63"/>
    <tableColumn id="11" xr3:uid="{00000000-0010-0000-0700-00000B000000}" name="Correct questions" dataDxfId="62"/>
    <tableColumn id="12" xr3:uid="{00000000-0010-0000-0700-00000C000000}" name="Time per microtask" dataDxfId="61"/>
    <tableColumn id="13" xr3:uid="{00000000-0010-0000-0700-00000D000000}" name="Feedback" dataDxfId="6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B3:L15" totalsRowShown="0" headerRowDxfId="59" dataDxfId="58">
  <tableColumns count="11">
    <tableColumn id="1" xr3:uid="{00000000-0010-0000-0800-000001000000}" name="question _x000a_id" dataDxfId="57"/>
    <tableColumn id="2" xr3:uid="{00000000-0010-0000-0800-000002000000}" name="bug _x000a_covering" dataDxfId="56"/>
    <tableColumn id="3" xr3:uid="{00000000-0010-0000-0800-000003000000}" name="set-1" dataDxfId="55"/>
    <tableColumn id="4" xr3:uid="{00000000-0010-0000-0800-000004000000}" name="set-2" dataDxfId="54"/>
    <tableColumn id="5" xr3:uid="{00000000-0010-0000-0800-000005000000}" name="set-3" dataDxfId="53"/>
    <tableColumn id="6" xr3:uid="{00000000-0010-0000-0800-000006000000}" name="set-4" dataDxfId="52"/>
    <tableColumn id="7" xr3:uid="{00000000-0010-0000-0800-000007000000}" name="set-5" dataDxfId="51"/>
    <tableColumn id="8" xr3:uid="{00000000-0010-0000-0800-000008000000}" name="set-6" dataDxfId="50"/>
    <tableColumn id="13" xr3:uid="{00000000-0010-0000-0800-00000D000000}" name="set-7" dataDxfId="49"/>
    <tableColumn id="14" xr3:uid="{00000000-0010-0000-0800-00000E000000}" name="set-8" dataDxfId="48"/>
    <tableColumn id="12" xr3:uid="{00000000-0010-0000-0800-00000C000000}" name="Repeat _x000a_factor" dataDxfId="47">
      <calculatedColumnFormula>COUNTA(D4:I4)</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8" Type="http://schemas.openxmlformats.org/officeDocument/2006/relationships/hyperlink" Target="https://beta.sketchtogether.com/s/sketch/6UqTC.bE.2/" TargetMode="External"/><Relationship Id="rId13" Type="http://schemas.openxmlformats.org/officeDocument/2006/relationships/vmlDrawing" Target="../drawings/vmlDrawing1.vml"/><Relationship Id="rId3" Type="http://schemas.openxmlformats.org/officeDocument/2006/relationships/hyperlink" Target="https://beta.sketchtogether.com/s/sketch/6UqTC.bF.G/" TargetMode="External"/><Relationship Id="rId7" Type="http://schemas.openxmlformats.org/officeDocument/2006/relationships/hyperlink" Target="https://beta.sketchtogether.com/s/sketch/6UqTC.bQ.29/" TargetMode="External"/><Relationship Id="rId12" Type="http://schemas.openxmlformats.org/officeDocument/2006/relationships/printerSettings" Target="../printerSettings/printerSettings3.bin"/><Relationship Id="rId2" Type="http://schemas.openxmlformats.org/officeDocument/2006/relationships/hyperlink" Target="https://beta.sketchtogether.com/s/sketch/6UqTC.bP.i/" TargetMode="External"/><Relationship Id="rId1" Type="http://schemas.openxmlformats.org/officeDocument/2006/relationships/hyperlink" Target="https://beta.sketchtogether.com/s/sketch/6UqTC.bF.1h/" TargetMode="External"/><Relationship Id="rId6" Type="http://schemas.openxmlformats.org/officeDocument/2006/relationships/hyperlink" Target="https://beta.sketchtogether.com/s/sketch/6UqTC.bQ.2F/" TargetMode="External"/><Relationship Id="rId11" Type="http://schemas.openxmlformats.org/officeDocument/2006/relationships/hyperlink" Target="https://beta.sketchtogether.com/s/sketch/6UqTC.es.1/" TargetMode="External"/><Relationship Id="rId5" Type="http://schemas.openxmlformats.org/officeDocument/2006/relationships/hyperlink" Target="https://app.sketchtogether.com/s/sketch/6UqTC.bA.1/" TargetMode="External"/><Relationship Id="rId15" Type="http://schemas.openxmlformats.org/officeDocument/2006/relationships/comments" Target="../comments1.xml"/><Relationship Id="rId10" Type="http://schemas.openxmlformats.org/officeDocument/2006/relationships/hyperlink" Target="https://beta.sketchtogether.com/s/sketch/6UqTC.cg.1/" TargetMode="External"/><Relationship Id="rId4" Type="http://schemas.openxmlformats.org/officeDocument/2006/relationships/hyperlink" Target="https://beta.sketchtogether.com/s/sketch/6UqTC.bF.W/" TargetMode="External"/><Relationship Id="rId9" Type="http://schemas.openxmlformats.org/officeDocument/2006/relationships/hyperlink" Target="https://beta.sketchtogether.com/s/sketch/6UqTC.bF.b/" TargetMode="External"/><Relationship Id="rId1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8" Type="http://schemas.openxmlformats.org/officeDocument/2006/relationships/hyperlink" Target="https://beta.sketchtogether.com/s/sketch/6UqTC.bE.2/" TargetMode="External"/><Relationship Id="rId13" Type="http://schemas.openxmlformats.org/officeDocument/2006/relationships/hyperlink" Target="http://localhost:8080/photinus/ConsentForm.jsp?HIT02_24" TargetMode="External"/><Relationship Id="rId18" Type="http://schemas.openxmlformats.org/officeDocument/2006/relationships/hyperlink" Target="http://localhost:8080/photinus/ConsentForm.jsp?HIT07_33" TargetMode="External"/><Relationship Id="rId26" Type="http://schemas.openxmlformats.org/officeDocument/2006/relationships/hyperlink" Target="http://dellserver.ics.uci.edu:8080/crowd_debug/ConsentForm.jsp?HIT02_24" TargetMode="External"/><Relationship Id="rId3" Type="http://schemas.openxmlformats.org/officeDocument/2006/relationships/hyperlink" Target="https://beta.sketchtogether.com/s/sketch/6UqTC.bF.G/" TargetMode="External"/><Relationship Id="rId21" Type="http://schemas.openxmlformats.org/officeDocument/2006/relationships/hyperlink" Target="http://localhost:8080/photinus/ConsentForm.jsp?HIT09_29" TargetMode="External"/><Relationship Id="rId7" Type="http://schemas.openxmlformats.org/officeDocument/2006/relationships/hyperlink" Target="https://beta.sketchtogether.com/s/sketch/6UqTC.bQ.29/" TargetMode="External"/><Relationship Id="rId12" Type="http://schemas.openxmlformats.org/officeDocument/2006/relationships/hyperlink" Target="http://localhost:8080/photinus/ConsentForm.jsp?HIT01_8" TargetMode="External"/><Relationship Id="rId17" Type="http://schemas.openxmlformats.org/officeDocument/2006/relationships/hyperlink" Target="http://localhost:8080/photinus/ConsentForm.jsp?HIT06_51" TargetMode="External"/><Relationship Id="rId25" Type="http://schemas.openxmlformats.org/officeDocument/2006/relationships/hyperlink" Target="http://dellserver.ics.uci.edu:8080/crowd_debug/ConsentForm.jsp?HIT01_8" TargetMode="External"/><Relationship Id="rId2" Type="http://schemas.openxmlformats.org/officeDocument/2006/relationships/hyperlink" Target="https://beta.sketchtogether.com/s/sketch/6UqTC.bP.i/" TargetMode="External"/><Relationship Id="rId16" Type="http://schemas.openxmlformats.org/officeDocument/2006/relationships/hyperlink" Target="http://localhost:8080/photinus/ConsentForm.jsp?HIT05_35" TargetMode="External"/><Relationship Id="rId20" Type="http://schemas.openxmlformats.org/officeDocument/2006/relationships/hyperlink" Target="http://localhost:8080/photinus/ConsentForm.jsp?54_LocaleUtils" TargetMode="External"/><Relationship Id="rId29" Type="http://schemas.openxmlformats.org/officeDocument/2006/relationships/printerSettings" Target="../printerSettings/printerSettings4.bin"/><Relationship Id="rId1" Type="http://schemas.openxmlformats.org/officeDocument/2006/relationships/hyperlink" Target="https://beta.sketchtogether.com/s/sketch/6UqTC.bF.1h/" TargetMode="External"/><Relationship Id="rId6" Type="http://schemas.openxmlformats.org/officeDocument/2006/relationships/hyperlink" Target="https://beta.sketchtogether.com/s/sketch/6UqTC.bQ.2F/" TargetMode="External"/><Relationship Id="rId11" Type="http://schemas.openxmlformats.org/officeDocument/2006/relationships/hyperlink" Target="https://beta.sketchtogether.com/s/sketch/6UqTC.es.1/" TargetMode="External"/><Relationship Id="rId24" Type="http://schemas.openxmlformats.org/officeDocument/2006/relationships/hyperlink" Target="http://dellserver.ics.uci.edu:8080/crowd_debug/ConsentForm.jsp?HIT05_35" TargetMode="External"/><Relationship Id="rId5" Type="http://schemas.openxmlformats.org/officeDocument/2006/relationships/hyperlink" Target="https://beta.sketchtogether.com/s/sketch/6UqTC.bA.1/" TargetMode="External"/><Relationship Id="rId15" Type="http://schemas.openxmlformats.org/officeDocument/2006/relationships/hyperlink" Target="http://localhost:8080/photinus/ConsentForm.jsp?HIT04_7" TargetMode="External"/><Relationship Id="rId23" Type="http://schemas.openxmlformats.org/officeDocument/2006/relationships/hyperlink" Target="http://localhost:8080/photinus/ConsentForm.jsp?HIT11_43" TargetMode="External"/><Relationship Id="rId28" Type="http://schemas.openxmlformats.org/officeDocument/2006/relationships/hyperlink" Target="http://dellserver.ics.uci.edu:8080/crowd_debug/ConsentForm.jsp?HIT04_7" TargetMode="External"/><Relationship Id="rId10" Type="http://schemas.openxmlformats.org/officeDocument/2006/relationships/hyperlink" Target="https://beta.sketchtogether.com/s/sketch/6UqTC.cg.1/" TargetMode="External"/><Relationship Id="rId19" Type="http://schemas.openxmlformats.org/officeDocument/2006/relationships/hyperlink" Target="http://localhost:8080/photinus/ConsentForm.jsp?HIT08_54" TargetMode="External"/><Relationship Id="rId4" Type="http://schemas.openxmlformats.org/officeDocument/2006/relationships/hyperlink" Target="https://beta.sketchtogether.com/s/sketch/6UqTC.bF.W/" TargetMode="External"/><Relationship Id="rId9" Type="http://schemas.openxmlformats.org/officeDocument/2006/relationships/hyperlink" Target="https://beta.sketchtogether.com/s/sketch/6UqTC.bF.b/" TargetMode="External"/><Relationship Id="rId14" Type="http://schemas.openxmlformats.org/officeDocument/2006/relationships/hyperlink" Target="http://localhost:8080/photinus/ConsentForm.jsp?HIT03_6" TargetMode="External"/><Relationship Id="rId22" Type="http://schemas.openxmlformats.org/officeDocument/2006/relationships/hyperlink" Target="http://localhost:8080/photinus/ConsentForm.jsp?HIT10_59" TargetMode="External"/><Relationship Id="rId27" Type="http://schemas.openxmlformats.org/officeDocument/2006/relationships/hyperlink" Target="http://dellserver.ics.uci.edu:8080/crowd_debug/ConsentForm.jsp?HIT03_6" TargetMode="External"/><Relationship Id="rId30"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6.bin"/><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B2:I23"/>
  <sheetViews>
    <sheetView workbookViewId="0">
      <selection activeCell="E18" sqref="E18"/>
    </sheetView>
  </sheetViews>
  <sheetFormatPr defaultRowHeight="14.25" x14ac:dyDescent="0.45"/>
  <cols>
    <col min="3" max="3" width="27.73046875" customWidth="1"/>
    <col min="4" max="4" width="10.86328125" customWidth="1"/>
    <col min="9" max="9" width="70.3984375" customWidth="1"/>
    <col min="10" max="10" width="16.1328125" customWidth="1"/>
  </cols>
  <sheetData>
    <row r="2" spans="2:9" x14ac:dyDescent="0.45">
      <c r="B2" s="9" t="s">
        <v>143</v>
      </c>
    </row>
    <row r="3" spans="2:9" x14ac:dyDescent="0.45">
      <c r="B3" s="9" t="s">
        <v>142</v>
      </c>
    </row>
    <row r="6" spans="2:9" x14ac:dyDescent="0.45">
      <c r="B6" t="s">
        <v>162</v>
      </c>
    </row>
    <row r="8" spans="2:9" x14ac:dyDescent="0.45">
      <c r="B8" s="9" t="s">
        <v>145</v>
      </c>
    </row>
    <row r="9" spans="2:9" x14ac:dyDescent="0.45">
      <c r="B9" t="s">
        <v>151</v>
      </c>
      <c r="C9" t="s">
        <v>152</v>
      </c>
      <c r="D9" t="s">
        <v>153</v>
      </c>
    </row>
    <row r="10" spans="2:9" x14ac:dyDescent="0.45">
      <c r="B10" t="s">
        <v>146</v>
      </c>
      <c r="C10" t="s">
        <v>149</v>
      </c>
      <c r="D10">
        <v>1</v>
      </c>
      <c r="I10" s="9" t="s">
        <v>203</v>
      </c>
    </row>
    <row r="11" spans="2:9" x14ac:dyDescent="0.45">
      <c r="B11" t="s">
        <v>147</v>
      </c>
      <c r="C11" t="s">
        <v>156</v>
      </c>
      <c r="D11">
        <v>1</v>
      </c>
      <c r="I11" t="s">
        <v>200</v>
      </c>
    </row>
    <row r="12" spans="2:9" x14ac:dyDescent="0.45">
      <c r="B12" t="s">
        <v>148</v>
      </c>
      <c r="C12" t="s">
        <v>150</v>
      </c>
      <c r="D12">
        <v>1</v>
      </c>
      <c r="I12" t="s">
        <v>201</v>
      </c>
    </row>
    <row r="13" spans="2:9" x14ac:dyDescent="0.45">
      <c r="I13" t="s">
        <v>202</v>
      </c>
    </row>
    <row r="14" spans="2:9" x14ac:dyDescent="0.45">
      <c r="B14" s="23" t="s">
        <v>154</v>
      </c>
      <c r="C14" s="23" t="s">
        <v>157</v>
      </c>
      <c r="D14" s="23"/>
    </row>
    <row r="18" spans="2:3" x14ac:dyDescent="0.45">
      <c r="B18" s="9" t="s">
        <v>155</v>
      </c>
    </row>
    <row r="19" spans="2:3" x14ac:dyDescent="0.45">
      <c r="B19" s="22" t="s">
        <v>79</v>
      </c>
      <c r="C19" t="s">
        <v>161</v>
      </c>
    </row>
    <row r="20" spans="2:3" x14ac:dyDescent="0.45">
      <c r="B20" s="22">
        <v>1</v>
      </c>
      <c r="C20" t="s">
        <v>159</v>
      </c>
    </row>
    <row r="21" spans="2:3" x14ac:dyDescent="0.45">
      <c r="B21" s="22">
        <v>2</v>
      </c>
      <c r="C21" t="s">
        <v>158</v>
      </c>
    </row>
    <row r="22" spans="2:3" x14ac:dyDescent="0.45">
      <c r="B22" s="22">
        <v>3</v>
      </c>
      <c r="C22" t="s">
        <v>160</v>
      </c>
    </row>
    <row r="23" spans="2:3" x14ac:dyDescent="0.45">
      <c r="B23" s="22">
        <v>4</v>
      </c>
      <c r="C23" t="s">
        <v>183</v>
      </c>
    </row>
  </sheetData>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N25"/>
  <sheetViews>
    <sheetView topLeftCell="A9" workbookViewId="0">
      <selection activeCell="E17" sqref="E17"/>
    </sheetView>
  </sheetViews>
  <sheetFormatPr defaultRowHeight="14.25" x14ac:dyDescent="0.45"/>
  <cols>
    <col min="2" max="2" width="11" customWidth="1"/>
    <col min="3" max="3" width="11.73046875" customWidth="1"/>
    <col min="4" max="4" width="10.86328125" customWidth="1"/>
    <col min="5" max="5" width="9.73046875" customWidth="1"/>
    <col min="6" max="6" width="10.59765625" bestFit="1" customWidth="1"/>
    <col min="8" max="8" width="22.3984375" customWidth="1"/>
  </cols>
  <sheetData>
    <row r="2" spans="2:14" x14ac:dyDescent="0.45">
      <c r="B2" s="9" t="s">
        <v>523</v>
      </c>
    </row>
    <row r="3" spans="2:14" x14ac:dyDescent="0.45">
      <c r="B3" t="s">
        <v>612</v>
      </c>
      <c r="C3" s="254">
        <v>1</v>
      </c>
      <c r="D3">
        <f>C3*3</f>
        <v>3</v>
      </c>
    </row>
    <row r="4" spans="2:14" x14ac:dyDescent="0.45">
      <c r="B4" t="s">
        <v>611</v>
      </c>
      <c r="C4" s="254">
        <v>1</v>
      </c>
      <c r="D4">
        <f>C4+D3</f>
        <v>4</v>
      </c>
    </row>
    <row r="6" spans="2:14" x14ac:dyDescent="0.45">
      <c r="C6">
        <v>3.25</v>
      </c>
    </row>
    <row r="7" spans="2:14" x14ac:dyDescent="0.45">
      <c r="C7">
        <f>C6*900</f>
        <v>2925</v>
      </c>
    </row>
    <row r="10" spans="2:14" ht="47.25" customHeight="1" x14ac:dyDescent="0.45">
      <c r="B10" s="1" t="s">
        <v>609</v>
      </c>
      <c r="C10" s="1" t="s">
        <v>607</v>
      </c>
      <c r="D10" s="1" t="s">
        <v>608</v>
      </c>
      <c r="E10" s="1" t="s">
        <v>521</v>
      </c>
      <c r="F10" s="251" t="s">
        <v>610</v>
      </c>
      <c r="H10" t="s">
        <v>613</v>
      </c>
    </row>
    <row r="11" spans="2:14" x14ac:dyDescent="0.45">
      <c r="B11" s="256" t="s">
        <v>496</v>
      </c>
      <c r="C11" s="252">
        <v>10</v>
      </c>
      <c r="D11">
        <v>4</v>
      </c>
      <c r="E11" s="259">
        <v>80</v>
      </c>
      <c r="F11" s="258">
        <f>Table16[[#This Row],[Total sessions]]*$D$3</f>
        <v>240</v>
      </c>
      <c r="H11" s="9" t="s">
        <v>614</v>
      </c>
      <c r="I11" t="s">
        <v>615</v>
      </c>
      <c r="N11" s="9" t="s">
        <v>628</v>
      </c>
    </row>
    <row r="12" spans="2:14" x14ac:dyDescent="0.45">
      <c r="B12" s="256" t="s">
        <v>497</v>
      </c>
      <c r="C12" s="252">
        <v>6</v>
      </c>
      <c r="D12">
        <v>2</v>
      </c>
      <c r="E12" s="259">
        <v>40</v>
      </c>
      <c r="F12" s="258">
        <f>Table16[[#This Row],[Total sessions]]*$D$3</f>
        <v>120</v>
      </c>
      <c r="H12" s="9" t="s">
        <v>616</v>
      </c>
      <c r="I12" t="s">
        <v>617</v>
      </c>
      <c r="N12" s="9" t="s">
        <v>629</v>
      </c>
    </row>
    <row r="13" spans="2:14" x14ac:dyDescent="0.45">
      <c r="B13" s="256" t="s">
        <v>498</v>
      </c>
      <c r="C13" s="252">
        <v>17</v>
      </c>
      <c r="D13">
        <v>6</v>
      </c>
      <c r="E13" s="259">
        <v>120</v>
      </c>
      <c r="F13" s="258">
        <f>Table16[[#This Row],[Total sessions]]*$D$3</f>
        <v>360</v>
      </c>
      <c r="H13" s="261" t="s">
        <v>618</v>
      </c>
      <c r="I13" t="s">
        <v>618</v>
      </c>
    </row>
    <row r="14" spans="2:14" x14ac:dyDescent="0.45">
      <c r="B14" s="256" t="s">
        <v>499</v>
      </c>
      <c r="C14" s="252">
        <v>37</v>
      </c>
      <c r="D14">
        <v>13</v>
      </c>
      <c r="E14" s="259">
        <v>260</v>
      </c>
      <c r="F14" s="258">
        <f>Table16[[#This Row],[Total sessions]]*$D$3</f>
        <v>780</v>
      </c>
      <c r="H14" t="s">
        <v>619</v>
      </c>
      <c r="I14" t="s">
        <v>619</v>
      </c>
      <c r="K14" t="s">
        <v>620</v>
      </c>
      <c r="L14" t="s">
        <v>621</v>
      </c>
    </row>
    <row r="15" spans="2:14" x14ac:dyDescent="0.45">
      <c r="B15" s="256" t="s">
        <v>500</v>
      </c>
      <c r="C15" s="252">
        <v>9</v>
      </c>
      <c r="D15">
        <v>3</v>
      </c>
      <c r="E15" s="259">
        <v>60</v>
      </c>
      <c r="F15" s="258">
        <f>Table16[[#This Row],[Total sessions]]*$D$3</f>
        <v>180</v>
      </c>
      <c r="H15" t="s">
        <v>622</v>
      </c>
      <c r="I15" t="s">
        <v>623</v>
      </c>
    </row>
    <row r="16" spans="2:14" x14ac:dyDescent="0.45">
      <c r="B16" s="256" t="s">
        <v>501</v>
      </c>
      <c r="C16" s="252">
        <v>18</v>
      </c>
      <c r="D16">
        <v>6</v>
      </c>
      <c r="E16" s="259">
        <v>120</v>
      </c>
      <c r="F16" s="258">
        <f>Table16[[#This Row],[Total sessions]]*$D$3</f>
        <v>360</v>
      </c>
      <c r="H16" t="s">
        <v>624</v>
      </c>
      <c r="I16" t="s">
        <v>624</v>
      </c>
    </row>
    <row r="17" spans="2:9" x14ac:dyDescent="0.45">
      <c r="B17" s="256" t="s">
        <v>502</v>
      </c>
      <c r="C17" s="252">
        <v>8</v>
      </c>
      <c r="D17">
        <v>3</v>
      </c>
      <c r="E17" s="259">
        <v>60</v>
      </c>
      <c r="F17" s="258">
        <f>Table16[[#This Row],[Total sessions]]*$D$3</f>
        <v>180</v>
      </c>
      <c r="H17" t="s">
        <v>625</v>
      </c>
      <c r="I17" t="s">
        <v>625</v>
      </c>
    </row>
    <row r="18" spans="2:9" x14ac:dyDescent="0.45">
      <c r="B18" s="256" t="s">
        <v>503</v>
      </c>
      <c r="C18" s="252">
        <v>24</v>
      </c>
      <c r="D18">
        <v>8</v>
      </c>
      <c r="E18" s="259">
        <v>160</v>
      </c>
      <c r="F18" s="257">
        <f>Table16[[#This Row],[Total sessions]]*$D$3</f>
        <v>480</v>
      </c>
      <c r="H18" s="9" t="s">
        <v>626</v>
      </c>
      <c r="I18" t="s">
        <v>627</v>
      </c>
    </row>
    <row r="19" spans="2:9" x14ac:dyDescent="0.45">
      <c r="B19" s="31" t="s">
        <v>280</v>
      </c>
      <c r="C19" s="253">
        <f>SUM(C11:C18)</f>
        <v>129</v>
      </c>
      <c r="D19" s="9">
        <f>SUM(D11:D18)</f>
        <v>45</v>
      </c>
      <c r="E19" s="260">
        <f>SUM(E11:E18)</f>
        <v>900</v>
      </c>
      <c r="F19" s="255">
        <f>Table16[[#This Row],[Total sessions]]*$D$3</f>
        <v>2700</v>
      </c>
    </row>
    <row r="22" spans="2:9" x14ac:dyDescent="0.45">
      <c r="B22" t="s">
        <v>606</v>
      </c>
      <c r="C22">
        <v>20</v>
      </c>
      <c r="E22">
        <v>900</v>
      </c>
    </row>
    <row r="23" spans="2:9" x14ac:dyDescent="0.45">
      <c r="B23" t="s">
        <v>605</v>
      </c>
      <c r="C23">
        <v>8</v>
      </c>
      <c r="E23">
        <f>E22*3</f>
        <v>2700</v>
      </c>
    </row>
    <row r="24" spans="2:9" x14ac:dyDescent="0.45">
      <c r="B24" t="s">
        <v>604</v>
      </c>
      <c r="C24">
        <f>C23*C22</f>
        <v>160</v>
      </c>
    </row>
    <row r="25" spans="2:9" x14ac:dyDescent="0.45">
      <c r="C25">
        <f>C24*3</f>
        <v>480</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T43"/>
  <sheetViews>
    <sheetView zoomScale="70" zoomScaleNormal="70" workbookViewId="0">
      <selection activeCell="I9" sqref="I9"/>
    </sheetView>
  </sheetViews>
  <sheetFormatPr defaultRowHeight="14.25" x14ac:dyDescent="0.45"/>
  <cols>
    <col min="2" max="2" width="6" style="22" customWidth="1"/>
    <col min="3" max="3" width="5.1328125" style="22" customWidth="1"/>
    <col min="4" max="4" width="6" style="22" customWidth="1"/>
    <col min="5" max="5" width="20.265625" style="22" customWidth="1"/>
    <col min="6" max="6" width="45.73046875" style="22" customWidth="1"/>
    <col min="7" max="7" width="17.73046875" style="22" customWidth="1"/>
    <col min="8" max="8" width="3.73046875" style="22" customWidth="1"/>
    <col min="9" max="9" width="14.86328125" style="22" customWidth="1"/>
    <col min="10" max="10" width="23.265625" style="22" customWidth="1"/>
    <col min="11" max="11" width="14.73046875" style="22" customWidth="1"/>
    <col min="12" max="12" width="6.73046875" style="22" customWidth="1"/>
    <col min="13" max="13" width="7" style="22" customWidth="1"/>
    <col min="14" max="14" width="7.3984375" style="22" customWidth="1"/>
    <col min="15" max="15" width="34.3984375" style="22" customWidth="1"/>
    <col min="16" max="16" width="9.3984375" customWidth="1"/>
    <col min="18" max="18" width="15.265625" customWidth="1"/>
    <col min="19" max="19" width="23.3984375" customWidth="1"/>
    <col min="20" max="20" width="17.265625" customWidth="1"/>
  </cols>
  <sheetData>
    <row r="1" spans="1:20" x14ac:dyDescent="0.45">
      <c r="B1" s="32">
        <f>Summary!D4</f>
        <v>8</v>
      </c>
      <c r="C1" s="32"/>
      <c r="D1" s="32" t="str">
        <f>Summary!B4</f>
        <v>Joda Time</v>
      </c>
      <c r="E1" s="32"/>
      <c r="F1" s="32"/>
      <c r="G1" s="32" t="str">
        <f>Summary!J4</f>
        <v xml:space="preserve">java.lang.IllegalArgumentException: Minutes out of range: -15         </v>
      </c>
    </row>
    <row r="2" spans="1:20" x14ac:dyDescent="0.45">
      <c r="B2" s="10" t="s">
        <v>241</v>
      </c>
      <c r="S2" s="194" t="s">
        <v>488</v>
      </c>
      <c r="T2" s="193">
        <v>4</v>
      </c>
    </row>
    <row r="3" spans="1:20" ht="30" customHeight="1" x14ac:dyDescent="0.45">
      <c r="B3" s="266" t="s">
        <v>144</v>
      </c>
      <c r="C3" s="267"/>
      <c r="D3" s="268"/>
      <c r="E3" s="156"/>
      <c r="F3" s="265" t="s">
        <v>179</v>
      </c>
      <c r="G3" s="265"/>
      <c r="H3" s="265"/>
      <c r="I3" s="265"/>
      <c r="J3" s="265"/>
      <c r="K3" s="265"/>
      <c r="L3" s="265"/>
      <c r="M3" s="265"/>
      <c r="N3" s="265"/>
      <c r="O3" s="265"/>
      <c r="S3" s="196" t="s">
        <v>489</v>
      </c>
      <c r="T3" s="193"/>
    </row>
    <row r="4" spans="1:20" ht="28.5" x14ac:dyDescent="0.45">
      <c r="A4" s="33"/>
      <c r="B4" s="28" t="s">
        <v>180</v>
      </c>
      <c r="C4" s="28" t="s">
        <v>181</v>
      </c>
      <c r="D4" s="28" t="s">
        <v>182</v>
      </c>
      <c r="E4" s="28" t="s">
        <v>531</v>
      </c>
      <c r="F4" s="26" t="s">
        <v>191</v>
      </c>
      <c r="G4" s="28" t="s">
        <v>192</v>
      </c>
      <c r="H4" s="28" t="s">
        <v>185</v>
      </c>
      <c r="I4" s="28" t="s">
        <v>195</v>
      </c>
      <c r="J4" s="28" t="s">
        <v>185</v>
      </c>
      <c r="K4" s="28" t="s">
        <v>193</v>
      </c>
      <c r="L4" s="28" t="s">
        <v>177</v>
      </c>
      <c r="M4" s="28" t="s">
        <v>178</v>
      </c>
      <c r="N4" s="28" t="s">
        <v>177</v>
      </c>
      <c r="O4" s="28" t="s">
        <v>194</v>
      </c>
      <c r="P4" s="89" t="s">
        <v>364</v>
      </c>
      <c r="Q4" s="192" t="s">
        <v>477</v>
      </c>
      <c r="R4" s="192" t="s">
        <v>485</v>
      </c>
      <c r="S4" s="195" t="s">
        <v>487</v>
      </c>
      <c r="T4" s="192" t="s">
        <v>485</v>
      </c>
    </row>
    <row r="5" spans="1:20" x14ac:dyDescent="0.45">
      <c r="A5" s="33"/>
      <c r="B5" s="24">
        <v>8</v>
      </c>
      <c r="C5" s="24">
        <v>1</v>
      </c>
      <c r="D5" s="24">
        <v>4</v>
      </c>
      <c r="E5" s="24">
        <v>0</v>
      </c>
      <c r="F5" s="29" t="str">
        <f>IF(D5&lt;&gt;4, "Is there any issue with the", "Is there any issue with the definition or the use of")</f>
        <v>Is there any issue with the definition or the use of</v>
      </c>
      <c r="G5" s="24" t="str">
        <f>IF(D5=4," variable ",IF(D5=1," conditional clause ",IF(D5=2," loop "," method invocation ")))</f>
        <v xml:space="preserve"> variable </v>
      </c>
      <c r="H5" s="24" t="str">
        <f>IF(I5&lt;&gt;"",$H$4,"")</f>
        <v>"</v>
      </c>
      <c r="I5" s="24" t="s">
        <v>184</v>
      </c>
      <c r="J5" s="24" t="str">
        <f>IF(I5&lt;&gt;"",$J$4,"")</f>
        <v>"</v>
      </c>
      <c r="K5" s="24" t="str">
        <f>IF(OR(D5=1,D5=2),"between lines ", IF(D5=3," at line ",""))</f>
        <v/>
      </c>
      <c r="L5" s="24"/>
      <c r="M5" s="24" t="str">
        <f>IF(N5&lt;&gt;""," and ", "")</f>
        <v/>
      </c>
      <c r="N5" s="24"/>
      <c r="O5" s="24" t="s">
        <v>196</v>
      </c>
      <c r="P5" s="24"/>
      <c r="Q5" s="24" t="s">
        <v>478</v>
      </c>
      <c r="R5" s="24" t="s">
        <v>478</v>
      </c>
      <c r="T5" s="24"/>
    </row>
    <row r="6" spans="1:20" x14ac:dyDescent="0.45">
      <c r="A6" s="33" t="s">
        <v>240</v>
      </c>
      <c r="B6" s="25">
        <v>8</v>
      </c>
      <c r="C6" s="97">
        <v>2</v>
      </c>
      <c r="D6" s="25">
        <v>4</v>
      </c>
      <c r="E6" s="25">
        <v>1</v>
      </c>
      <c r="F6" s="30" t="str">
        <f t="shared" ref="F6:F14" si="0">IF(D6&lt;&gt;4, "Is there any issue with the", "Is there any issue with the definition or the use of")</f>
        <v>Is there any issue with the definition or the use of</v>
      </c>
      <c r="G6" s="25" t="str">
        <f t="shared" ref="G6:G13" si="1">IF(D6=4," variable ",IF(D6=1," conditional clause ",IF(D6=2," loop "," method invocation ")))</f>
        <v xml:space="preserve"> variable </v>
      </c>
      <c r="H6" s="25" t="str">
        <f t="shared" ref="H6:H14" si="2">IF(I6&lt;&gt;"",$H$4,"")</f>
        <v>"</v>
      </c>
      <c r="I6" s="25" t="s">
        <v>186</v>
      </c>
      <c r="J6" s="25" t="str">
        <f t="shared" ref="J6:J14" si="3">IF(I6&lt;&gt;"",$J$4,"")</f>
        <v>"</v>
      </c>
      <c r="K6" s="25" t="str">
        <f t="shared" ref="K6:K14" si="4">IF(OR(D6=1,D6=2),"between lines ", IF(D6=3," at line ",""))</f>
        <v/>
      </c>
      <c r="L6" s="25"/>
      <c r="M6" s="25" t="str">
        <f>IF(N6&lt;&gt;""," and ", "")</f>
        <v/>
      </c>
      <c r="N6" s="25"/>
      <c r="O6" s="25" t="s">
        <v>196</v>
      </c>
      <c r="P6" s="25" t="s">
        <v>29</v>
      </c>
      <c r="Q6" s="25" t="s">
        <v>478</v>
      </c>
      <c r="R6" s="25" t="s">
        <v>478</v>
      </c>
      <c r="S6" s="25"/>
      <c r="T6" s="25"/>
    </row>
    <row r="7" spans="1:20" x14ac:dyDescent="0.45">
      <c r="A7" s="33"/>
      <c r="B7" s="24">
        <v>8</v>
      </c>
      <c r="C7" s="24">
        <v>3</v>
      </c>
      <c r="D7" s="24">
        <v>1</v>
      </c>
      <c r="E7" s="24">
        <v>2</v>
      </c>
      <c r="F7" s="29" t="str">
        <f t="shared" si="0"/>
        <v>Is there any issue with the</v>
      </c>
      <c r="G7" s="24" t="str">
        <f t="shared" si="1"/>
        <v xml:space="preserve"> conditional clause </v>
      </c>
      <c r="H7" s="24" t="str">
        <f t="shared" si="2"/>
        <v/>
      </c>
      <c r="I7" s="24"/>
      <c r="J7" s="24" t="str">
        <f t="shared" si="3"/>
        <v/>
      </c>
      <c r="K7" s="24" t="str">
        <f t="shared" si="4"/>
        <v xml:space="preserve">between lines </v>
      </c>
      <c r="L7" s="24">
        <v>273</v>
      </c>
      <c r="M7" s="24" t="str">
        <f>IF(N7&lt;&gt;""," and ", "")</f>
        <v xml:space="preserve"> and </v>
      </c>
      <c r="N7" s="24">
        <v>275</v>
      </c>
      <c r="O7" s="24" t="s">
        <v>196</v>
      </c>
      <c r="P7" s="24"/>
      <c r="Q7" s="24" t="s">
        <v>478</v>
      </c>
      <c r="R7" s="24" t="s">
        <v>478</v>
      </c>
      <c r="S7" s="24"/>
      <c r="T7" s="24"/>
    </row>
    <row r="8" spans="1:20" x14ac:dyDescent="0.45">
      <c r="A8" s="33"/>
      <c r="B8" s="25">
        <v>8</v>
      </c>
      <c r="C8" s="25">
        <v>4</v>
      </c>
      <c r="D8" s="25">
        <v>1</v>
      </c>
      <c r="E8" s="25">
        <v>3</v>
      </c>
      <c r="F8" s="30" t="str">
        <f t="shared" si="0"/>
        <v>Is there any issue with the</v>
      </c>
      <c r="G8" s="25" t="str">
        <f t="shared" si="1"/>
        <v xml:space="preserve"> conditional clause </v>
      </c>
      <c r="H8" s="25" t="str">
        <f t="shared" si="2"/>
        <v/>
      </c>
      <c r="I8" s="25"/>
      <c r="J8" s="25" t="str">
        <f t="shared" si="3"/>
        <v/>
      </c>
      <c r="K8" s="25" t="str">
        <f t="shared" si="4"/>
        <v xml:space="preserve">between lines </v>
      </c>
      <c r="L8" s="25">
        <v>276</v>
      </c>
      <c r="M8" s="25" t="str">
        <f t="shared" ref="M8:M14" si="5">IF(N8&lt;&gt;""," and ", "")</f>
        <v xml:space="preserve"> and </v>
      </c>
      <c r="N8" s="25">
        <v>278</v>
      </c>
      <c r="O8" s="25" t="s">
        <v>196</v>
      </c>
      <c r="P8" s="25"/>
      <c r="Q8" s="25" t="s">
        <v>478</v>
      </c>
      <c r="R8" s="25" t="s">
        <v>478</v>
      </c>
      <c r="S8" s="25"/>
      <c r="T8" s="25"/>
    </row>
    <row r="9" spans="1:20" x14ac:dyDescent="0.45">
      <c r="A9" s="33" t="s">
        <v>240</v>
      </c>
      <c r="B9" s="24">
        <v>8</v>
      </c>
      <c r="C9" s="98">
        <v>5</v>
      </c>
      <c r="D9" s="24">
        <v>1</v>
      </c>
      <c r="E9" s="24">
        <v>4</v>
      </c>
      <c r="F9" s="29" t="str">
        <f t="shared" si="0"/>
        <v>Is there any issue with the</v>
      </c>
      <c r="G9" s="24" t="str">
        <f t="shared" si="1"/>
        <v xml:space="preserve"> conditional clause </v>
      </c>
      <c r="H9" s="24" t="str">
        <f t="shared" si="2"/>
        <v/>
      </c>
      <c r="I9" s="24"/>
      <c r="J9" s="24" t="str">
        <f t="shared" si="3"/>
        <v/>
      </c>
      <c r="K9" s="24" t="str">
        <f t="shared" si="4"/>
        <v xml:space="preserve">between lines </v>
      </c>
      <c r="L9" s="24">
        <v>279</v>
      </c>
      <c r="M9" s="24" t="str">
        <f t="shared" si="5"/>
        <v xml:space="preserve"> and </v>
      </c>
      <c r="N9" s="24">
        <v>281</v>
      </c>
      <c r="O9" s="24" t="s">
        <v>196</v>
      </c>
      <c r="P9" s="24" t="s">
        <v>29</v>
      </c>
      <c r="Q9" s="24" t="s">
        <v>478</v>
      </c>
      <c r="R9" s="24" t="s">
        <v>478</v>
      </c>
      <c r="S9" s="24"/>
      <c r="T9" s="24"/>
    </row>
    <row r="10" spans="1:20" x14ac:dyDescent="0.45">
      <c r="A10" s="33"/>
      <c r="B10" s="25">
        <v>8</v>
      </c>
      <c r="C10" s="25">
        <v>6</v>
      </c>
      <c r="D10" s="25">
        <v>4</v>
      </c>
      <c r="E10" s="25">
        <v>5</v>
      </c>
      <c r="F10" s="30" t="str">
        <f t="shared" si="0"/>
        <v>Is there any issue with the definition or the use of</v>
      </c>
      <c r="G10" s="25" t="str">
        <f t="shared" si="1"/>
        <v xml:space="preserve"> variable </v>
      </c>
      <c r="H10" s="25" t="str">
        <f t="shared" si="2"/>
        <v>"</v>
      </c>
      <c r="I10" s="25" t="s">
        <v>187</v>
      </c>
      <c r="J10" s="25" t="str">
        <f t="shared" si="3"/>
        <v>"</v>
      </c>
      <c r="K10" s="25" t="str">
        <f t="shared" si="4"/>
        <v/>
      </c>
      <c r="L10" s="25"/>
      <c r="M10" s="25" t="str">
        <f t="shared" si="5"/>
        <v/>
      </c>
      <c r="N10" s="25"/>
      <c r="O10" s="25" t="s">
        <v>196</v>
      </c>
      <c r="P10" s="25"/>
      <c r="Q10" s="25" t="s">
        <v>478</v>
      </c>
      <c r="R10" s="25" t="s">
        <v>478</v>
      </c>
      <c r="S10" s="25"/>
      <c r="T10" s="25"/>
    </row>
    <row r="11" spans="1:20" x14ac:dyDescent="0.45">
      <c r="A11" s="33"/>
      <c r="B11" s="24">
        <v>8</v>
      </c>
      <c r="C11" s="24">
        <v>7</v>
      </c>
      <c r="D11" s="24">
        <v>4</v>
      </c>
      <c r="E11" s="24">
        <v>6</v>
      </c>
      <c r="F11" s="29" t="str">
        <f t="shared" si="0"/>
        <v>Is there any issue with the definition or the use of</v>
      </c>
      <c r="G11" s="24" t="str">
        <f t="shared" si="1"/>
        <v xml:space="preserve"> variable </v>
      </c>
      <c r="H11" s="24" t="str">
        <f t="shared" si="2"/>
        <v>"</v>
      </c>
      <c r="I11" s="24" t="s">
        <v>188</v>
      </c>
      <c r="J11" s="24" t="str">
        <f t="shared" si="3"/>
        <v>"</v>
      </c>
      <c r="K11" s="24" t="str">
        <f t="shared" si="4"/>
        <v/>
      </c>
      <c r="L11" s="24"/>
      <c r="M11" s="24" t="str">
        <f t="shared" si="5"/>
        <v/>
      </c>
      <c r="N11" s="24"/>
      <c r="O11" s="24" t="s">
        <v>196</v>
      </c>
      <c r="P11" s="24"/>
      <c r="Q11" s="24" t="s">
        <v>478</v>
      </c>
      <c r="R11" s="24" t="s">
        <v>478</v>
      </c>
      <c r="S11" s="24"/>
      <c r="T11" s="24"/>
    </row>
    <row r="12" spans="1:20" x14ac:dyDescent="0.45">
      <c r="A12" s="33"/>
      <c r="B12" s="25">
        <v>8</v>
      </c>
      <c r="C12" s="25">
        <v>8</v>
      </c>
      <c r="D12" s="25">
        <v>1</v>
      </c>
      <c r="E12" s="25">
        <v>7</v>
      </c>
      <c r="F12" s="30" t="str">
        <f t="shared" si="0"/>
        <v>Is there any issue with the</v>
      </c>
      <c r="G12" s="25" t="str">
        <f t="shared" si="1"/>
        <v xml:space="preserve"> conditional clause </v>
      </c>
      <c r="H12" s="25" t="str">
        <f t="shared" si="2"/>
        <v/>
      </c>
      <c r="I12" s="25"/>
      <c r="J12" s="25" t="str">
        <f t="shared" si="3"/>
        <v/>
      </c>
      <c r="K12" s="25" t="str">
        <f t="shared" si="4"/>
        <v xml:space="preserve">between lines </v>
      </c>
      <c r="L12" s="25">
        <v>285</v>
      </c>
      <c r="M12" s="25" t="str">
        <f t="shared" si="5"/>
        <v xml:space="preserve"> and </v>
      </c>
      <c r="N12" s="25">
        <v>289</v>
      </c>
      <c r="O12" s="25" t="s">
        <v>196</v>
      </c>
      <c r="P12" s="25"/>
      <c r="Q12" s="25" t="s">
        <v>478</v>
      </c>
      <c r="R12" s="25" t="s">
        <v>478</v>
      </c>
      <c r="S12" s="25"/>
      <c r="T12" s="25"/>
    </row>
    <row r="13" spans="1:20" x14ac:dyDescent="0.45">
      <c r="A13" s="33"/>
      <c r="B13" s="24">
        <v>8</v>
      </c>
      <c r="C13" s="98">
        <v>9</v>
      </c>
      <c r="D13" s="24">
        <v>3</v>
      </c>
      <c r="E13" s="24">
        <v>8</v>
      </c>
      <c r="F13" s="29" t="str">
        <f t="shared" si="0"/>
        <v>Is there any issue with the</v>
      </c>
      <c r="G13" s="24" t="str">
        <f t="shared" si="1"/>
        <v xml:space="preserve"> method invocation </v>
      </c>
      <c r="H13" s="24" t="str">
        <f t="shared" si="2"/>
        <v>"</v>
      </c>
      <c r="I13" s="24" t="s">
        <v>189</v>
      </c>
      <c r="J13" s="24" t="str">
        <f t="shared" si="3"/>
        <v>"</v>
      </c>
      <c r="K13" s="24" t="str">
        <f t="shared" si="4"/>
        <v xml:space="preserve"> at line </v>
      </c>
      <c r="L13" s="24">
        <v>290</v>
      </c>
      <c r="M13" s="24" t="str">
        <f t="shared" si="5"/>
        <v/>
      </c>
      <c r="N13" s="24"/>
      <c r="O13" s="24" t="s">
        <v>196</v>
      </c>
      <c r="P13" s="24" t="s">
        <v>29</v>
      </c>
      <c r="Q13" s="24" t="s">
        <v>478</v>
      </c>
      <c r="R13" s="24" t="s">
        <v>478</v>
      </c>
      <c r="S13" s="24"/>
      <c r="T13" s="24"/>
    </row>
    <row r="14" spans="1:20" x14ac:dyDescent="0.45">
      <c r="A14" s="33"/>
      <c r="B14" s="25">
        <v>8</v>
      </c>
      <c r="C14" s="97">
        <v>10</v>
      </c>
      <c r="D14" s="25">
        <v>3</v>
      </c>
      <c r="E14" s="25">
        <v>9</v>
      </c>
      <c r="F14" s="30" t="str">
        <f t="shared" si="0"/>
        <v>Is there any issue with the</v>
      </c>
      <c r="G14" s="25" t="s">
        <v>232</v>
      </c>
      <c r="H14" s="25" t="str">
        <f t="shared" si="2"/>
        <v>"</v>
      </c>
      <c r="I14" s="25" t="s">
        <v>190</v>
      </c>
      <c r="J14" s="25" t="str">
        <f t="shared" si="3"/>
        <v>"</v>
      </c>
      <c r="K14" s="25" t="str">
        <f t="shared" si="4"/>
        <v xml:space="preserve"> at line </v>
      </c>
      <c r="L14" s="25">
        <v>294</v>
      </c>
      <c r="M14" s="25" t="str">
        <f t="shared" si="5"/>
        <v/>
      </c>
      <c r="N14" s="25"/>
      <c r="O14" s="25" t="s">
        <v>196</v>
      </c>
      <c r="P14" s="25" t="s">
        <v>29</v>
      </c>
      <c r="Q14" s="25" t="s">
        <v>478</v>
      </c>
      <c r="R14" s="25" t="s">
        <v>478</v>
      </c>
      <c r="S14" s="25"/>
      <c r="T14" s="25"/>
    </row>
    <row r="16" spans="1:20" x14ac:dyDescent="0.45">
      <c r="B16" s="10" t="s">
        <v>388</v>
      </c>
    </row>
    <row r="17" spans="1:17" x14ac:dyDescent="0.45">
      <c r="P17" s="22"/>
    </row>
    <row r="18" spans="1:17" x14ac:dyDescent="0.45">
      <c r="B18" s="9" t="s">
        <v>387</v>
      </c>
      <c r="C18" t="e">
        <f>Summary!#REF!</f>
        <v>#REF!</v>
      </c>
      <c r="D18"/>
      <c r="E18"/>
      <c r="F18"/>
      <c r="G18"/>
      <c r="H18"/>
      <c r="I18"/>
      <c r="J18"/>
    </row>
    <row r="19" spans="1:17" ht="47.65" thickBot="1" x14ac:dyDescent="0.5">
      <c r="B19" s="78" t="s">
        <v>291</v>
      </c>
      <c r="C19" s="79" t="s">
        <v>292</v>
      </c>
      <c r="D19" s="80" t="s">
        <v>283</v>
      </c>
      <c r="E19" s="80" t="s">
        <v>529</v>
      </c>
      <c r="F19" s="80" t="s">
        <v>284</v>
      </c>
      <c r="G19" s="80" t="s">
        <v>285</v>
      </c>
      <c r="H19" s="80" t="s">
        <v>286</v>
      </c>
      <c r="I19" s="88" t="s">
        <v>389</v>
      </c>
      <c r="J19" s="88" t="s">
        <v>293</v>
      </c>
    </row>
    <row r="20" spans="1:17" ht="16.5" thickTop="1" thickBot="1" x14ac:dyDescent="0.55000000000000004">
      <c r="B20" s="81">
        <v>5</v>
      </c>
      <c r="C20" s="82" t="s">
        <v>281</v>
      </c>
      <c r="D20" s="62">
        <f>B20</f>
        <v>5</v>
      </c>
      <c r="E20" s="208"/>
      <c r="F20" s="63">
        <f>D22</f>
        <v>2</v>
      </c>
      <c r="G20"/>
      <c r="H20" s="74"/>
      <c r="I20"/>
      <c r="J20" s="39">
        <f>COUNTA(D20:I20)</f>
        <v>2</v>
      </c>
    </row>
    <row r="21" spans="1:17" ht="15.75" x14ac:dyDescent="0.5">
      <c r="B21" s="83">
        <v>9</v>
      </c>
      <c r="C21" s="84" t="s">
        <v>282</v>
      </c>
      <c r="D21" s="64">
        <f>B21</f>
        <v>9</v>
      </c>
      <c r="E21" s="209"/>
      <c r="F21" s="65">
        <f>D21</f>
        <v>9</v>
      </c>
      <c r="G21" s="68">
        <f>B21</f>
        <v>9</v>
      </c>
      <c r="H21" s="69">
        <f>G23</f>
        <v>10</v>
      </c>
      <c r="I21"/>
      <c r="J21" s="39">
        <f t="shared" ref="J21:J22" si="6">COUNTA(D21:I21)</f>
        <v>4</v>
      </c>
    </row>
    <row r="22" spans="1:17" ht="16.149999999999999" thickBot="1" x14ac:dyDescent="0.55000000000000004">
      <c r="B22" s="83">
        <v>2</v>
      </c>
      <c r="C22" s="84" t="s">
        <v>281</v>
      </c>
      <c r="D22" s="66">
        <f>B22</f>
        <v>2</v>
      </c>
      <c r="E22" s="210"/>
      <c r="F22" s="67">
        <f>D20</f>
        <v>5</v>
      </c>
      <c r="G22" s="70">
        <f>B22</f>
        <v>2</v>
      </c>
      <c r="H22" s="71">
        <f>G22</f>
        <v>2</v>
      </c>
      <c r="I22"/>
      <c r="J22" s="39">
        <f t="shared" si="6"/>
        <v>4</v>
      </c>
    </row>
    <row r="23" spans="1:17" ht="16.149999999999999" thickBot="1" x14ac:dyDescent="0.55000000000000004">
      <c r="B23" s="83">
        <v>10</v>
      </c>
      <c r="C23" s="84" t="s">
        <v>282</v>
      </c>
      <c r="D23" s="74"/>
      <c r="E23" s="74"/>
      <c r="F23" s="74"/>
      <c r="G23" s="72">
        <f>B23</f>
        <v>10</v>
      </c>
      <c r="H23" s="73">
        <f>G21</f>
        <v>9</v>
      </c>
      <c r="I23"/>
      <c r="J23" s="39">
        <f>COUNTA(D23:I23)</f>
        <v>2</v>
      </c>
    </row>
    <row r="25" spans="1:17" x14ac:dyDescent="0.45">
      <c r="D25" s="22" t="s">
        <v>416</v>
      </c>
    </row>
    <row r="26" spans="1:17" x14ac:dyDescent="0.45">
      <c r="A26" s="33" t="s">
        <v>240</v>
      </c>
      <c r="B26" s="24">
        <v>8</v>
      </c>
      <c r="C26" s="98">
        <v>5</v>
      </c>
      <c r="D26" s="24">
        <v>1</v>
      </c>
      <c r="E26" s="24"/>
      <c r="F26" s="24" t="s">
        <v>420</v>
      </c>
      <c r="G26" s="29" t="str">
        <f t="shared" ref="G26:G28" si="7">IF(D26&lt;&gt;4, "Is there any issue with the", "Is there any issue with the definition or the use of")</f>
        <v>Is there any issue with the</v>
      </c>
      <c r="H26" s="24" t="str">
        <f t="shared" ref="H26:H28" si="8">IF(D26=4," variable ",IF(D26=1," conditional clause ",IF(D26=2," loop "," method invocation ")))</f>
        <v xml:space="preserve"> conditional clause </v>
      </c>
      <c r="I26" s="24" t="str">
        <f t="shared" ref="I26:I28" si="9">IF(J26&lt;&gt;"",$H$4,"")</f>
        <v/>
      </c>
      <c r="J26" s="24"/>
      <c r="K26" s="24" t="str">
        <f t="shared" ref="K26:K28" si="10">IF(J26&lt;&gt;"",$J$4,"")</f>
        <v/>
      </c>
      <c r="L26" s="24" t="str">
        <f t="shared" ref="L26:L28" si="11">IF(OR(D26=1,D26=2),"between lines ", IF(D26=3," at line ",""))</f>
        <v xml:space="preserve">between lines </v>
      </c>
      <c r="M26" s="24">
        <v>279</v>
      </c>
      <c r="N26" s="24" t="str">
        <f t="shared" ref="N26:N27" si="12">IF(O26&lt;&gt;""," and ", "")</f>
        <v xml:space="preserve"> and </v>
      </c>
      <c r="O26" s="24">
        <v>281</v>
      </c>
      <c r="P26" s="24" t="s">
        <v>196</v>
      </c>
      <c r="Q26" s="24" t="s">
        <v>29</v>
      </c>
    </row>
    <row r="27" spans="1:17" x14ac:dyDescent="0.45">
      <c r="A27" s="33"/>
      <c r="B27" s="24">
        <v>8</v>
      </c>
      <c r="C27" s="98">
        <v>9</v>
      </c>
      <c r="D27" s="24">
        <v>3</v>
      </c>
      <c r="E27" s="24"/>
      <c r="F27" s="24" t="s">
        <v>420</v>
      </c>
      <c r="G27" s="29" t="str">
        <f t="shared" si="7"/>
        <v>Is there any issue with the</v>
      </c>
      <c r="H27" s="24" t="str">
        <f t="shared" si="8"/>
        <v xml:space="preserve"> method invocation </v>
      </c>
      <c r="I27" s="24" t="str">
        <f t="shared" si="9"/>
        <v>"</v>
      </c>
      <c r="J27" s="24" t="s">
        <v>189</v>
      </c>
      <c r="K27" s="24" t="str">
        <f t="shared" si="10"/>
        <v>"</v>
      </c>
      <c r="L27" s="24" t="str">
        <f t="shared" si="11"/>
        <v xml:space="preserve"> at line </v>
      </c>
      <c r="M27" s="24">
        <v>290</v>
      </c>
      <c r="N27" s="24" t="str">
        <f t="shared" si="12"/>
        <v/>
      </c>
      <c r="O27" s="24"/>
      <c r="P27" s="24" t="s">
        <v>196</v>
      </c>
      <c r="Q27" s="24" t="s">
        <v>29</v>
      </c>
    </row>
    <row r="28" spans="1:17" x14ac:dyDescent="0.45">
      <c r="A28" s="33" t="s">
        <v>240</v>
      </c>
      <c r="B28" s="25">
        <v>8</v>
      </c>
      <c r="C28" s="97">
        <v>2</v>
      </c>
      <c r="D28" s="25">
        <v>4</v>
      </c>
      <c r="E28" s="25"/>
      <c r="F28" s="25" t="s">
        <v>420</v>
      </c>
      <c r="G28" s="30" t="str">
        <f t="shared" si="7"/>
        <v>Is there any issue with the definition or the use of</v>
      </c>
      <c r="H28" s="25" t="str">
        <f t="shared" si="8"/>
        <v xml:space="preserve"> variable </v>
      </c>
      <c r="I28" s="25" t="str">
        <f t="shared" si="9"/>
        <v>"</v>
      </c>
      <c r="J28" s="25" t="s">
        <v>186</v>
      </c>
      <c r="K28" s="25" t="str">
        <f t="shared" si="10"/>
        <v>"</v>
      </c>
      <c r="L28" s="25" t="str">
        <f t="shared" si="11"/>
        <v/>
      </c>
      <c r="M28" s="25"/>
      <c r="N28" s="25" t="str">
        <f>IF(O28&lt;&gt;""," and ", "")</f>
        <v/>
      </c>
      <c r="O28" s="25"/>
      <c r="P28" s="25" t="s">
        <v>196</v>
      </c>
      <c r="Q28" s="25" t="s">
        <v>29</v>
      </c>
    </row>
    <row r="29" spans="1:17" x14ac:dyDescent="0.45">
      <c r="F29" s="22" t="s">
        <v>420</v>
      </c>
      <c r="P29" s="22"/>
    </row>
    <row r="30" spans="1:17" x14ac:dyDescent="0.45">
      <c r="D30" s="22" t="s">
        <v>417</v>
      </c>
      <c r="F30" s="22" t="s">
        <v>420</v>
      </c>
      <c r="P30" s="22"/>
    </row>
    <row r="31" spans="1:17" x14ac:dyDescent="0.45">
      <c r="A31" s="33" t="s">
        <v>240</v>
      </c>
      <c r="B31" s="25">
        <v>8</v>
      </c>
      <c r="C31" s="97">
        <v>2</v>
      </c>
      <c r="D31" s="25">
        <v>4</v>
      </c>
      <c r="E31" s="25"/>
      <c r="F31" s="25" t="s">
        <v>420</v>
      </c>
      <c r="G31" s="30" t="str">
        <f t="shared" ref="G31:G33" si="13">IF(D31&lt;&gt;4, "Is there any issue with the", "Is there any issue with the definition or the use of")</f>
        <v>Is there any issue with the definition or the use of</v>
      </c>
      <c r="H31" s="25" t="str">
        <f t="shared" ref="H31:H33" si="14">IF(D31=4," variable ",IF(D31=1," conditional clause ",IF(D31=2," loop "," method invocation ")))</f>
        <v xml:space="preserve"> variable </v>
      </c>
      <c r="I31" s="25" t="str">
        <f t="shared" ref="I31:I33" si="15">IF(J31&lt;&gt;"",$H$4,"")</f>
        <v>"</v>
      </c>
      <c r="J31" s="25" t="s">
        <v>186</v>
      </c>
      <c r="K31" s="25" t="str">
        <f t="shared" ref="K31:K33" si="16">IF(J31&lt;&gt;"",$J$4,"")</f>
        <v>"</v>
      </c>
      <c r="L31" s="25" t="str">
        <f t="shared" ref="L31:L33" si="17">IF(OR(D31=1,D31=2),"between lines ", IF(D31=3," at line ",""))</f>
        <v/>
      </c>
      <c r="M31" s="25"/>
      <c r="N31" s="25" t="str">
        <f>IF(O31&lt;&gt;""," and ", "")</f>
        <v/>
      </c>
      <c r="O31" s="25"/>
      <c r="P31" s="25" t="s">
        <v>196</v>
      </c>
      <c r="Q31" s="25" t="s">
        <v>29</v>
      </c>
    </row>
    <row r="32" spans="1:17" x14ac:dyDescent="0.45">
      <c r="A32" s="33"/>
      <c r="B32" s="24">
        <v>8</v>
      </c>
      <c r="C32" s="98">
        <v>9</v>
      </c>
      <c r="D32" s="24">
        <v>3</v>
      </c>
      <c r="E32" s="24"/>
      <c r="F32" s="24" t="s">
        <v>420</v>
      </c>
      <c r="G32" s="29" t="str">
        <f t="shared" si="13"/>
        <v>Is there any issue with the</v>
      </c>
      <c r="H32" s="24" t="str">
        <f t="shared" si="14"/>
        <v xml:space="preserve"> method invocation </v>
      </c>
      <c r="I32" s="24" t="str">
        <f t="shared" si="15"/>
        <v>"</v>
      </c>
      <c r="J32" s="24" t="s">
        <v>189</v>
      </c>
      <c r="K32" s="24" t="str">
        <f t="shared" si="16"/>
        <v>"</v>
      </c>
      <c r="L32" s="24" t="str">
        <f t="shared" si="17"/>
        <v xml:space="preserve"> at line </v>
      </c>
      <c r="M32" s="24">
        <v>290</v>
      </c>
      <c r="N32" s="24" t="str">
        <f t="shared" ref="N32:N33" si="18">IF(O32&lt;&gt;""," and ", "")</f>
        <v/>
      </c>
      <c r="O32" s="24"/>
      <c r="P32" s="24" t="s">
        <v>196</v>
      </c>
      <c r="Q32" s="24" t="s">
        <v>29</v>
      </c>
    </row>
    <row r="33" spans="1:17" x14ac:dyDescent="0.45">
      <c r="A33" s="33" t="s">
        <v>240</v>
      </c>
      <c r="B33" s="24">
        <v>8</v>
      </c>
      <c r="C33" s="98">
        <v>5</v>
      </c>
      <c r="D33" s="24">
        <v>1</v>
      </c>
      <c r="E33" s="24"/>
      <c r="F33" s="24" t="s">
        <v>420</v>
      </c>
      <c r="G33" s="29" t="str">
        <f t="shared" si="13"/>
        <v>Is there any issue with the</v>
      </c>
      <c r="H33" s="24" t="str">
        <f t="shared" si="14"/>
        <v xml:space="preserve"> conditional clause </v>
      </c>
      <c r="I33" s="24" t="str">
        <f t="shared" si="15"/>
        <v/>
      </c>
      <c r="J33" s="24"/>
      <c r="K33" s="24" t="str">
        <f t="shared" si="16"/>
        <v/>
      </c>
      <c r="L33" s="24" t="str">
        <f t="shared" si="17"/>
        <v xml:space="preserve">between lines </v>
      </c>
      <c r="M33" s="24">
        <v>279</v>
      </c>
      <c r="N33" s="24" t="str">
        <f t="shared" si="18"/>
        <v xml:space="preserve"> and </v>
      </c>
      <c r="O33" s="24">
        <v>281</v>
      </c>
      <c r="P33" s="24" t="s">
        <v>196</v>
      </c>
      <c r="Q33" s="24" t="s">
        <v>29</v>
      </c>
    </row>
    <row r="34" spans="1:17" x14ac:dyDescent="0.45">
      <c r="F34" s="22" t="s">
        <v>420</v>
      </c>
      <c r="P34" s="22"/>
    </row>
    <row r="35" spans="1:17" x14ac:dyDescent="0.45">
      <c r="D35" s="22" t="s">
        <v>418</v>
      </c>
      <c r="F35" s="22" t="s">
        <v>420</v>
      </c>
      <c r="P35" s="22"/>
    </row>
    <row r="36" spans="1:17" x14ac:dyDescent="0.45">
      <c r="A36" s="33"/>
      <c r="B36" s="24">
        <v>8</v>
      </c>
      <c r="C36" s="98">
        <v>9</v>
      </c>
      <c r="D36" s="24">
        <v>3</v>
      </c>
      <c r="E36" s="24"/>
      <c r="F36" s="24" t="s">
        <v>420</v>
      </c>
      <c r="G36" s="29" t="str">
        <f t="shared" ref="G36:G38" si="19">IF(D36&lt;&gt;4, "Is there any issue with the", "Is there any issue with the definition or the use of")</f>
        <v>Is there any issue with the</v>
      </c>
      <c r="H36" s="24" t="str">
        <f t="shared" ref="H36:H38" si="20">IF(D36=4," variable ",IF(D36=1," conditional clause ",IF(D36=2," loop "," method invocation ")))</f>
        <v xml:space="preserve"> method invocation </v>
      </c>
      <c r="I36" s="24" t="str">
        <f t="shared" ref="I36:I38" si="21">IF(J36&lt;&gt;"",$H$4,"")</f>
        <v>"</v>
      </c>
      <c r="J36" s="24" t="s">
        <v>189</v>
      </c>
      <c r="K36" s="24" t="str">
        <f t="shared" ref="K36:K38" si="22">IF(J36&lt;&gt;"",$J$4,"")</f>
        <v>"</v>
      </c>
      <c r="L36" s="24" t="str">
        <f t="shared" ref="L36:L38" si="23">IF(OR(D36=1,D36=2),"between lines ", IF(D36=3," at line ",""))</f>
        <v xml:space="preserve"> at line </v>
      </c>
      <c r="M36" s="24">
        <v>290</v>
      </c>
      <c r="N36" s="24" t="str">
        <f t="shared" ref="N36" si="24">IF(O36&lt;&gt;""," and ", "")</f>
        <v/>
      </c>
      <c r="O36" s="24"/>
      <c r="P36" s="24" t="s">
        <v>196</v>
      </c>
      <c r="Q36" s="24" t="s">
        <v>29</v>
      </c>
    </row>
    <row r="37" spans="1:17" x14ac:dyDescent="0.45">
      <c r="A37" s="33" t="s">
        <v>240</v>
      </c>
      <c r="B37" s="25">
        <v>8</v>
      </c>
      <c r="C37" s="97">
        <v>2</v>
      </c>
      <c r="D37" s="25">
        <v>4</v>
      </c>
      <c r="E37" s="25"/>
      <c r="F37" s="25" t="s">
        <v>420</v>
      </c>
      <c r="G37" s="30" t="str">
        <f t="shared" si="19"/>
        <v>Is there any issue with the definition or the use of</v>
      </c>
      <c r="H37" s="25" t="str">
        <f t="shared" si="20"/>
        <v xml:space="preserve"> variable </v>
      </c>
      <c r="I37" s="25" t="str">
        <f t="shared" si="21"/>
        <v>"</v>
      </c>
      <c r="J37" s="25" t="s">
        <v>186</v>
      </c>
      <c r="K37" s="25" t="str">
        <f t="shared" si="22"/>
        <v>"</v>
      </c>
      <c r="L37" s="25" t="str">
        <f t="shared" si="23"/>
        <v/>
      </c>
      <c r="M37" s="25"/>
      <c r="N37" s="25" t="str">
        <f>IF(O37&lt;&gt;""," and ", "")</f>
        <v/>
      </c>
      <c r="O37" s="25"/>
      <c r="P37" s="25" t="s">
        <v>196</v>
      </c>
      <c r="Q37" s="25" t="s">
        <v>29</v>
      </c>
    </row>
    <row r="38" spans="1:17" x14ac:dyDescent="0.45">
      <c r="A38" s="33"/>
      <c r="B38" s="25">
        <v>8</v>
      </c>
      <c r="C38" s="97">
        <v>10</v>
      </c>
      <c r="D38" s="25">
        <v>3</v>
      </c>
      <c r="E38" s="25"/>
      <c r="F38" s="25" t="s">
        <v>420</v>
      </c>
      <c r="G38" s="30" t="str">
        <f t="shared" si="19"/>
        <v>Is there any issue with the</v>
      </c>
      <c r="H38" s="25" t="str">
        <f t="shared" si="20"/>
        <v xml:space="preserve"> method invocation </v>
      </c>
      <c r="I38" s="25" t="str">
        <f t="shared" si="21"/>
        <v>"</v>
      </c>
      <c r="J38" s="25" t="s">
        <v>190</v>
      </c>
      <c r="K38" s="25" t="str">
        <f t="shared" si="22"/>
        <v>"</v>
      </c>
      <c r="L38" s="25" t="str">
        <f t="shared" si="23"/>
        <v xml:space="preserve"> at line </v>
      </c>
      <c r="M38" s="25">
        <v>294</v>
      </c>
      <c r="N38" s="25" t="str">
        <f t="shared" ref="N38" si="25">IF(O38&lt;&gt;""," and ", "")</f>
        <v/>
      </c>
      <c r="O38" s="25"/>
      <c r="P38" s="25" t="s">
        <v>196</v>
      </c>
      <c r="Q38" s="25" t="s">
        <v>29</v>
      </c>
    </row>
    <row r="39" spans="1:17" x14ac:dyDescent="0.45">
      <c r="F39" s="22" t="s">
        <v>420</v>
      </c>
      <c r="P39" s="22"/>
    </row>
    <row r="40" spans="1:17" x14ac:dyDescent="0.45">
      <c r="D40" s="22" t="s">
        <v>419</v>
      </c>
      <c r="F40" s="22" t="s">
        <v>420</v>
      </c>
      <c r="P40" s="22"/>
    </row>
    <row r="41" spans="1:17" x14ac:dyDescent="0.45">
      <c r="A41" s="33"/>
      <c r="B41" s="25">
        <v>8</v>
      </c>
      <c r="C41" s="97">
        <v>10</v>
      </c>
      <c r="D41" s="25">
        <v>3</v>
      </c>
      <c r="E41" s="25"/>
      <c r="F41" s="25" t="s">
        <v>420</v>
      </c>
      <c r="G41" s="30" t="str">
        <f t="shared" ref="G41:G43" si="26">IF(D41&lt;&gt;4, "Is there any issue with the", "Is there any issue with the definition or the use of")</f>
        <v>Is there any issue with the</v>
      </c>
      <c r="H41" s="25" t="str">
        <f t="shared" ref="H41:H43" si="27">IF(D41=4," variable ",IF(D41=1," conditional clause ",IF(D41=2," loop "," method invocation ")))</f>
        <v xml:space="preserve"> method invocation </v>
      </c>
      <c r="I41" s="25" t="str">
        <f t="shared" ref="I41:I43" si="28">IF(J41&lt;&gt;"",$H$4,"")</f>
        <v>"</v>
      </c>
      <c r="J41" s="25" t="s">
        <v>190</v>
      </c>
      <c r="K41" s="25" t="str">
        <f t="shared" ref="K41:K43" si="29">IF(J41&lt;&gt;"",$J$4,"")</f>
        <v>"</v>
      </c>
      <c r="L41" s="25" t="str">
        <f t="shared" ref="L41:L43" si="30">IF(OR(D41=1,D41=2),"between lines ", IF(D41=3," at line ",""))</f>
        <v xml:space="preserve"> at line </v>
      </c>
      <c r="M41" s="25">
        <v>294</v>
      </c>
      <c r="N41" s="25" t="str">
        <f t="shared" ref="N41:N42" si="31">IF(O41&lt;&gt;""," and ", "")</f>
        <v/>
      </c>
      <c r="O41" s="25"/>
      <c r="P41" s="25" t="s">
        <v>196</v>
      </c>
      <c r="Q41" s="25" t="s">
        <v>29</v>
      </c>
    </row>
    <row r="42" spans="1:17" x14ac:dyDescent="0.45">
      <c r="A42" s="33"/>
      <c r="B42" s="24">
        <v>8</v>
      </c>
      <c r="C42" s="98">
        <v>9</v>
      </c>
      <c r="D42" s="24">
        <v>3</v>
      </c>
      <c r="E42" s="24"/>
      <c r="F42" s="24" t="s">
        <v>420</v>
      </c>
      <c r="G42" s="29" t="str">
        <f t="shared" si="26"/>
        <v>Is there any issue with the</v>
      </c>
      <c r="H42" s="24" t="str">
        <f t="shared" si="27"/>
        <v xml:space="preserve"> method invocation </v>
      </c>
      <c r="I42" s="24" t="str">
        <f t="shared" si="28"/>
        <v>"</v>
      </c>
      <c r="J42" s="24" t="s">
        <v>189</v>
      </c>
      <c r="K42" s="24" t="str">
        <f t="shared" si="29"/>
        <v>"</v>
      </c>
      <c r="L42" s="24" t="str">
        <f t="shared" si="30"/>
        <v xml:space="preserve"> at line </v>
      </c>
      <c r="M42" s="24">
        <v>290</v>
      </c>
      <c r="N42" s="24" t="str">
        <f t="shared" si="31"/>
        <v/>
      </c>
      <c r="O42" s="24"/>
      <c r="P42" s="24" t="s">
        <v>196</v>
      </c>
      <c r="Q42" s="24" t="s">
        <v>29</v>
      </c>
    </row>
    <row r="43" spans="1:17" x14ac:dyDescent="0.45">
      <c r="A43" s="33" t="s">
        <v>240</v>
      </c>
      <c r="B43" s="25">
        <v>8</v>
      </c>
      <c r="C43" s="97">
        <v>2</v>
      </c>
      <c r="D43" s="25">
        <v>4</v>
      </c>
      <c r="E43" s="25"/>
      <c r="F43" s="25" t="s">
        <v>420</v>
      </c>
      <c r="G43" s="30" t="str">
        <f t="shared" si="26"/>
        <v>Is there any issue with the definition or the use of</v>
      </c>
      <c r="H43" s="25" t="str">
        <f t="shared" si="27"/>
        <v xml:space="preserve"> variable </v>
      </c>
      <c r="I43" s="25" t="str">
        <f t="shared" si="28"/>
        <v>"</v>
      </c>
      <c r="J43" s="25" t="s">
        <v>186</v>
      </c>
      <c r="K43" s="25" t="str">
        <f t="shared" si="29"/>
        <v>"</v>
      </c>
      <c r="L43" s="25" t="str">
        <f t="shared" si="30"/>
        <v/>
      </c>
      <c r="M43" s="25"/>
      <c r="N43" s="25" t="str">
        <f>IF(O43&lt;&gt;""," and ", "")</f>
        <v/>
      </c>
      <c r="O43" s="25"/>
      <c r="P43" s="25" t="s">
        <v>196</v>
      </c>
      <c r="Q43" s="25" t="s">
        <v>29</v>
      </c>
    </row>
  </sheetData>
  <mergeCells count="2">
    <mergeCell ref="F3:O3"/>
    <mergeCell ref="B3:D3"/>
  </mergeCell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R39"/>
  <sheetViews>
    <sheetView zoomScale="70" zoomScaleNormal="70" workbookViewId="0">
      <selection activeCell="E11" sqref="E11"/>
    </sheetView>
  </sheetViews>
  <sheetFormatPr defaultRowHeight="14.25" x14ac:dyDescent="0.45"/>
  <cols>
    <col min="1" max="1" width="3.265625" customWidth="1"/>
    <col min="2" max="3" width="9.1328125" style="22"/>
    <col min="4" max="4" width="10.1328125" style="22" customWidth="1"/>
    <col min="5" max="5" width="17.86328125" style="22" customWidth="1"/>
    <col min="6" max="6" width="45.3984375" style="22" customWidth="1"/>
    <col min="7" max="7" width="19.59765625" style="22" customWidth="1"/>
    <col min="8" max="8" width="3.3984375" style="22" customWidth="1"/>
    <col min="9" max="9" width="17.3984375" style="22" customWidth="1"/>
    <col min="10" max="10" width="4.265625" style="22" customWidth="1"/>
    <col min="11" max="11" width="14.1328125" style="22" customWidth="1"/>
    <col min="12" max="12" width="7.86328125" style="22" customWidth="1"/>
    <col min="13" max="13" width="7.1328125" style="22" customWidth="1"/>
    <col min="14" max="14" width="8" style="22" customWidth="1"/>
    <col min="15" max="15" width="34.3984375" style="22" customWidth="1"/>
    <col min="17" max="17" width="11.86328125" bestFit="1" customWidth="1"/>
    <col min="18" max="18" width="13.73046875" bestFit="1" customWidth="1"/>
  </cols>
  <sheetData>
    <row r="1" spans="1:18" x14ac:dyDescent="0.45">
      <c r="B1" s="32">
        <f>Summary!D5</f>
        <v>24</v>
      </c>
      <c r="C1" s="32"/>
      <c r="D1" s="32" t="str">
        <f>Summary!B5</f>
        <v>JFreeChart</v>
      </c>
      <c r="E1" s="32"/>
      <c r="F1" s="32"/>
      <c r="G1" s="32" t="str">
        <f>Summary!J5</f>
        <v xml:space="preserve"> java.lang.IllegalArgumentException: Color parameter outside of expected r
ange: Red Green Blue</v>
      </c>
    </row>
    <row r="2" spans="1:18" x14ac:dyDescent="0.45">
      <c r="B2" s="10" t="s">
        <v>241</v>
      </c>
    </row>
    <row r="3" spans="1:18" ht="30" customHeight="1" x14ac:dyDescent="0.45">
      <c r="B3" s="266" t="s">
        <v>144</v>
      </c>
      <c r="C3" s="267"/>
      <c r="D3" s="268"/>
      <c r="E3" s="156"/>
      <c r="F3" s="265" t="s">
        <v>179</v>
      </c>
      <c r="G3" s="265"/>
      <c r="H3" s="265"/>
      <c r="I3" s="265"/>
      <c r="J3" s="265"/>
      <c r="K3" s="265"/>
      <c r="L3" s="265"/>
      <c r="M3" s="265"/>
      <c r="N3" s="265"/>
      <c r="O3" s="265"/>
    </row>
    <row r="4" spans="1:18" ht="28.5" x14ac:dyDescent="0.45">
      <c r="B4" s="27" t="s">
        <v>180</v>
      </c>
      <c r="C4" s="27" t="s">
        <v>181</v>
      </c>
      <c r="D4" s="27" t="s">
        <v>182</v>
      </c>
      <c r="E4" s="27" t="s">
        <v>530</v>
      </c>
      <c r="F4" s="26" t="s">
        <v>191</v>
      </c>
      <c r="G4" s="28" t="s">
        <v>192</v>
      </c>
      <c r="H4" s="28" t="s">
        <v>185</v>
      </c>
      <c r="I4" s="28" t="s">
        <v>195</v>
      </c>
      <c r="J4" s="28" t="s">
        <v>185</v>
      </c>
      <c r="K4" s="28" t="s">
        <v>193</v>
      </c>
      <c r="L4" s="28" t="s">
        <v>177</v>
      </c>
      <c r="M4" s="28" t="s">
        <v>178</v>
      </c>
      <c r="N4" s="28" t="s">
        <v>177</v>
      </c>
      <c r="O4" s="28" t="s">
        <v>194</v>
      </c>
      <c r="P4" s="89" t="s">
        <v>364</v>
      </c>
      <c r="Q4" s="192" t="s">
        <v>477</v>
      </c>
      <c r="R4" s="192" t="s">
        <v>485</v>
      </c>
    </row>
    <row r="5" spans="1:18" x14ac:dyDescent="0.45">
      <c r="A5" s="33" t="s">
        <v>240</v>
      </c>
      <c r="B5" s="24">
        <v>24</v>
      </c>
      <c r="C5" s="98">
        <v>1</v>
      </c>
      <c r="D5" s="24">
        <v>4</v>
      </c>
      <c r="E5" s="24">
        <v>10</v>
      </c>
      <c r="F5" s="29" t="str">
        <f>IF(D5&lt;&gt;4, "Is there any issue with the", "Is there any issue with the definition or the use of")</f>
        <v>Is there any issue with the definition or the use of</v>
      </c>
      <c r="G5" s="24" t="str">
        <f>IF(D5=4," variable ",IF(D5=1," conditional clause ",IF(D5=2," loop "," method invocation ")))</f>
        <v xml:space="preserve"> variable </v>
      </c>
      <c r="H5" s="24" t="str">
        <f>IF(I5&lt;&gt;"",$H$4,"")</f>
        <v>"</v>
      </c>
      <c r="I5" s="24" t="s">
        <v>197</v>
      </c>
      <c r="J5" s="24" t="str">
        <f>IF(I5&lt;&gt;"",$J$4,"")</f>
        <v>"</v>
      </c>
      <c r="K5" s="24" t="str">
        <f>IF(OR(D5=1,D5=2),"between lines ", IF(D5=3," at line ",""))</f>
        <v/>
      </c>
      <c r="L5" s="24"/>
      <c r="M5" s="24" t="str">
        <f>IF(N5&lt;&gt;""," and ", "")</f>
        <v/>
      </c>
      <c r="N5" s="24"/>
      <c r="O5" s="24" t="s">
        <v>196</v>
      </c>
      <c r="P5" s="24" t="s">
        <v>29</v>
      </c>
      <c r="Q5" s="24" t="s">
        <v>478</v>
      </c>
      <c r="R5" s="24" t="s">
        <v>478</v>
      </c>
    </row>
    <row r="6" spans="1:18" x14ac:dyDescent="0.45">
      <c r="A6" s="33"/>
      <c r="B6" s="25">
        <v>24</v>
      </c>
      <c r="C6" s="25">
        <v>2</v>
      </c>
      <c r="D6" s="25">
        <v>4</v>
      </c>
      <c r="E6" s="25">
        <v>11</v>
      </c>
      <c r="F6" s="30" t="str">
        <f t="shared" ref="F6:F10" si="0">IF(D6&lt;&gt;4, "Is there any issue with the", "Is there any issue with the definition or the use of")</f>
        <v>Is there any issue with the definition or the use of</v>
      </c>
      <c r="G6" s="25" t="str">
        <f t="shared" ref="G6:G10" si="1">IF(D6=4," variable ",IF(D6=1," conditional clause ",IF(D6=2," loop "," method invocation ")))</f>
        <v xml:space="preserve"> variable </v>
      </c>
      <c r="H6" s="25" t="str">
        <f t="shared" ref="H6:H10" si="2">IF(I6&lt;&gt;"",$H$4,"")</f>
        <v>"</v>
      </c>
      <c r="I6" s="25" t="s">
        <v>198</v>
      </c>
      <c r="J6" s="25" t="str">
        <f t="shared" ref="J6:J10" si="3">IF(I6&lt;&gt;"",$J$4,"")</f>
        <v>"</v>
      </c>
      <c r="K6" s="25" t="str">
        <f t="shared" ref="K6:K10" si="4">IF(OR(D6=1,D6=2),"between lines ", IF(D6=3," at line ",""))</f>
        <v/>
      </c>
      <c r="L6" s="25"/>
      <c r="M6" s="25" t="str">
        <f>IF(N6&lt;&gt;""," and ", "")</f>
        <v/>
      </c>
      <c r="N6" s="25"/>
      <c r="O6" s="25" t="s">
        <v>196</v>
      </c>
      <c r="P6" s="25"/>
      <c r="Q6" s="24" t="s">
        <v>478</v>
      </c>
      <c r="R6" s="24" t="s">
        <v>478</v>
      </c>
    </row>
    <row r="7" spans="1:18" x14ac:dyDescent="0.45">
      <c r="A7" s="33"/>
      <c r="B7" s="24">
        <v>24</v>
      </c>
      <c r="C7" s="98">
        <v>3</v>
      </c>
      <c r="D7" s="24">
        <v>3</v>
      </c>
      <c r="E7" s="24">
        <v>12</v>
      </c>
      <c r="F7" s="29" t="str">
        <f t="shared" si="0"/>
        <v>Is there any issue with the</v>
      </c>
      <c r="G7" s="24" t="str">
        <f t="shared" si="1"/>
        <v xml:space="preserve"> method invocation </v>
      </c>
      <c r="H7" s="24" t="str">
        <f t="shared" si="2"/>
        <v>"</v>
      </c>
      <c r="I7" s="24" t="s">
        <v>199</v>
      </c>
      <c r="J7" s="24" t="str">
        <f t="shared" si="3"/>
        <v>"</v>
      </c>
      <c r="K7" s="24" t="str">
        <f t="shared" si="4"/>
        <v xml:space="preserve"> at line </v>
      </c>
      <c r="L7" s="24">
        <v>115</v>
      </c>
      <c r="M7" s="24" t="str">
        <f>IF(N7&lt;&gt;""," and ", "")</f>
        <v/>
      </c>
      <c r="N7" s="24"/>
      <c r="O7" s="24" t="s">
        <v>196</v>
      </c>
      <c r="P7" s="24" t="s">
        <v>29</v>
      </c>
      <c r="Q7" s="24" t="s">
        <v>478</v>
      </c>
      <c r="R7" s="24" t="s">
        <v>478</v>
      </c>
    </row>
    <row r="8" spans="1:18" x14ac:dyDescent="0.45">
      <c r="A8" s="33"/>
      <c r="B8" s="25">
        <v>24</v>
      </c>
      <c r="C8" s="97">
        <v>4</v>
      </c>
      <c r="D8" s="25">
        <v>3</v>
      </c>
      <c r="E8" s="25">
        <v>13</v>
      </c>
      <c r="F8" s="30" t="str">
        <f t="shared" si="0"/>
        <v>Is there any issue with the</v>
      </c>
      <c r="G8" s="25" t="str">
        <f t="shared" si="1"/>
        <v xml:space="preserve"> method invocation </v>
      </c>
      <c r="H8" s="25" t="str">
        <f t="shared" si="2"/>
        <v>"</v>
      </c>
      <c r="I8" s="25" t="s">
        <v>204</v>
      </c>
      <c r="J8" s="25" t="str">
        <f t="shared" si="3"/>
        <v>"</v>
      </c>
      <c r="K8" s="25" t="str">
        <f t="shared" si="4"/>
        <v xml:space="preserve"> at line </v>
      </c>
      <c r="L8" s="25">
        <v>116</v>
      </c>
      <c r="M8" s="25" t="str">
        <f t="shared" ref="M8:M10" si="5">IF(N8&lt;&gt;""," and ", "")</f>
        <v/>
      </c>
      <c r="N8" s="25"/>
      <c r="O8" s="25" t="s">
        <v>196</v>
      </c>
      <c r="P8" s="25" t="s">
        <v>29</v>
      </c>
      <c r="Q8" s="24" t="s">
        <v>478</v>
      </c>
      <c r="R8" s="25" t="s">
        <v>478</v>
      </c>
    </row>
    <row r="9" spans="1:18" x14ac:dyDescent="0.45">
      <c r="A9" s="33" t="s">
        <v>240</v>
      </c>
      <c r="B9" s="24">
        <v>24</v>
      </c>
      <c r="C9" s="98">
        <v>5</v>
      </c>
      <c r="D9" s="24">
        <v>4</v>
      </c>
      <c r="E9" s="24">
        <v>14</v>
      </c>
      <c r="F9" s="29" t="str">
        <f t="shared" si="0"/>
        <v>Is there any issue with the definition or the use of</v>
      </c>
      <c r="G9" s="24" t="str">
        <f t="shared" si="1"/>
        <v xml:space="preserve"> variable </v>
      </c>
      <c r="H9" s="24" t="str">
        <f t="shared" si="2"/>
        <v>"</v>
      </c>
      <c r="I9" s="24" t="s">
        <v>205</v>
      </c>
      <c r="J9" s="24" t="str">
        <f t="shared" si="3"/>
        <v>"</v>
      </c>
      <c r="K9" s="24" t="str">
        <f t="shared" si="4"/>
        <v/>
      </c>
      <c r="L9" s="24"/>
      <c r="M9" s="24" t="str">
        <f t="shared" si="5"/>
        <v/>
      </c>
      <c r="N9" s="24"/>
      <c r="O9" s="24" t="s">
        <v>196</v>
      </c>
      <c r="P9" s="24" t="s">
        <v>29</v>
      </c>
      <c r="Q9" s="24" t="s">
        <v>478</v>
      </c>
      <c r="R9" s="24" t="s">
        <v>478</v>
      </c>
    </row>
    <row r="10" spans="1:18" x14ac:dyDescent="0.45">
      <c r="B10" s="25">
        <v>24</v>
      </c>
      <c r="C10" s="25">
        <v>6</v>
      </c>
      <c r="D10" s="25">
        <v>3</v>
      </c>
      <c r="E10" s="25">
        <v>15</v>
      </c>
      <c r="F10" s="30" t="str">
        <f t="shared" si="0"/>
        <v>Is there any issue with the</v>
      </c>
      <c r="G10" s="25" t="str">
        <f t="shared" si="1"/>
        <v xml:space="preserve"> method invocation </v>
      </c>
      <c r="H10" s="25" t="str">
        <f t="shared" si="2"/>
        <v>"</v>
      </c>
      <c r="I10" s="25" t="s">
        <v>206</v>
      </c>
      <c r="J10" s="25" t="str">
        <f t="shared" si="3"/>
        <v>"</v>
      </c>
      <c r="K10" s="25" t="str">
        <f t="shared" si="4"/>
        <v xml:space="preserve"> at line </v>
      </c>
      <c r="L10" s="25"/>
      <c r="M10" s="25" t="str">
        <f t="shared" si="5"/>
        <v/>
      </c>
      <c r="N10" s="25"/>
      <c r="O10" s="25" t="s">
        <v>196</v>
      </c>
      <c r="P10" s="25"/>
      <c r="Q10" s="24" t="s">
        <v>478</v>
      </c>
      <c r="R10" s="25" t="s">
        <v>478</v>
      </c>
    </row>
    <row r="11" spans="1:18" x14ac:dyDescent="0.45">
      <c r="B11"/>
      <c r="C11"/>
      <c r="D11"/>
      <c r="E11"/>
      <c r="F11"/>
      <c r="G11"/>
      <c r="H11"/>
      <c r="I11"/>
      <c r="J11"/>
      <c r="K11"/>
      <c r="L11"/>
      <c r="M11"/>
      <c r="N11"/>
      <c r="O11"/>
    </row>
    <row r="12" spans="1:18" x14ac:dyDescent="0.45">
      <c r="B12"/>
      <c r="C12"/>
      <c r="D12"/>
      <c r="E12"/>
      <c r="F12"/>
      <c r="G12"/>
      <c r="H12"/>
      <c r="I12"/>
      <c r="J12"/>
      <c r="K12"/>
      <c r="L12"/>
      <c r="M12"/>
      <c r="N12"/>
      <c r="O12"/>
    </row>
    <row r="13" spans="1:18" x14ac:dyDescent="0.45">
      <c r="B13" s="9" t="s">
        <v>390</v>
      </c>
      <c r="C13" t="e">
        <f>Summary!#REF!</f>
        <v>#REF!</v>
      </c>
      <c r="D13"/>
      <c r="E13"/>
      <c r="F13"/>
      <c r="G13"/>
      <c r="H13"/>
      <c r="I13"/>
      <c r="J13"/>
      <c r="K13"/>
      <c r="L13"/>
      <c r="M13"/>
      <c r="N13"/>
      <c r="O13"/>
    </row>
    <row r="14" spans="1:18" ht="63.4" thickBot="1" x14ac:dyDescent="0.5">
      <c r="B14" s="78" t="s">
        <v>291</v>
      </c>
      <c r="C14" s="79" t="s">
        <v>292</v>
      </c>
      <c r="D14" s="80" t="s">
        <v>283</v>
      </c>
      <c r="E14" s="80" t="s">
        <v>529</v>
      </c>
      <c r="F14" s="80" t="s">
        <v>284</v>
      </c>
      <c r="G14" s="80" t="s">
        <v>285</v>
      </c>
      <c r="H14" s="80" t="s">
        <v>286</v>
      </c>
      <c r="I14" s="88" t="s">
        <v>389</v>
      </c>
      <c r="J14" s="88" t="s">
        <v>293</v>
      </c>
      <c r="K14"/>
      <c r="L14"/>
      <c r="M14"/>
      <c r="N14"/>
      <c r="O14"/>
    </row>
    <row r="15" spans="1:18" ht="16.5" thickTop="1" thickBot="1" x14ac:dyDescent="0.55000000000000004">
      <c r="B15" s="81">
        <v>5</v>
      </c>
      <c r="C15" s="82" t="s">
        <v>281</v>
      </c>
      <c r="D15" s="62">
        <f>B15</f>
        <v>5</v>
      </c>
      <c r="E15" s="208"/>
      <c r="F15" s="63">
        <f>D17</f>
        <v>4</v>
      </c>
      <c r="G15"/>
      <c r="H15" s="74"/>
      <c r="I15"/>
      <c r="J15" s="39">
        <f>COUNTA(D15:I15)</f>
        <v>2</v>
      </c>
    </row>
    <row r="16" spans="1:18" ht="15.75" x14ac:dyDescent="0.5">
      <c r="B16" s="83">
        <v>1</v>
      </c>
      <c r="C16" s="84" t="s">
        <v>281</v>
      </c>
      <c r="D16" s="64">
        <f>B16</f>
        <v>1</v>
      </c>
      <c r="E16" s="209"/>
      <c r="F16" s="65">
        <f>D16</f>
        <v>1</v>
      </c>
      <c r="G16" s="68">
        <f>B16</f>
        <v>1</v>
      </c>
      <c r="H16" s="69">
        <f>G18</f>
        <v>3</v>
      </c>
      <c r="I16"/>
      <c r="J16" s="39">
        <f>COUNTA(D16:I16)</f>
        <v>4</v>
      </c>
    </row>
    <row r="17" spans="1:17" ht="16.149999999999999" thickBot="1" x14ac:dyDescent="0.55000000000000004">
      <c r="B17" s="83">
        <v>4</v>
      </c>
      <c r="C17" s="84" t="s">
        <v>282</v>
      </c>
      <c r="D17" s="66">
        <f>B17</f>
        <v>4</v>
      </c>
      <c r="E17" s="210"/>
      <c r="F17" s="67">
        <f>D15</f>
        <v>5</v>
      </c>
      <c r="G17" s="70">
        <f>B17</f>
        <v>4</v>
      </c>
      <c r="H17" s="71">
        <f>G17</f>
        <v>4</v>
      </c>
      <c r="I17"/>
      <c r="J17" s="39">
        <f>COUNTA(D17:I17)</f>
        <v>4</v>
      </c>
    </row>
    <row r="18" spans="1:17" ht="16.149999999999999" thickBot="1" x14ac:dyDescent="0.55000000000000004">
      <c r="B18" s="83">
        <v>3</v>
      </c>
      <c r="C18" s="84" t="s">
        <v>282</v>
      </c>
      <c r="D18" s="74"/>
      <c r="E18" s="74"/>
      <c r="F18" s="74"/>
      <c r="G18" s="72">
        <f>B18</f>
        <v>3</v>
      </c>
      <c r="H18" s="73">
        <f>G16</f>
        <v>1</v>
      </c>
      <c r="I18"/>
      <c r="J18" s="39">
        <f>COUNTA(D18:I18)</f>
        <v>2</v>
      </c>
    </row>
    <row r="21" spans="1:17" x14ac:dyDescent="0.45">
      <c r="D21" s="22" t="s">
        <v>416</v>
      </c>
    </row>
    <row r="22" spans="1:17" x14ac:dyDescent="0.45">
      <c r="A22" s="33" t="s">
        <v>240</v>
      </c>
      <c r="B22" s="24">
        <v>24</v>
      </c>
      <c r="C22" s="98">
        <v>5</v>
      </c>
      <c r="D22" s="24">
        <v>4</v>
      </c>
      <c r="E22" s="24"/>
      <c r="F22" s="24" t="s">
        <v>420</v>
      </c>
      <c r="G22" s="29" t="str">
        <f t="shared" ref="G22" si="6">IF(D22&lt;&gt;4, "Is there any issue with the", "Is there any issue with the definition or the use of")</f>
        <v>Is there any issue with the definition or the use of</v>
      </c>
      <c r="H22" s="24" t="str">
        <f t="shared" ref="H22" si="7">IF(D22=4," variable ",IF(D22=1," conditional clause ",IF(D22=2," loop "," method invocation ")))</f>
        <v xml:space="preserve"> variable </v>
      </c>
      <c r="I22" s="24" t="str">
        <f t="shared" ref="I22" si="8">IF(J22&lt;&gt;"",$H$4,"")</f>
        <v>"</v>
      </c>
      <c r="J22" s="24" t="s">
        <v>205</v>
      </c>
      <c r="K22" s="24" t="str">
        <f t="shared" ref="K22" si="9">IF(J22&lt;&gt;"",$J$4,"")</f>
        <v>"</v>
      </c>
      <c r="L22" s="24" t="str">
        <f t="shared" ref="L22" si="10">IF(OR(D22=1,D22=2),"between lines ", IF(D22=3," at line ",""))</f>
        <v/>
      </c>
      <c r="M22" s="24"/>
      <c r="N22" s="24" t="str">
        <f t="shared" ref="N22" si="11">IF(O22&lt;&gt;""," and ", "")</f>
        <v/>
      </c>
      <c r="O22" s="24"/>
      <c r="P22" s="24" t="s">
        <v>196</v>
      </c>
      <c r="Q22" s="24" t="s">
        <v>29</v>
      </c>
    </row>
    <row r="23" spans="1:17" x14ac:dyDescent="0.45">
      <c r="A23" s="33" t="s">
        <v>240</v>
      </c>
      <c r="B23" s="24">
        <v>24</v>
      </c>
      <c r="C23" s="98">
        <v>1</v>
      </c>
      <c r="D23" s="24">
        <v>4</v>
      </c>
      <c r="E23" s="24"/>
      <c r="F23" s="24" t="s">
        <v>420</v>
      </c>
      <c r="G23" s="29" t="str">
        <f>IF(D23&lt;&gt;4, "Is there any issue with the", "Is there any issue with the definition or the use of")</f>
        <v>Is there any issue with the definition or the use of</v>
      </c>
      <c r="H23" s="24" t="str">
        <f>IF(D23=4," variable ",IF(D23=1," conditional clause ",IF(D23=2," loop "," method invocation ")))</f>
        <v xml:space="preserve"> variable </v>
      </c>
      <c r="I23" s="24" t="str">
        <f>IF(J23&lt;&gt;"",$H$4,"")</f>
        <v>"</v>
      </c>
      <c r="J23" s="24" t="s">
        <v>197</v>
      </c>
      <c r="K23" s="24" t="str">
        <f>IF(J23&lt;&gt;"",$J$4,"")</f>
        <v>"</v>
      </c>
      <c r="L23" s="24" t="str">
        <f>IF(OR(D23=1,D23=2),"between lines ", IF(D23=3," at line ",""))</f>
        <v/>
      </c>
      <c r="M23" s="24"/>
      <c r="N23" s="24" t="str">
        <f>IF(O23&lt;&gt;""," and ", "")</f>
        <v/>
      </c>
      <c r="O23" s="24"/>
      <c r="P23" s="24" t="s">
        <v>196</v>
      </c>
      <c r="Q23" s="24" t="s">
        <v>29</v>
      </c>
    </row>
    <row r="24" spans="1:17" x14ac:dyDescent="0.45">
      <c r="A24" s="33"/>
      <c r="B24" s="25">
        <v>24</v>
      </c>
      <c r="C24" s="97">
        <v>4</v>
      </c>
      <c r="D24" s="25">
        <v>3</v>
      </c>
      <c r="E24" s="25"/>
      <c r="F24" s="25" t="s">
        <v>420</v>
      </c>
      <c r="G24" s="30" t="str">
        <f t="shared" ref="G24" si="12">IF(D24&lt;&gt;4, "Is there any issue with the", "Is there any issue with the definition or the use of")</f>
        <v>Is there any issue with the</v>
      </c>
      <c r="H24" s="25" t="str">
        <f t="shared" ref="H24" si="13">IF(D24=4," variable ",IF(D24=1," conditional clause ",IF(D24=2," loop "," method invocation ")))</f>
        <v xml:space="preserve"> method invocation </v>
      </c>
      <c r="I24" s="25" t="str">
        <f t="shared" ref="I24" si="14">IF(J24&lt;&gt;"",$H$4,"")</f>
        <v>"</v>
      </c>
      <c r="J24" s="25" t="s">
        <v>204</v>
      </c>
      <c r="K24" s="25" t="str">
        <f t="shared" ref="K24" si="15">IF(J24&lt;&gt;"",$J$4,"")</f>
        <v>"</v>
      </c>
      <c r="L24" s="25" t="str">
        <f t="shared" ref="L24" si="16">IF(OR(D24=1,D24=2),"between lines ", IF(D24=3," at line ",""))</f>
        <v xml:space="preserve"> at line </v>
      </c>
      <c r="M24" s="25">
        <v>116</v>
      </c>
      <c r="N24" s="25" t="str">
        <f t="shared" ref="N24" si="17">IF(O24&lt;&gt;""," and ", "")</f>
        <v/>
      </c>
      <c r="O24" s="25"/>
      <c r="P24" s="25" t="s">
        <v>196</v>
      </c>
      <c r="Q24" s="25" t="s">
        <v>29</v>
      </c>
    </row>
    <row r="25" spans="1:17" x14ac:dyDescent="0.45">
      <c r="F25" s="22" t="s">
        <v>420</v>
      </c>
      <c r="P25" s="22"/>
    </row>
    <row r="26" spans="1:17" x14ac:dyDescent="0.45">
      <c r="D26" s="22" t="s">
        <v>417</v>
      </c>
      <c r="F26" s="22" t="s">
        <v>420</v>
      </c>
      <c r="P26" s="22"/>
    </row>
    <row r="27" spans="1:17" x14ac:dyDescent="0.45">
      <c r="A27" s="33"/>
      <c r="B27" s="25">
        <v>24</v>
      </c>
      <c r="C27" s="97">
        <v>4</v>
      </c>
      <c r="D27" s="25">
        <v>3</v>
      </c>
      <c r="E27" s="25"/>
      <c r="F27" s="25" t="s">
        <v>420</v>
      </c>
      <c r="G27" s="30" t="str">
        <f t="shared" ref="G27" si="18">IF(D27&lt;&gt;4, "Is there any issue with the", "Is there any issue with the definition or the use of")</f>
        <v>Is there any issue with the</v>
      </c>
      <c r="H27" s="25" t="str">
        <f t="shared" ref="H27" si="19">IF(D27=4," variable ",IF(D27=1," conditional clause ",IF(D27=2," loop "," method invocation ")))</f>
        <v xml:space="preserve"> method invocation </v>
      </c>
      <c r="I27" s="25" t="str">
        <f t="shared" ref="I27" si="20">IF(J27&lt;&gt;"",$H$4,"")</f>
        <v>"</v>
      </c>
      <c r="J27" s="25" t="s">
        <v>204</v>
      </c>
      <c r="K27" s="25" t="str">
        <f t="shared" ref="K27" si="21">IF(J27&lt;&gt;"",$J$4,"")</f>
        <v>"</v>
      </c>
      <c r="L27" s="25" t="str">
        <f t="shared" ref="L27" si="22">IF(OR(D27=1,D27=2),"between lines ", IF(D27=3," at line ",""))</f>
        <v xml:space="preserve"> at line </v>
      </c>
      <c r="M27" s="25">
        <v>116</v>
      </c>
      <c r="N27" s="25" t="str">
        <f t="shared" ref="N27" si="23">IF(O27&lt;&gt;""," and ", "")</f>
        <v/>
      </c>
      <c r="O27" s="25"/>
      <c r="P27" s="25" t="s">
        <v>196</v>
      </c>
      <c r="Q27" s="25" t="s">
        <v>29</v>
      </c>
    </row>
    <row r="28" spans="1:17" x14ac:dyDescent="0.45">
      <c r="A28" s="33" t="s">
        <v>240</v>
      </c>
      <c r="B28" s="24">
        <v>24</v>
      </c>
      <c r="C28" s="98">
        <v>1</v>
      </c>
      <c r="D28" s="24">
        <v>4</v>
      </c>
      <c r="E28" s="24"/>
      <c r="F28" s="24" t="s">
        <v>420</v>
      </c>
      <c r="G28" s="29" t="str">
        <f>IF(D28&lt;&gt;4, "Is there any issue with the", "Is there any issue with the definition or the use of")</f>
        <v>Is there any issue with the definition or the use of</v>
      </c>
      <c r="H28" s="24" t="str">
        <f>IF(D28=4," variable ",IF(D28=1," conditional clause ",IF(D28=2," loop "," method invocation ")))</f>
        <v xml:space="preserve"> variable </v>
      </c>
      <c r="I28" s="24" t="str">
        <f>IF(J28&lt;&gt;"",$H$4,"")</f>
        <v>"</v>
      </c>
      <c r="J28" s="24" t="s">
        <v>197</v>
      </c>
      <c r="K28" s="24" t="str">
        <f>IF(J28&lt;&gt;"",$J$4,"")</f>
        <v>"</v>
      </c>
      <c r="L28" s="24" t="str">
        <f>IF(OR(D28=1,D28=2),"between lines ", IF(D28=3," at line ",""))</f>
        <v/>
      </c>
      <c r="M28" s="24"/>
      <c r="N28" s="24" t="str">
        <f>IF(O28&lt;&gt;""," and ", "")</f>
        <v/>
      </c>
      <c r="O28" s="24"/>
      <c r="P28" s="24" t="s">
        <v>196</v>
      </c>
      <c r="Q28" s="24" t="s">
        <v>29</v>
      </c>
    </row>
    <row r="29" spans="1:17" x14ac:dyDescent="0.45">
      <c r="A29" s="33" t="s">
        <v>240</v>
      </c>
      <c r="B29" s="24">
        <v>24</v>
      </c>
      <c r="C29" s="98">
        <v>5</v>
      </c>
      <c r="D29" s="24">
        <v>4</v>
      </c>
      <c r="E29" s="24"/>
      <c r="F29" s="24" t="s">
        <v>420</v>
      </c>
      <c r="G29" s="29" t="str">
        <f t="shared" ref="G29" si="24">IF(D29&lt;&gt;4, "Is there any issue with the", "Is there any issue with the definition or the use of")</f>
        <v>Is there any issue with the definition or the use of</v>
      </c>
      <c r="H29" s="24" t="str">
        <f t="shared" ref="H29" si="25">IF(D29=4," variable ",IF(D29=1," conditional clause ",IF(D29=2," loop "," method invocation ")))</f>
        <v xml:space="preserve"> variable </v>
      </c>
      <c r="I29" s="24" t="str">
        <f t="shared" ref="I29" si="26">IF(J29&lt;&gt;"",$H$4,"")</f>
        <v>"</v>
      </c>
      <c r="J29" s="24" t="s">
        <v>205</v>
      </c>
      <c r="K29" s="24" t="str">
        <f t="shared" ref="K29" si="27">IF(J29&lt;&gt;"",$J$4,"")</f>
        <v>"</v>
      </c>
      <c r="L29" s="24" t="str">
        <f t="shared" ref="L29" si="28">IF(OR(D29=1,D29=2),"between lines ", IF(D29=3," at line ",""))</f>
        <v/>
      </c>
      <c r="M29" s="24"/>
      <c r="N29" s="24" t="str">
        <f t="shared" ref="N29" si="29">IF(O29&lt;&gt;""," and ", "")</f>
        <v/>
      </c>
      <c r="O29" s="24"/>
      <c r="P29" s="24" t="s">
        <v>196</v>
      </c>
      <c r="Q29" s="24" t="s">
        <v>29</v>
      </c>
    </row>
    <row r="30" spans="1:17" x14ac:dyDescent="0.45">
      <c r="F30" s="22" t="s">
        <v>420</v>
      </c>
      <c r="P30" s="22"/>
    </row>
    <row r="31" spans="1:17" x14ac:dyDescent="0.45">
      <c r="D31" s="22" t="s">
        <v>418</v>
      </c>
      <c r="F31" s="22" t="s">
        <v>420</v>
      </c>
      <c r="P31" s="22"/>
    </row>
    <row r="32" spans="1:17" x14ac:dyDescent="0.45">
      <c r="A32" s="33" t="s">
        <v>240</v>
      </c>
      <c r="B32" s="24">
        <v>24</v>
      </c>
      <c r="C32" s="98">
        <v>1</v>
      </c>
      <c r="D32" s="24">
        <v>4</v>
      </c>
      <c r="E32" s="24"/>
      <c r="F32" s="24" t="s">
        <v>420</v>
      </c>
      <c r="G32" s="29" t="str">
        <f>IF(D32&lt;&gt;4, "Is there any issue with the", "Is there any issue with the definition or the use of")</f>
        <v>Is there any issue with the definition or the use of</v>
      </c>
      <c r="H32" s="24" t="str">
        <f>IF(D32=4," variable ",IF(D32=1," conditional clause ",IF(D32=2," loop "," method invocation ")))</f>
        <v xml:space="preserve"> variable </v>
      </c>
      <c r="I32" s="24" t="str">
        <f>IF(J32&lt;&gt;"",$H$4,"")</f>
        <v>"</v>
      </c>
      <c r="J32" s="24" t="s">
        <v>197</v>
      </c>
      <c r="K32" s="24" t="str">
        <f>IF(J32&lt;&gt;"",$J$4,"")</f>
        <v>"</v>
      </c>
      <c r="L32" s="24" t="str">
        <f>IF(OR(D32=1,D32=2),"between lines ", IF(D32=3," at line ",""))</f>
        <v/>
      </c>
      <c r="M32" s="24"/>
      <c r="N32" s="24" t="str">
        <f>IF(O32&lt;&gt;""," and ", "")</f>
        <v/>
      </c>
      <c r="O32" s="24"/>
      <c r="P32" s="24" t="s">
        <v>196</v>
      </c>
      <c r="Q32" s="24" t="s">
        <v>29</v>
      </c>
    </row>
    <row r="33" spans="1:17" x14ac:dyDescent="0.45">
      <c r="A33" s="33"/>
      <c r="B33" s="25">
        <v>24</v>
      </c>
      <c r="C33" s="97">
        <v>4</v>
      </c>
      <c r="D33" s="25">
        <v>3</v>
      </c>
      <c r="E33" s="25"/>
      <c r="F33" s="25" t="s">
        <v>420</v>
      </c>
      <c r="G33" s="30" t="str">
        <f t="shared" ref="G33:G34" si="30">IF(D33&lt;&gt;4, "Is there any issue with the", "Is there any issue with the definition or the use of")</f>
        <v>Is there any issue with the</v>
      </c>
      <c r="H33" s="25" t="str">
        <f t="shared" ref="H33:H34" si="31">IF(D33=4," variable ",IF(D33=1," conditional clause ",IF(D33=2," loop "," method invocation ")))</f>
        <v xml:space="preserve"> method invocation </v>
      </c>
      <c r="I33" s="25" t="str">
        <f t="shared" ref="I33:I34" si="32">IF(J33&lt;&gt;"",$H$4,"")</f>
        <v>"</v>
      </c>
      <c r="J33" s="25" t="s">
        <v>204</v>
      </c>
      <c r="K33" s="25" t="str">
        <f t="shared" ref="K33:K34" si="33">IF(J33&lt;&gt;"",$J$4,"")</f>
        <v>"</v>
      </c>
      <c r="L33" s="25" t="str">
        <f t="shared" ref="L33:L34" si="34">IF(OR(D33=1,D33=2),"between lines ", IF(D33=3," at line ",""))</f>
        <v xml:space="preserve"> at line </v>
      </c>
      <c r="M33" s="25">
        <v>116</v>
      </c>
      <c r="N33" s="25" t="str">
        <f t="shared" ref="N33" si="35">IF(O33&lt;&gt;""," and ", "")</f>
        <v/>
      </c>
      <c r="O33" s="25"/>
      <c r="P33" s="25" t="s">
        <v>196</v>
      </c>
      <c r="Q33" s="25" t="s">
        <v>29</v>
      </c>
    </row>
    <row r="34" spans="1:17" x14ac:dyDescent="0.45">
      <c r="A34" s="33"/>
      <c r="B34" s="24">
        <v>24</v>
      </c>
      <c r="C34" s="98">
        <v>3</v>
      </c>
      <c r="D34" s="24">
        <v>3</v>
      </c>
      <c r="E34" s="24"/>
      <c r="F34" s="24" t="s">
        <v>420</v>
      </c>
      <c r="G34" s="29" t="str">
        <f t="shared" si="30"/>
        <v>Is there any issue with the</v>
      </c>
      <c r="H34" s="24" t="str">
        <f t="shared" si="31"/>
        <v xml:space="preserve"> method invocation </v>
      </c>
      <c r="I34" s="24" t="str">
        <f t="shared" si="32"/>
        <v>"</v>
      </c>
      <c r="J34" s="24" t="s">
        <v>199</v>
      </c>
      <c r="K34" s="24" t="str">
        <f t="shared" si="33"/>
        <v>"</v>
      </c>
      <c r="L34" s="24" t="str">
        <f t="shared" si="34"/>
        <v xml:space="preserve"> at line </v>
      </c>
      <c r="M34" s="24">
        <v>115</v>
      </c>
      <c r="N34" s="24" t="str">
        <f>IF(O34&lt;&gt;""," and ", "")</f>
        <v/>
      </c>
      <c r="O34" s="24"/>
      <c r="P34" s="24" t="s">
        <v>196</v>
      </c>
      <c r="Q34" s="24" t="s">
        <v>29</v>
      </c>
    </row>
    <row r="35" spans="1:17" x14ac:dyDescent="0.45">
      <c r="F35" s="22" t="s">
        <v>420</v>
      </c>
      <c r="P35" s="22"/>
    </row>
    <row r="36" spans="1:17" x14ac:dyDescent="0.45">
      <c r="D36" s="22" t="s">
        <v>419</v>
      </c>
      <c r="F36" s="22" t="s">
        <v>420</v>
      </c>
      <c r="P36" s="22"/>
    </row>
    <row r="37" spans="1:17" x14ac:dyDescent="0.45">
      <c r="A37" s="33"/>
      <c r="B37" s="24">
        <v>24</v>
      </c>
      <c r="C37" s="98">
        <v>3</v>
      </c>
      <c r="D37" s="24">
        <v>3</v>
      </c>
      <c r="E37" s="24"/>
      <c r="F37" s="24" t="s">
        <v>420</v>
      </c>
      <c r="G37" s="29" t="str">
        <f t="shared" ref="G37:G38" si="36">IF(D37&lt;&gt;4, "Is there any issue with the", "Is there any issue with the definition or the use of")</f>
        <v>Is there any issue with the</v>
      </c>
      <c r="H37" s="24" t="str">
        <f t="shared" ref="H37:H38" si="37">IF(D37=4," variable ",IF(D37=1," conditional clause ",IF(D37=2," loop "," method invocation ")))</f>
        <v xml:space="preserve"> method invocation </v>
      </c>
      <c r="I37" s="24" t="str">
        <f t="shared" ref="I37:I38" si="38">IF(J37&lt;&gt;"",$H$4,"")</f>
        <v>"</v>
      </c>
      <c r="J37" s="24" t="s">
        <v>199</v>
      </c>
      <c r="K37" s="24" t="str">
        <f t="shared" ref="K37:K38" si="39">IF(J37&lt;&gt;"",$J$4,"")</f>
        <v>"</v>
      </c>
      <c r="L37" s="24" t="str">
        <f t="shared" ref="L37:L38" si="40">IF(OR(D37=1,D37=2),"between lines ", IF(D37=3," at line ",""))</f>
        <v xml:space="preserve"> at line </v>
      </c>
      <c r="M37" s="24">
        <v>115</v>
      </c>
      <c r="N37" s="24" t="str">
        <f>IF(O37&lt;&gt;""," and ", "")</f>
        <v/>
      </c>
      <c r="O37" s="24"/>
      <c r="P37" s="24" t="s">
        <v>196</v>
      </c>
      <c r="Q37" s="24" t="s">
        <v>29</v>
      </c>
    </row>
    <row r="38" spans="1:17" x14ac:dyDescent="0.45">
      <c r="A38" s="33"/>
      <c r="B38" s="25">
        <v>24</v>
      </c>
      <c r="C38" s="97">
        <v>4</v>
      </c>
      <c r="D38" s="25">
        <v>3</v>
      </c>
      <c r="E38" s="25"/>
      <c r="F38" s="25" t="s">
        <v>420</v>
      </c>
      <c r="G38" s="30" t="str">
        <f t="shared" si="36"/>
        <v>Is there any issue with the</v>
      </c>
      <c r="H38" s="25" t="str">
        <f t="shared" si="37"/>
        <v xml:space="preserve"> method invocation </v>
      </c>
      <c r="I38" s="25" t="str">
        <f t="shared" si="38"/>
        <v>"</v>
      </c>
      <c r="J38" s="25" t="s">
        <v>204</v>
      </c>
      <c r="K38" s="25" t="str">
        <f t="shared" si="39"/>
        <v>"</v>
      </c>
      <c r="L38" s="25" t="str">
        <f t="shared" si="40"/>
        <v xml:space="preserve"> at line </v>
      </c>
      <c r="M38" s="25">
        <v>116</v>
      </c>
      <c r="N38" s="25" t="str">
        <f t="shared" ref="N38" si="41">IF(O38&lt;&gt;""," and ", "")</f>
        <v/>
      </c>
      <c r="O38" s="25"/>
      <c r="P38" s="25" t="s">
        <v>196</v>
      </c>
      <c r="Q38" s="25" t="s">
        <v>29</v>
      </c>
    </row>
    <row r="39" spans="1:17" x14ac:dyDescent="0.45">
      <c r="A39" s="33" t="s">
        <v>240</v>
      </c>
      <c r="B39" s="24">
        <v>24</v>
      </c>
      <c r="C39" s="98">
        <v>1</v>
      </c>
      <c r="D39" s="24">
        <v>4</v>
      </c>
      <c r="E39" s="24"/>
      <c r="F39" s="24" t="s">
        <v>420</v>
      </c>
      <c r="G39" s="29" t="str">
        <f>IF(D39&lt;&gt;4, "Is there any issue with the", "Is there any issue with the definition or the use of")</f>
        <v>Is there any issue with the definition or the use of</v>
      </c>
      <c r="H39" s="24" t="str">
        <f>IF(D39=4," variable ",IF(D39=1," conditional clause ",IF(D39=2," loop "," method invocation ")))</f>
        <v xml:space="preserve"> variable </v>
      </c>
      <c r="I39" s="24" t="str">
        <f>IF(J39&lt;&gt;"",$H$4,"")</f>
        <v>"</v>
      </c>
      <c r="J39" s="24" t="s">
        <v>197</v>
      </c>
      <c r="K39" s="24" t="str">
        <f>IF(J39&lt;&gt;"",$J$4,"")</f>
        <v>"</v>
      </c>
      <c r="L39" s="24" t="str">
        <f>IF(OR(D39=1,D39=2),"between lines ", IF(D39=3," at line ",""))</f>
        <v/>
      </c>
      <c r="M39" s="24"/>
      <c r="N39" s="24" t="str">
        <f>IF(O39&lt;&gt;""," and ", "")</f>
        <v/>
      </c>
      <c r="O39" s="24"/>
      <c r="P39" s="24" t="s">
        <v>196</v>
      </c>
      <c r="Q39" s="24" t="s">
        <v>29</v>
      </c>
    </row>
  </sheetData>
  <mergeCells count="2">
    <mergeCell ref="F3:O3"/>
    <mergeCell ref="B3:D3"/>
  </mergeCells>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R73"/>
  <sheetViews>
    <sheetView zoomScale="85" zoomScaleNormal="85" workbookViewId="0">
      <selection activeCell="I15" sqref="I15"/>
    </sheetView>
  </sheetViews>
  <sheetFormatPr defaultRowHeight="14.25" x14ac:dyDescent="0.45"/>
  <cols>
    <col min="1" max="1" width="2.73046875" style="33" customWidth="1"/>
    <col min="2" max="2" width="5.73046875" style="22" customWidth="1"/>
    <col min="3" max="3" width="5.86328125" style="22" customWidth="1"/>
    <col min="4" max="4" width="4.86328125" style="22" customWidth="1"/>
    <col min="5" max="5" width="16" style="22" customWidth="1"/>
    <col min="6" max="6" width="45.3984375" style="22" customWidth="1"/>
    <col min="7" max="7" width="19.59765625" style="22" customWidth="1"/>
    <col min="8" max="8" width="3.3984375" style="22" customWidth="1"/>
    <col min="9" max="9" width="17.3984375" style="22" customWidth="1"/>
    <col min="10" max="10" width="4.265625" style="22" customWidth="1"/>
    <col min="11" max="11" width="14.1328125" style="22" customWidth="1"/>
    <col min="12" max="12" width="7.86328125" style="22" customWidth="1"/>
    <col min="13" max="13" width="7.1328125" style="22" customWidth="1"/>
    <col min="14" max="14" width="8" style="22" customWidth="1"/>
    <col min="15" max="15" width="34.3984375" style="22" customWidth="1"/>
    <col min="17" max="17" width="16.59765625" customWidth="1"/>
    <col min="18" max="18" width="11.73046875" bestFit="1" customWidth="1"/>
  </cols>
  <sheetData>
    <row r="1" spans="1:18" x14ac:dyDescent="0.45">
      <c r="B1" s="31">
        <f>Summary!D6</f>
        <v>6</v>
      </c>
      <c r="C1" s="31"/>
      <c r="D1" s="32" t="str">
        <f>Summary!B6</f>
        <v>Commons Lang</v>
      </c>
      <c r="E1" s="32"/>
      <c r="F1" s="31"/>
      <c r="G1" s="32" t="str">
        <f>Summary!J6</f>
        <v xml:space="preserve"> java.lang.StringIndexOutOfBoundsException: String index out of range: 2 </v>
      </c>
    </row>
    <row r="2" spans="1:18" x14ac:dyDescent="0.45">
      <c r="B2" s="10" t="s">
        <v>241</v>
      </c>
    </row>
    <row r="3" spans="1:18" x14ac:dyDescent="0.45">
      <c r="B3" s="266" t="s">
        <v>144</v>
      </c>
      <c r="C3" s="267"/>
      <c r="D3" s="268"/>
      <c r="E3" s="156"/>
      <c r="F3" s="265" t="s">
        <v>179</v>
      </c>
      <c r="G3" s="265"/>
      <c r="H3" s="265"/>
      <c r="I3" s="265"/>
      <c r="J3" s="265"/>
      <c r="K3" s="265"/>
      <c r="L3" s="265"/>
      <c r="M3" s="265"/>
      <c r="N3" s="265"/>
      <c r="O3" s="265"/>
    </row>
    <row r="4" spans="1:18" ht="28.5" x14ac:dyDescent="0.45">
      <c r="B4" s="27" t="s">
        <v>180</v>
      </c>
      <c r="C4" s="27" t="s">
        <v>181</v>
      </c>
      <c r="D4" s="27" t="s">
        <v>182</v>
      </c>
      <c r="E4" s="27" t="s">
        <v>532</v>
      </c>
      <c r="F4" s="26" t="s">
        <v>191</v>
      </c>
      <c r="G4" s="28" t="s">
        <v>192</v>
      </c>
      <c r="H4" s="28" t="s">
        <v>185</v>
      </c>
      <c r="I4" s="28" t="s">
        <v>195</v>
      </c>
      <c r="J4" s="28" t="s">
        <v>185</v>
      </c>
      <c r="K4" s="28" t="s">
        <v>193</v>
      </c>
      <c r="L4" s="28" t="s">
        <v>177</v>
      </c>
      <c r="M4" s="28" t="s">
        <v>178</v>
      </c>
      <c r="N4" s="28" t="s">
        <v>177</v>
      </c>
      <c r="O4" s="28" t="s">
        <v>194</v>
      </c>
      <c r="P4" s="89" t="s">
        <v>364</v>
      </c>
      <c r="Q4" s="192" t="s">
        <v>477</v>
      </c>
      <c r="R4" s="192" t="s">
        <v>485</v>
      </c>
    </row>
    <row r="5" spans="1:18" x14ac:dyDescent="0.45">
      <c r="B5" s="24">
        <v>6</v>
      </c>
      <c r="C5" s="98">
        <v>1</v>
      </c>
      <c r="D5" s="24">
        <v>4</v>
      </c>
      <c r="E5" s="24">
        <v>16</v>
      </c>
      <c r="F5" s="29" t="str">
        <f>IF(D5&lt;&gt;4, "Is there any issue with the", "Is there any issue with the definition or the use of")</f>
        <v>Is there any issue with the definition or the use of</v>
      </c>
      <c r="G5" s="24" t="str">
        <f t="shared" ref="G5:G17" si="0">IF(D5=4," variable ",IF(D5=1," conditional clause ",IF(D5=2," loop ",IF(D5=3," method invocation ",""))))</f>
        <v xml:space="preserve"> variable </v>
      </c>
      <c r="H5" s="24" t="str">
        <f>IF(I5&lt;&gt;"",$H$4,"")</f>
        <v>"</v>
      </c>
      <c r="I5" s="24" t="s">
        <v>207</v>
      </c>
      <c r="J5" s="24" t="str">
        <f>IF(I5&lt;&gt;"",$J$4,"")</f>
        <v>"</v>
      </c>
      <c r="K5" s="24" t="str">
        <f t="shared" ref="K5:K17" si="1">IF(OR(D5=1,D5=2),"between lines ", IF(D5=3," at line ",""))</f>
        <v/>
      </c>
      <c r="L5" s="24"/>
      <c r="M5" s="24" t="str">
        <f>IF(N5&lt;&gt;""," and ", "")</f>
        <v/>
      </c>
      <c r="N5" s="24"/>
      <c r="O5" s="24" t="s">
        <v>196</v>
      </c>
      <c r="P5" s="24" t="s">
        <v>29</v>
      </c>
      <c r="Q5" s="24" t="s">
        <v>478</v>
      </c>
      <c r="R5" s="24" t="s">
        <v>478</v>
      </c>
    </row>
    <row r="6" spans="1:18" x14ac:dyDescent="0.45">
      <c r="B6" s="25">
        <v>6</v>
      </c>
      <c r="C6" s="25">
        <v>2</v>
      </c>
      <c r="D6" s="25">
        <v>4</v>
      </c>
      <c r="E6" s="25">
        <v>17</v>
      </c>
      <c r="F6" s="30" t="str">
        <f t="shared" ref="F6:F14" si="2">IF(D6&lt;&gt;4, "Is there any issue with the", "Is there any issue with the definition or the use of")</f>
        <v>Is there any issue with the definition or the use of</v>
      </c>
      <c r="G6" s="25" t="str">
        <f t="shared" si="0"/>
        <v xml:space="preserve"> variable </v>
      </c>
      <c r="H6" s="25" t="str">
        <f t="shared" ref="H6:H14" si="3">IF(I6&lt;&gt;"",$H$4,"")</f>
        <v>"</v>
      </c>
      <c r="I6" s="25" t="s">
        <v>208</v>
      </c>
      <c r="J6" s="25" t="str">
        <f t="shared" ref="J6:J14" si="4">IF(I6&lt;&gt;"",$J$4,"")</f>
        <v>"</v>
      </c>
      <c r="K6" s="25" t="str">
        <f t="shared" si="1"/>
        <v/>
      </c>
      <c r="L6" s="25"/>
      <c r="M6" s="25" t="str">
        <f>IF(N6&lt;&gt;""," and ", "")</f>
        <v/>
      </c>
      <c r="N6" s="25"/>
      <c r="O6" s="25" t="s">
        <v>196</v>
      </c>
      <c r="P6" s="25"/>
      <c r="Q6" s="25" t="s">
        <v>478</v>
      </c>
      <c r="R6" s="24" t="s">
        <v>478</v>
      </c>
    </row>
    <row r="7" spans="1:18" x14ac:dyDescent="0.45">
      <c r="B7" s="24">
        <v>6</v>
      </c>
      <c r="C7" s="24">
        <v>3</v>
      </c>
      <c r="D7" s="24">
        <v>1</v>
      </c>
      <c r="E7" s="24">
        <v>18</v>
      </c>
      <c r="F7" s="29" t="str">
        <f t="shared" si="2"/>
        <v>Is there any issue with the</v>
      </c>
      <c r="G7" s="24" t="str">
        <f t="shared" si="0"/>
        <v xml:space="preserve"> conditional clause </v>
      </c>
      <c r="H7" s="24" t="str">
        <f t="shared" si="3"/>
        <v/>
      </c>
      <c r="I7" s="24"/>
      <c r="J7" s="24" t="str">
        <f t="shared" si="4"/>
        <v/>
      </c>
      <c r="K7" s="24" t="str">
        <f t="shared" si="1"/>
        <v xml:space="preserve">between lines </v>
      </c>
      <c r="L7" s="24">
        <v>76</v>
      </c>
      <c r="M7" s="24" t="str">
        <f>IF(N7&lt;&gt;""," and ", "")</f>
        <v xml:space="preserve"> and </v>
      </c>
      <c r="N7" s="24">
        <v>78</v>
      </c>
      <c r="O7" s="24" t="s">
        <v>196</v>
      </c>
      <c r="P7" s="24"/>
      <c r="Q7" s="24" t="s">
        <v>478</v>
      </c>
      <c r="R7" s="24" t="s">
        <v>478</v>
      </c>
    </row>
    <row r="8" spans="1:18" x14ac:dyDescent="0.45">
      <c r="B8" s="25">
        <v>6</v>
      </c>
      <c r="C8" s="25">
        <v>4</v>
      </c>
      <c r="D8" s="25">
        <v>1</v>
      </c>
      <c r="E8" s="25">
        <v>19</v>
      </c>
      <c r="F8" s="30" t="str">
        <f t="shared" si="2"/>
        <v>Is there any issue with the</v>
      </c>
      <c r="G8" s="25" t="str">
        <f t="shared" si="0"/>
        <v xml:space="preserve"> conditional clause </v>
      </c>
      <c r="H8" s="25" t="str">
        <f t="shared" si="3"/>
        <v/>
      </c>
      <c r="I8" s="25"/>
      <c r="J8" s="25" t="str">
        <f t="shared" si="4"/>
        <v/>
      </c>
      <c r="K8" s="25" t="str">
        <f t="shared" si="1"/>
        <v xml:space="preserve">between lines </v>
      </c>
      <c r="L8" s="25">
        <v>79</v>
      </c>
      <c r="M8" s="25" t="str">
        <f t="shared" ref="M8:M14" si="5">IF(N8&lt;&gt;""," and ", "")</f>
        <v xml:space="preserve"> and </v>
      </c>
      <c r="N8" s="25">
        <v>81</v>
      </c>
      <c r="O8" s="25" t="s">
        <v>196</v>
      </c>
      <c r="P8" s="25"/>
      <c r="Q8" s="25" t="s">
        <v>478</v>
      </c>
      <c r="R8" s="25" t="s">
        <v>478</v>
      </c>
    </row>
    <row r="9" spans="1:18" x14ac:dyDescent="0.45">
      <c r="A9" s="33" t="s">
        <v>240</v>
      </c>
      <c r="B9" s="24">
        <v>6</v>
      </c>
      <c r="C9" s="98">
        <v>5</v>
      </c>
      <c r="D9" s="24">
        <v>4</v>
      </c>
      <c r="E9" s="24">
        <v>20</v>
      </c>
      <c r="F9" s="29" t="str">
        <f t="shared" si="2"/>
        <v>Is there any issue with the definition or the use of</v>
      </c>
      <c r="G9" s="24" t="str">
        <f t="shared" si="0"/>
        <v xml:space="preserve"> variable </v>
      </c>
      <c r="H9" s="24" t="str">
        <f t="shared" si="3"/>
        <v>"</v>
      </c>
      <c r="I9" s="24" t="s">
        <v>209</v>
      </c>
      <c r="J9" s="24" t="str">
        <f t="shared" si="4"/>
        <v>"</v>
      </c>
      <c r="K9" s="24" t="str">
        <f t="shared" si="1"/>
        <v/>
      </c>
      <c r="L9" s="24"/>
      <c r="M9" s="24" t="str">
        <f t="shared" si="5"/>
        <v/>
      </c>
      <c r="N9" s="24"/>
      <c r="O9" s="24" t="s">
        <v>196</v>
      </c>
      <c r="P9" s="24" t="s">
        <v>29</v>
      </c>
      <c r="Q9" s="24" t="s">
        <v>478</v>
      </c>
      <c r="R9" s="24" t="s">
        <v>478</v>
      </c>
    </row>
    <row r="10" spans="1:18" x14ac:dyDescent="0.45">
      <c r="B10" s="25">
        <v>6</v>
      </c>
      <c r="C10" s="25">
        <v>6</v>
      </c>
      <c r="D10" s="25">
        <v>4</v>
      </c>
      <c r="E10" s="25">
        <v>21</v>
      </c>
      <c r="F10" s="30" t="str">
        <f t="shared" si="2"/>
        <v>Is there any issue with the definition or the use of</v>
      </c>
      <c r="G10" s="25" t="str">
        <f t="shared" si="0"/>
        <v xml:space="preserve"> variable </v>
      </c>
      <c r="H10" s="25" t="str">
        <f t="shared" si="3"/>
        <v>"</v>
      </c>
      <c r="I10" s="25" t="s">
        <v>210</v>
      </c>
      <c r="J10" s="25" t="str">
        <f t="shared" si="4"/>
        <v>"</v>
      </c>
      <c r="K10" s="25" t="str">
        <f t="shared" si="1"/>
        <v/>
      </c>
      <c r="L10" s="25"/>
      <c r="M10" s="25" t="str">
        <f t="shared" si="5"/>
        <v/>
      </c>
      <c r="N10" s="25"/>
      <c r="O10" s="25" t="s">
        <v>196</v>
      </c>
      <c r="P10" s="25"/>
      <c r="Q10" s="25" t="s">
        <v>478</v>
      </c>
      <c r="R10" s="25" t="s">
        <v>478</v>
      </c>
    </row>
    <row r="11" spans="1:18" x14ac:dyDescent="0.45">
      <c r="A11" s="33" t="s">
        <v>240</v>
      </c>
      <c r="B11" s="24">
        <v>6</v>
      </c>
      <c r="C11" s="98">
        <v>7</v>
      </c>
      <c r="D11" s="24">
        <v>2</v>
      </c>
      <c r="E11" s="24">
        <v>22</v>
      </c>
      <c r="F11" s="29" t="str">
        <f t="shared" si="2"/>
        <v>Is there any issue with the</v>
      </c>
      <c r="G11" s="24" t="str">
        <f t="shared" si="0"/>
        <v xml:space="preserve"> loop </v>
      </c>
      <c r="H11" s="24" t="str">
        <f t="shared" si="3"/>
        <v>"</v>
      </c>
      <c r="I11" s="24" t="s">
        <v>211</v>
      </c>
      <c r="J11" s="24" t="str">
        <f t="shared" si="4"/>
        <v>"</v>
      </c>
      <c r="K11" s="24" t="str">
        <f t="shared" si="1"/>
        <v xml:space="preserve">between lines </v>
      </c>
      <c r="L11" s="24">
        <v>84</v>
      </c>
      <c r="M11" s="24" t="str">
        <f t="shared" si="5"/>
        <v xml:space="preserve"> and </v>
      </c>
      <c r="N11" s="24">
        <v>97</v>
      </c>
      <c r="O11" s="24" t="s">
        <v>196</v>
      </c>
      <c r="P11" s="24" t="s">
        <v>29</v>
      </c>
      <c r="Q11" s="24" t="s">
        <v>478</v>
      </c>
      <c r="R11" s="24" t="s">
        <v>478</v>
      </c>
    </row>
    <row r="12" spans="1:18" x14ac:dyDescent="0.45">
      <c r="B12" s="25">
        <v>6</v>
      </c>
      <c r="C12" s="97">
        <v>8</v>
      </c>
      <c r="D12" s="25">
        <v>4</v>
      </c>
      <c r="E12" s="25">
        <v>23</v>
      </c>
      <c r="F12" s="30" t="str">
        <f t="shared" si="2"/>
        <v>Is there any issue with the definition or the use of</v>
      </c>
      <c r="G12" s="25" t="str">
        <f t="shared" si="0"/>
        <v xml:space="preserve"> variable </v>
      </c>
      <c r="H12" s="25" t="str">
        <f t="shared" si="3"/>
        <v>"</v>
      </c>
      <c r="I12" s="25" t="s">
        <v>212</v>
      </c>
      <c r="J12" s="25" t="str">
        <f t="shared" si="4"/>
        <v>"</v>
      </c>
      <c r="K12" s="25" t="str">
        <f t="shared" si="1"/>
        <v/>
      </c>
      <c r="L12" s="25"/>
      <c r="M12" s="25" t="str">
        <f t="shared" si="5"/>
        <v/>
      </c>
      <c r="N12" s="25"/>
      <c r="O12" s="25" t="s">
        <v>196</v>
      </c>
      <c r="P12" s="25" t="s">
        <v>29</v>
      </c>
      <c r="Q12" s="25" t="s">
        <v>478</v>
      </c>
      <c r="R12" s="25" t="s">
        <v>478</v>
      </c>
    </row>
    <row r="13" spans="1:18" x14ac:dyDescent="0.45">
      <c r="B13" s="24">
        <v>6</v>
      </c>
      <c r="C13" s="98">
        <v>9</v>
      </c>
      <c r="D13" s="24">
        <v>3</v>
      </c>
      <c r="E13" s="24">
        <v>24</v>
      </c>
      <c r="F13" s="29" t="str">
        <f t="shared" si="2"/>
        <v>Is there any issue with the</v>
      </c>
      <c r="G13" s="24" t="str">
        <f t="shared" si="0"/>
        <v xml:space="preserve"> method invocation </v>
      </c>
      <c r="H13" s="24" t="str">
        <f t="shared" si="3"/>
        <v>"</v>
      </c>
      <c r="I13" s="24" t="s">
        <v>99</v>
      </c>
      <c r="J13" s="24" t="str">
        <f t="shared" si="4"/>
        <v>"</v>
      </c>
      <c r="K13" s="24" t="str">
        <f t="shared" si="1"/>
        <v xml:space="preserve"> at line </v>
      </c>
      <c r="L13" s="24">
        <v>85</v>
      </c>
      <c r="M13" s="24" t="str">
        <f t="shared" si="5"/>
        <v/>
      </c>
      <c r="N13" s="24"/>
      <c r="O13" s="24" t="s">
        <v>196</v>
      </c>
      <c r="P13" s="24" t="s">
        <v>29</v>
      </c>
      <c r="Q13" s="24" t="s">
        <v>478</v>
      </c>
      <c r="R13" s="24" t="s">
        <v>478</v>
      </c>
    </row>
    <row r="14" spans="1:18" x14ac:dyDescent="0.45">
      <c r="B14" s="25">
        <v>6</v>
      </c>
      <c r="C14" s="25">
        <v>10</v>
      </c>
      <c r="D14" s="25">
        <v>4</v>
      </c>
      <c r="E14" s="25">
        <v>25</v>
      </c>
      <c r="F14" s="30" t="str">
        <f t="shared" si="2"/>
        <v>Is there any issue with the definition or the use of</v>
      </c>
      <c r="G14" s="25" t="str">
        <f t="shared" si="0"/>
        <v xml:space="preserve"> variable </v>
      </c>
      <c r="H14" s="25" t="str">
        <f t="shared" si="3"/>
        <v>"</v>
      </c>
      <c r="I14" s="25" t="s">
        <v>213</v>
      </c>
      <c r="J14" s="25" t="str">
        <f t="shared" si="4"/>
        <v>"</v>
      </c>
      <c r="K14" s="25" t="str">
        <f t="shared" si="1"/>
        <v/>
      </c>
      <c r="L14" s="25"/>
      <c r="M14" s="25" t="str">
        <f t="shared" si="5"/>
        <v/>
      </c>
      <c r="N14" s="25"/>
      <c r="O14" s="25" t="s">
        <v>196</v>
      </c>
      <c r="P14" s="25"/>
      <c r="Q14" s="25" t="s">
        <v>478</v>
      </c>
      <c r="R14" s="25" t="s">
        <v>478</v>
      </c>
    </row>
    <row r="15" spans="1:18" x14ac:dyDescent="0.45">
      <c r="B15" s="24">
        <v>6</v>
      </c>
      <c r="C15" s="98">
        <v>11</v>
      </c>
      <c r="D15" s="24">
        <v>3</v>
      </c>
      <c r="E15" s="24">
        <v>26</v>
      </c>
      <c r="F15" s="29" t="str">
        <f t="shared" ref="F15" si="6">IF(D15&lt;&gt;4, "Is there any issue with the", "Is there any issue with the definition or the use of")</f>
        <v>Is there any issue with the</v>
      </c>
      <c r="G15" s="24" t="str">
        <f t="shared" si="0"/>
        <v xml:space="preserve"> method invocation </v>
      </c>
      <c r="H15" s="24" t="str">
        <f t="shared" ref="H15" si="7">IF(I15&lt;&gt;"",$H$4,"")</f>
        <v>"</v>
      </c>
      <c r="I15" s="24" t="s">
        <v>480</v>
      </c>
      <c r="J15" s="24" t="str">
        <f t="shared" ref="J15" si="8">IF(I15&lt;&gt;"",$J$4,"")</f>
        <v>"</v>
      </c>
      <c r="K15" s="24" t="str">
        <f t="shared" si="1"/>
        <v xml:space="preserve"> at line </v>
      </c>
      <c r="L15" s="24">
        <v>87</v>
      </c>
      <c r="M15" s="24" t="str">
        <f t="shared" ref="M15" si="9">IF(N15&lt;&gt;""," and ", "")</f>
        <v/>
      </c>
      <c r="N15" s="24"/>
      <c r="O15" s="24" t="s">
        <v>196</v>
      </c>
      <c r="P15" s="24" t="s">
        <v>373</v>
      </c>
      <c r="Q15" s="24" t="s">
        <v>478</v>
      </c>
      <c r="R15" s="24" t="s">
        <v>478</v>
      </c>
    </row>
    <row r="16" spans="1:18" x14ac:dyDescent="0.45">
      <c r="A16" s="33" t="s">
        <v>240</v>
      </c>
      <c r="B16" s="24">
        <v>6</v>
      </c>
      <c r="C16" s="98">
        <v>12</v>
      </c>
      <c r="D16" s="24">
        <v>2</v>
      </c>
      <c r="E16" s="24">
        <v>27</v>
      </c>
      <c r="F16" s="29" t="str">
        <f t="shared" ref="F16:F17" si="10">IF(D16&lt;&gt;4, "Is there any issue with the", "Is there any issue with the definition or the use of")</f>
        <v>Is there any issue with the</v>
      </c>
      <c r="G16" s="24" t="str">
        <f t="shared" si="0"/>
        <v xml:space="preserve"> loop </v>
      </c>
      <c r="H16" s="24" t="str">
        <f t="shared" ref="H16:H17" si="11">IF(I16&lt;&gt;"",$H$4,"")</f>
        <v>"</v>
      </c>
      <c r="I16" s="24" t="s">
        <v>216</v>
      </c>
      <c r="J16" s="24" t="str">
        <f t="shared" ref="J16:J17" si="12">IF(I16&lt;&gt;"",$J$4,"")</f>
        <v>"</v>
      </c>
      <c r="K16" s="24" t="str">
        <f t="shared" si="1"/>
        <v xml:space="preserve">between lines </v>
      </c>
      <c r="L16" s="24">
        <v>94</v>
      </c>
      <c r="M16" s="24" t="str">
        <f t="shared" ref="M16" si="13">IF(N16&lt;&gt;""," and ", "")</f>
        <v xml:space="preserve"> and </v>
      </c>
      <c r="N16" s="24">
        <v>96</v>
      </c>
      <c r="O16" s="24" t="s">
        <v>196</v>
      </c>
      <c r="P16" s="24" t="s">
        <v>29</v>
      </c>
      <c r="Q16" s="24" t="s">
        <v>478</v>
      </c>
      <c r="R16" s="25" t="s">
        <v>478</v>
      </c>
    </row>
    <row r="17" spans="1:18" x14ac:dyDescent="0.45">
      <c r="A17" s="33" t="s">
        <v>240</v>
      </c>
      <c r="B17" s="25">
        <v>6</v>
      </c>
      <c r="C17" s="97">
        <v>13</v>
      </c>
      <c r="D17" s="25">
        <v>3</v>
      </c>
      <c r="E17" s="25">
        <v>28</v>
      </c>
      <c r="F17" s="30" t="str">
        <f t="shared" si="10"/>
        <v>Is there any issue with the</v>
      </c>
      <c r="G17" s="25" t="str">
        <f t="shared" si="0"/>
        <v xml:space="preserve"> method invocation </v>
      </c>
      <c r="H17" s="25" t="str">
        <f t="shared" si="11"/>
        <v>"</v>
      </c>
      <c r="I17" s="25" t="s">
        <v>481</v>
      </c>
      <c r="J17" s="25" t="str">
        <f t="shared" si="12"/>
        <v>"</v>
      </c>
      <c r="K17" s="25" t="str">
        <f t="shared" si="1"/>
        <v xml:space="preserve"> at line </v>
      </c>
      <c r="L17" s="25">
        <v>95</v>
      </c>
      <c r="M17" s="25" t="str">
        <f t="shared" ref="M17" si="14">IF(N17&lt;&gt;""," and ", "")</f>
        <v/>
      </c>
      <c r="N17" s="25"/>
      <c r="O17" s="25" t="s">
        <v>196</v>
      </c>
      <c r="P17" s="25" t="s">
        <v>29</v>
      </c>
      <c r="Q17" s="24" t="s">
        <v>478</v>
      </c>
      <c r="R17" s="24" t="s">
        <v>478</v>
      </c>
    </row>
    <row r="18" spans="1:18" x14ac:dyDescent="0.45">
      <c r="B18"/>
      <c r="C18"/>
      <c r="D18"/>
      <c r="E18"/>
      <c r="F18"/>
      <c r="G18"/>
      <c r="H18"/>
      <c r="I18"/>
      <c r="J18"/>
      <c r="K18"/>
      <c r="L18"/>
      <c r="M18"/>
      <c r="N18"/>
      <c r="O18"/>
    </row>
    <row r="19" spans="1:18" x14ac:dyDescent="0.45">
      <c r="B19"/>
      <c r="C19"/>
      <c r="D19"/>
      <c r="E19"/>
      <c r="F19"/>
      <c r="G19"/>
      <c r="H19"/>
      <c r="I19"/>
      <c r="J19"/>
      <c r="K19"/>
      <c r="L19"/>
      <c r="M19"/>
      <c r="N19"/>
      <c r="O19"/>
    </row>
    <row r="20" spans="1:18" x14ac:dyDescent="0.45">
      <c r="B20"/>
      <c r="C20"/>
      <c r="D20"/>
      <c r="E20"/>
      <c r="F20"/>
      <c r="G20" s="90"/>
      <c r="H20"/>
      <c r="I20"/>
      <c r="J20"/>
      <c r="K20"/>
      <c r="L20"/>
      <c r="M20"/>
      <c r="N20"/>
      <c r="O20"/>
    </row>
    <row r="21" spans="1:18" x14ac:dyDescent="0.45">
      <c r="B21" s="9" t="s">
        <v>403</v>
      </c>
      <c r="C21" t="e">
        <f>Table3[[#This Row],[Question Type]]</f>
        <v>#VALUE!</v>
      </c>
      <c r="D21"/>
      <c r="E21"/>
      <c r="F21"/>
      <c r="G21"/>
      <c r="H21"/>
      <c r="I21"/>
      <c r="J21"/>
      <c r="K21"/>
      <c r="L21"/>
      <c r="M21"/>
      <c r="N21"/>
      <c r="O21"/>
    </row>
    <row r="22" spans="1:18" ht="47.65" thickBot="1" x14ac:dyDescent="0.5">
      <c r="B22" s="47" t="s">
        <v>291</v>
      </c>
      <c r="C22" s="48" t="s">
        <v>292</v>
      </c>
      <c r="D22" s="49" t="s">
        <v>283</v>
      </c>
      <c r="E22" s="49"/>
      <c r="F22" s="49" t="s">
        <v>284</v>
      </c>
      <c r="G22" s="49" t="s">
        <v>285</v>
      </c>
      <c r="H22" s="49" t="s">
        <v>286</v>
      </c>
      <c r="I22" s="49" t="s">
        <v>287</v>
      </c>
      <c r="J22" s="49" t="s">
        <v>288</v>
      </c>
      <c r="K22" s="49" t="s">
        <v>289</v>
      </c>
      <c r="L22" s="49" t="s">
        <v>290</v>
      </c>
      <c r="M22" s="48" t="s">
        <v>293</v>
      </c>
    </row>
    <row r="23" spans="1:18" ht="16.149999999999999" thickTop="1" x14ac:dyDescent="0.5">
      <c r="B23" s="50">
        <v>1</v>
      </c>
      <c r="C23" s="51" t="s">
        <v>282</v>
      </c>
      <c r="D23" s="62">
        <f>B23</f>
        <v>1</v>
      </c>
      <c r="E23" s="208"/>
      <c r="F23" s="63">
        <f>D25</f>
        <v>16</v>
      </c>
      <c r="G23" s="51"/>
      <c r="H23" s="51"/>
      <c r="I23" s="51"/>
      <c r="J23" s="51"/>
      <c r="K23" s="51"/>
      <c r="L23" s="51"/>
      <c r="M23" s="93">
        <f t="shared" ref="M23:M32" si="15">COUNTA(D23:L23)</f>
        <v>2</v>
      </c>
    </row>
    <row r="24" spans="1:18" ht="15.75" x14ac:dyDescent="0.5">
      <c r="B24" s="52">
        <v>5</v>
      </c>
      <c r="C24" s="53" t="s">
        <v>281</v>
      </c>
      <c r="D24" s="64">
        <f>B24</f>
        <v>5</v>
      </c>
      <c r="E24" s="209"/>
      <c r="F24" s="65">
        <f>D24</f>
        <v>5</v>
      </c>
      <c r="G24" s="53"/>
      <c r="H24" s="53"/>
      <c r="I24" s="53"/>
      <c r="J24" s="53"/>
      <c r="K24" s="53"/>
      <c r="L24" s="53"/>
      <c r="M24" s="94">
        <f t="shared" si="15"/>
        <v>2</v>
      </c>
    </row>
    <row r="25" spans="1:18" ht="16.149999999999999" thickBot="1" x14ac:dyDescent="0.55000000000000004">
      <c r="B25" s="54">
        <v>16</v>
      </c>
      <c r="C25" s="55" t="s">
        <v>281</v>
      </c>
      <c r="D25" s="66">
        <f>B25</f>
        <v>16</v>
      </c>
      <c r="E25" s="210"/>
      <c r="F25" s="67">
        <f>D23</f>
        <v>1</v>
      </c>
      <c r="G25" s="55"/>
      <c r="H25" s="55"/>
      <c r="I25" s="55"/>
      <c r="J25" s="55"/>
      <c r="K25" s="55"/>
      <c r="L25" s="55"/>
      <c r="M25" s="93">
        <f t="shared" si="15"/>
        <v>2</v>
      </c>
    </row>
    <row r="26" spans="1:18" ht="15.75" x14ac:dyDescent="0.5">
      <c r="B26" s="52">
        <v>11</v>
      </c>
      <c r="C26" s="53" t="s">
        <v>282</v>
      </c>
      <c r="D26" s="53"/>
      <c r="E26" s="53"/>
      <c r="F26" s="53"/>
      <c r="G26" s="68">
        <f>B26</f>
        <v>11</v>
      </c>
      <c r="H26" s="69">
        <f>G28</f>
        <v>12</v>
      </c>
      <c r="I26" s="53"/>
      <c r="J26" s="53"/>
      <c r="K26" s="53"/>
      <c r="L26" s="53"/>
      <c r="M26" s="96">
        <f t="shared" si="15"/>
        <v>2</v>
      </c>
    </row>
    <row r="27" spans="1:18" ht="15.75" x14ac:dyDescent="0.5">
      <c r="B27" s="54">
        <v>7</v>
      </c>
      <c r="C27" s="55" t="s">
        <v>281</v>
      </c>
      <c r="D27" s="55"/>
      <c r="E27" s="55"/>
      <c r="F27" s="55"/>
      <c r="G27" s="70">
        <f>B27</f>
        <v>7</v>
      </c>
      <c r="H27" s="71">
        <f>G27</f>
        <v>7</v>
      </c>
      <c r="I27" s="51"/>
      <c r="J27" s="51"/>
      <c r="K27" s="51"/>
      <c r="L27" s="51"/>
      <c r="M27" s="120">
        <f t="shared" si="15"/>
        <v>2</v>
      </c>
    </row>
    <row r="28" spans="1:18" ht="16.149999999999999" thickBot="1" x14ac:dyDescent="0.55000000000000004">
      <c r="B28" s="52">
        <v>12</v>
      </c>
      <c r="C28" s="100" t="s">
        <v>282</v>
      </c>
      <c r="D28" s="53"/>
      <c r="E28" s="53"/>
      <c r="F28" s="53"/>
      <c r="G28" s="72">
        <f>B28</f>
        <v>12</v>
      </c>
      <c r="H28" s="73">
        <f>G26</f>
        <v>11</v>
      </c>
      <c r="I28" s="95"/>
      <c r="J28" s="95"/>
      <c r="K28" s="53"/>
      <c r="L28" s="53"/>
      <c r="M28" s="121">
        <f t="shared" si="15"/>
        <v>2</v>
      </c>
    </row>
    <row r="29" spans="1:18" ht="16.149999999999999" thickBot="1" x14ac:dyDescent="0.5">
      <c r="B29" s="50">
        <v>8</v>
      </c>
      <c r="C29" s="51" t="s">
        <v>282</v>
      </c>
      <c r="D29" s="55"/>
      <c r="E29" s="55"/>
      <c r="F29" s="55"/>
      <c r="G29" s="51"/>
      <c r="H29" s="101"/>
      <c r="I29" s="105">
        <f>B29</f>
        <v>8</v>
      </c>
      <c r="J29" s="106">
        <f>I31</f>
        <v>14</v>
      </c>
      <c r="K29" s="111"/>
      <c r="L29" s="112"/>
      <c r="M29" s="120">
        <f t="shared" si="15"/>
        <v>2</v>
      </c>
    </row>
    <row r="30" spans="1:18" ht="15.75" x14ac:dyDescent="0.45">
      <c r="B30" s="52">
        <v>9</v>
      </c>
      <c r="C30" s="53" t="s">
        <v>282</v>
      </c>
      <c r="D30" s="53"/>
      <c r="E30" s="53"/>
      <c r="F30" s="53"/>
      <c r="G30" s="53"/>
      <c r="H30" s="102"/>
      <c r="I30" s="107">
        <f>B30</f>
        <v>9</v>
      </c>
      <c r="J30" s="102">
        <f>I30</f>
        <v>9</v>
      </c>
      <c r="K30" s="114">
        <f>B30</f>
        <v>9</v>
      </c>
      <c r="L30" s="115">
        <f>K32</f>
        <v>15</v>
      </c>
      <c r="M30" s="121">
        <f t="shared" si="15"/>
        <v>4</v>
      </c>
    </row>
    <row r="31" spans="1:18" ht="16.149999999999999" thickBot="1" x14ac:dyDescent="0.5">
      <c r="B31" s="54">
        <v>14</v>
      </c>
      <c r="C31" s="51" t="s">
        <v>281</v>
      </c>
      <c r="D31" s="55"/>
      <c r="E31" s="55"/>
      <c r="F31" s="55"/>
      <c r="G31" s="55"/>
      <c r="H31" s="103"/>
      <c r="I31" s="108">
        <f>B31</f>
        <v>14</v>
      </c>
      <c r="J31" s="109">
        <f>I29</f>
        <v>8</v>
      </c>
      <c r="K31" s="116">
        <f>B31</f>
        <v>14</v>
      </c>
      <c r="L31" s="117">
        <f>K31</f>
        <v>14</v>
      </c>
      <c r="M31" s="122">
        <f t="shared" si="15"/>
        <v>4</v>
      </c>
    </row>
    <row r="32" spans="1:18" ht="16.149999999999999" thickBot="1" x14ac:dyDescent="0.5">
      <c r="B32" s="52">
        <v>15</v>
      </c>
      <c r="C32" s="100" t="s">
        <v>281</v>
      </c>
      <c r="D32" s="53"/>
      <c r="E32" s="53"/>
      <c r="F32" s="53"/>
      <c r="G32" s="53"/>
      <c r="H32" s="53"/>
      <c r="I32" s="104"/>
      <c r="J32" s="110"/>
      <c r="K32" s="118">
        <f>B32</f>
        <v>15</v>
      </c>
      <c r="L32" s="119">
        <f>K30</f>
        <v>9</v>
      </c>
      <c r="M32" s="121">
        <f t="shared" si="15"/>
        <v>2</v>
      </c>
    </row>
    <row r="33" spans="1:17" ht="15.75" x14ac:dyDescent="0.45">
      <c r="B33" s="54"/>
      <c r="C33" s="55"/>
      <c r="D33" s="55"/>
      <c r="E33" s="55"/>
      <c r="F33" s="55"/>
      <c r="G33" s="55"/>
      <c r="H33" s="55"/>
      <c r="I33" s="55"/>
      <c r="J33" s="55"/>
      <c r="K33" s="113"/>
      <c r="L33" s="113"/>
      <c r="M33" s="122"/>
    </row>
    <row r="35" spans="1:17" x14ac:dyDescent="0.45">
      <c r="D35" s="22" t="s">
        <v>416</v>
      </c>
    </row>
    <row r="36" spans="1:17" x14ac:dyDescent="0.45">
      <c r="B36" s="24">
        <v>6</v>
      </c>
      <c r="C36" s="98">
        <v>1</v>
      </c>
      <c r="D36" s="24">
        <v>4</v>
      </c>
      <c r="E36" s="24"/>
      <c r="F36" s="24" t="s">
        <v>420</v>
      </c>
      <c r="G36" s="29" t="s">
        <v>421</v>
      </c>
      <c r="H36" s="24" t="s">
        <v>422</v>
      </c>
      <c r="I36" s="24" t="s">
        <v>185</v>
      </c>
      <c r="J36" s="24" t="s">
        <v>207</v>
      </c>
      <c r="K36" s="24" t="s">
        <v>185</v>
      </c>
      <c r="L36" s="24" t="s">
        <v>423</v>
      </c>
      <c r="M36" s="24"/>
      <c r="N36" s="24" t="s">
        <v>423</v>
      </c>
      <c r="O36" s="24"/>
      <c r="P36" s="24" t="s">
        <v>196</v>
      </c>
      <c r="Q36" s="24" t="s">
        <v>29</v>
      </c>
    </row>
    <row r="37" spans="1:17" x14ac:dyDescent="0.45">
      <c r="A37" s="33" t="s">
        <v>240</v>
      </c>
      <c r="B37" s="24">
        <v>6</v>
      </c>
      <c r="C37" s="98">
        <v>5</v>
      </c>
      <c r="D37" s="24">
        <v>4</v>
      </c>
      <c r="E37" s="24"/>
      <c r="F37" s="24" t="s">
        <v>420</v>
      </c>
      <c r="G37" s="29" t="s">
        <v>421</v>
      </c>
      <c r="H37" s="24" t="s">
        <v>422</v>
      </c>
      <c r="I37" s="24" t="s">
        <v>185</v>
      </c>
      <c r="J37" s="24" t="s">
        <v>209</v>
      </c>
      <c r="K37" s="24" t="s">
        <v>185</v>
      </c>
      <c r="L37" s="24" t="s">
        <v>423</v>
      </c>
      <c r="M37" s="24"/>
      <c r="N37" s="24" t="s">
        <v>423</v>
      </c>
      <c r="O37" s="24"/>
      <c r="P37" s="24" t="s">
        <v>196</v>
      </c>
      <c r="Q37" s="24" t="s">
        <v>29</v>
      </c>
    </row>
    <row r="38" spans="1:17" x14ac:dyDescent="0.45">
      <c r="A38" s="33" t="s">
        <v>240</v>
      </c>
      <c r="B38" s="24">
        <v>6</v>
      </c>
      <c r="C38" s="98">
        <v>16</v>
      </c>
      <c r="D38" s="24">
        <v>3</v>
      </c>
      <c r="E38" s="24"/>
      <c r="F38" s="24" t="s">
        <v>420</v>
      </c>
      <c r="G38" s="29" t="s">
        <v>424</v>
      </c>
      <c r="H38" s="24" t="s">
        <v>428</v>
      </c>
      <c r="I38" s="24" t="s">
        <v>185</v>
      </c>
      <c r="J38" s="24" t="s">
        <v>215</v>
      </c>
      <c r="K38" s="24" t="s">
        <v>185</v>
      </c>
      <c r="L38" s="24" t="s">
        <v>429</v>
      </c>
      <c r="M38" s="24">
        <v>95</v>
      </c>
      <c r="N38" s="24" t="s">
        <v>423</v>
      </c>
      <c r="O38" s="24"/>
      <c r="P38" s="24" t="s">
        <v>196</v>
      </c>
      <c r="Q38" s="24" t="s">
        <v>29</v>
      </c>
    </row>
    <row r="39" spans="1:17" x14ac:dyDescent="0.45">
      <c r="F39" s="22" t="s">
        <v>420</v>
      </c>
      <c r="P39" s="22"/>
    </row>
    <row r="40" spans="1:17" x14ac:dyDescent="0.45">
      <c r="D40" s="22" t="s">
        <v>417</v>
      </c>
      <c r="F40" s="22" t="s">
        <v>420</v>
      </c>
      <c r="P40" s="22"/>
    </row>
    <row r="41" spans="1:17" x14ac:dyDescent="0.45">
      <c r="A41" s="33" t="s">
        <v>240</v>
      </c>
      <c r="B41" s="24">
        <v>6</v>
      </c>
      <c r="C41" s="98">
        <v>16</v>
      </c>
      <c r="D41" s="24">
        <v>3</v>
      </c>
      <c r="E41" s="24"/>
      <c r="F41" s="24" t="s">
        <v>420</v>
      </c>
      <c r="G41" s="29" t="s">
        <v>424</v>
      </c>
      <c r="H41" s="24" t="s">
        <v>428</v>
      </c>
      <c r="I41" s="24" t="s">
        <v>185</v>
      </c>
      <c r="J41" s="24" t="s">
        <v>215</v>
      </c>
      <c r="K41" s="24" t="s">
        <v>185</v>
      </c>
      <c r="L41" s="24" t="s">
        <v>429</v>
      </c>
      <c r="M41" s="24">
        <v>95</v>
      </c>
      <c r="N41" s="24" t="s">
        <v>423</v>
      </c>
      <c r="O41" s="24"/>
      <c r="P41" s="24" t="s">
        <v>196</v>
      </c>
      <c r="Q41" s="24" t="s">
        <v>29</v>
      </c>
    </row>
    <row r="42" spans="1:17" x14ac:dyDescent="0.45">
      <c r="A42" s="33" t="s">
        <v>240</v>
      </c>
      <c r="B42" s="24">
        <v>6</v>
      </c>
      <c r="C42" s="98">
        <v>5</v>
      </c>
      <c r="D42" s="24">
        <v>4</v>
      </c>
      <c r="E42" s="24"/>
      <c r="F42" s="24" t="s">
        <v>420</v>
      </c>
      <c r="G42" s="29" t="s">
        <v>421</v>
      </c>
      <c r="H42" s="24" t="s">
        <v>422</v>
      </c>
      <c r="I42" s="24" t="s">
        <v>185</v>
      </c>
      <c r="J42" s="24" t="s">
        <v>209</v>
      </c>
      <c r="K42" s="24" t="s">
        <v>185</v>
      </c>
      <c r="L42" s="24" t="s">
        <v>423</v>
      </c>
      <c r="M42" s="24"/>
      <c r="N42" s="24" t="s">
        <v>423</v>
      </c>
      <c r="O42" s="24"/>
      <c r="P42" s="24" t="s">
        <v>196</v>
      </c>
      <c r="Q42" s="24" t="s">
        <v>29</v>
      </c>
    </row>
    <row r="43" spans="1:17" x14ac:dyDescent="0.45">
      <c r="B43" s="24">
        <v>6</v>
      </c>
      <c r="C43" s="98">
        <v>1</v>
      </c>
      <c r="D43" s="24">
        <v>4</v>
      </c>
      <c r="E43" s="24"/>
      <c r="F43" s="24" t="s">
        <v>420</v>
      </c>
      <c r="G43" s="29" t="s">
        <v>421</v>
      </c>
      <c r="H43" s="24" t="s">
        <v>422</v>
      </c>
      <c r="I43" s="24" t="s">
        <v>185</v>
      </c>
      <c r="J43" s="24" t="s">
        <v>207</v>
      </c>
      <c r="K43" s="24" t="s">
        <v>185</v>
      </c>
      <c r="L43" s="24" t="s">
        <v>423</v>
      </c>
      <c r="M43" s="24"/>
      <c r="N43" s="24" t="s">
        <v>423</v>
      </c>
      <c r="O43" s="24"/>
      <c r="P43" s="24" t="s">
        <v>196</v>
      </c>
      <c r="Q43" s="24" t="s">
        <v>29</v>
      </c>
    </row>
    <row r="44" spans="1:17" x14ac:dyDescent="0.45">
      <c r="F44" s="22" t="s">
        <v>420</v>
      </c>
      <c r="P44" s="22"/>
    </row>
    <row r="45" spans="1:17" x14ac:dyDescent="0.45">
      <c r="D45" s="22" t="s">
        <v>418</v>
      </c>
      <c r="F45" s="22" t="s">
        <v>420</v>
      </c>
      <c r="P45" s="22"/>
    </row>
    <row r="46" spans="1:17" x14ac:dyDescent="0.45">
      <c r="B46" s="24">
        <v>6</v>
      </c>
      <c r="C46" s="98">
        <v>11</v>
      </c>
      <c r="D46" s="24">
        <v>3</v>
      </c>
      <c r="E46" s="24"/>
      <c r="F46" s="24" t="s">
        <v>420</v>
      </c>
      <c r="G46" s="29" t="str">
        <f>IF(D46&lt;&gt;4, "Is there any issue with the", "Is there any issue with the definition or the use of")</f>
        <v>Is there any issue with the</v>
      </c>
      <c r="H46" s="24" t="str">
        <f>IF(D46=4," variable ",IF(D46=1," conditional clause ",IF(D46=2," loop ",IF(D46=3," method invocation ",""))))</f>
        <v xml:space="preserve"> method invocation </v>
      </c>
      <c r="I46" s="24" t="str">
        <f t="shared" ref="I46" si="16">IF(J46&lt;&gt;"",$H$4,"")</f>
        <v>"</v>
      </c>
      <c r="J46" s="24" t="s">
        <v>214</v>
      </c>
      <c r="K46" s="24" t="str">
        <f t="shared" ref="K46" si="17">IF(J46&lt;&gt;"",$J$4,"")</f>
        <v>"</v>
      </c>
      <c r="L46" s="24" t="str">
        <f>IF(OR(D46=1,D46=2),"between lines ", IF(D46=3," at line ",""))</f>
        <v xml:space="preserve"> at line </v>
      </c>
      <c r="M46" s="24">
        <v>87</v>
      </c>
      <c r="N46" s="24" t="str">
        <f t="shared" ref="N46" si="18">IF(O46&lt;&gt;""," and ", "")</f>
        <v/>
      </c>
      <c r="O46" s="24"/>
      <c r="P46" s="24" t="s">
        <v>196</v>
      </c>
      <c r="Q46" s="24" t="s">
        <v>373</v>
      </c>
    </row>
    <row r="47" spans="1:17" x14ac:dyDescent="0.45">
      <c r="A47" s="33" t="s">
        <v>240</v>
      </c>
      <c r="B47" s="24">
        <v>6</v>
      </c>
      <c r="C47" s="98">
        <v>7</v>
      </c>
      <c r="D47" s="24">
        <v>2</v>
      </c>
      <c r="E47" s="24"/>
      <c r="F47" s="24" t="s">
        <v>420</v>
      </c>
      <c r="G47" s="29" t="s">
        <v>424</v>
      </c>
      <c r="H47" s="24" t="s">
        <v>434</v>
      </c>
      <c r="I47" s="24" t="s">
        <v>185</v>
      </c>
      <c r="J47" s="24" t="s">
        <v>211</v>
      </c>
      <c r="K47" s="24" t="s">
        <v>185</v>
      </c>
      <c r="L47" s="24" t="s">
        <v>426</v>
      </c>
      <c r="M47" s="24">
        <v>84</v>
      </c>
      <c r="N47" s="24" t="s">
        <v>427</v>
      </c>
      <c r="O47" s="24">
        <v>97</v>
      </c>
      <c r="P47" s="24" t="s">
        <v>196</v>
      </c>
      <c r="Q47" s="24" t="s">
        <v>29</v>
      </c>
    </row>
    <row r="48" spans="1:17" x14ac:dyDescent="0.45">
      <c r="B48" s="25">
        <v>6</v>
      </c>
      <c r="C48" s="97">
        <v>12</v>
      </c>
      <c r="D48" s="25">
        <v>3</v>
      </c>
      <c r="E48" s="25"/>
      <c r="F48" s="25" t="s">
        <v>420</v>
      </c>
      <c r="G48" s="30" t="s">
        <v>424</v>
      </c>
      <c r="H48" s="25" t="s">
        <v>428</v>
      </c>
      <c r="I48" s="25" t="s">
        <v>185</v>
      </c>
      <c r="J48" s="25" t="s">
        <v>215</v>
      </c>
      <c r="K48" s="25" t="s">
        <v>185</v>
      </c>
      <c r="L48" s="25" t="s">
        <v>429</v>
      </c>
      <c r="M48" s="25">
        <v>87</v>
      </c>
      <c r="N48" s="25" t="s">
        <v>423</v>
      </c>
      <c r="O48" s="25"/>
      <c r="P48" s="25" t="s">
        <v>196</v>
      </c>
      <c r="Q48" s="25" t="s">
        <v>373</v>
      </c>
    </row>
    <row r="49" spans="1:17" x14ac:dyDescent="0.45">
      <c r="F49" s="22" t="s">
        <v>420</v>
      </c>
      <c r="P49" s="22"/>
    </row>
    <row r="50" spans="1:17" x14ac:dyDescent="0.45">
      <c r="D50" s="22" t="s">
        <v>419</v>
      </c>
      <c r="F50" s="22" t="s">
        <v>420</v>
      </c>
      <c r="P50" s="22"/>
    </row>
    <row r="51" spans="1:17" x14ac:dyDescent="0.45">
      <c r="B51" s="25">
        <v>6</v>
      </c>
      <c r="C51" s="97">
        <v>12</v>
      </c>
      <c r="D51" s="25">
        <v>3</v>
      </c>
      <c r="E51" s="25"/>
      <c r="F51" s="25" t="s">
        <v>420</v>
      </c>
      <c r="G51" s="30" t="s">
        <v>424</v>
      </c>
      <c r="H51" s="25" t="s">
        <v>428</v>
      </c>
      <c r="I51" s="25" t="s">
        <v>185</v>
      </c>
      <c r="J51" s="25" t="s">
        <v>215</v>
      </c>
      <c r="K51" s="25" t="s">
        <v>185</v>
      </c>
      <c r="L51" s="25" t="s">
        <v>429</v>
      </c>
      <c r="M51" s="25">
        <v>87</v>
      </c>
      <c r="N51" s="25" t="s">
        <v>423</v>
      </c>
      <c r="O51" s="25"/>
      <c r="P51" s="25" t="s">
        <v>196</v>
      </c>
      <c r="Q51" s="25" t="s">
        <v>373</v>
      </c>
    </row>
    <row r="52" spans="1:17" x14ac:dyDescent="0.45">
      <c r="A52" s="33" t="s">
        <v>240</v>
      </c>
      <c r="B52" s="24">
        <v>6</v>
      </c>
      <c r="C52" s="98">
        <v>7</v>
      </c>
      <c r="D52" s="24">
        <v>2</v>
      </c>
      <c r="E52" s="24"/>
      <c r="F52" s="24" t="s">
        <v>420</v>
      </c>
      <c r="G52" s="29" t="s">
        <v>424</v>
      </c>
      <c r="H52" s="24" t="s">
        <v>434</v>
      </c>
      <c r="I52" s="24" t="s">
        <v>185</v>
      </c>
      <c r="J52" s="24" t="s">
        <v>211</v>
      </c>
      <c r="K52" s="24" t="s">
        <v>185</v>
      </c>
      <c r="L52" s="24" t="s">
        <v>426</v>
      </c>
      <c r="M52" s="24">
        <v>84</v>
      </c>
      <c r="N52" s="24" t="s">
        <v>427</v>
      </c>
      <c r="O52" s="24">
        <v>97</v>
      </c>
      <c r="P52" s="24" t="s">
        <v>196</v>
      </c>
      <c r="Q52" s="24" t="s">
        <v>29</v>
      </c>
    </row>
    <row r="53" spans="1:17" x14ac:dyDescent="0.45">
      <c r="B53" s="24">
        <v>6</v>
      </c>
      <c r="C53" s="98">
        <v>11</v>
      </c>
      <c r="D53" s="24">
        <v>3</v>
      </c>
      <c r="E53" s="24"/>
      <c r="F53" s="24" t="s">
        <v>420</v>
      </c>
      <c r="G53" s="29" t="str">
        <f>IF(D53&lt;&gt;4, "Is there any issue with the", "Is there any issue with the definition or the use of")</f>
        <v>Is there any issue with the</v>
      </c>
      <c r="H53" s="24" t="str">
        <f>IF(D53=4," variable ",IF(D53=1," conditional clause ",IF(D53=2," loop ",IF(D53=3," method invocation ",""))))</f>
        <v xml:space="preserve"> method invocation </v>
      </c>
      <c r="I53" s="24" t="str">
        <f t="shared" ref="I53" si="19">IF(J53&lt;&gt;"",$H$4,"")</f>
        <v>"</v>
      </c>
      <c r="J53" s="24" t="s">
        <v>214</v>
      </c>
      <c r="K53" s="24" t="str">
        <f t="shared" ref="K53" si="20">IF(J53&lt;&gt;"",$J$4,"")</f>
        <v>"</v>
      </c>
      <c r="L53" s="24" t="str">
        <f>IF(OR(D53=1,D53=2),"between lines ", IF(D53=3," at line ",""))</f>
        <v xml:space="preserve"> at line </v>
      </c>
      <c r="M53" s="24">
        <v>87</v>
      </c>
      <c r="N53" s="24" t="str">
        <f t="shared" ref="N53" si="21">IF(O53&lt;&gt;""," and ", "")</f>
        <v/>
      </c>
      <c r="O53" s="24"/>
      <c r="P53" s="24" t="s">
        <v>196</v>
      </c>
      <c r="Q53" s="24" t="s">
        <v>373</v>
      </c>
    </row>
    <row r="54" spans="1:17" x14ac:dyDescent="0.45">
      <c r="F54" s="22" t="s">
        <v>420</v>
      </c>
      <c r="P54" s="22"/>
    </row>
    <row r="55" spans="1:17" x14ac:dyDescent="0.45">
      <c r="D55" s="22" t="s">
        <v>430</v>
      </c>
      <c r="F55" s="22" t="s">
        <v>420</v>
      </c>
      <c r="P55" s="22"/>
    </row>
    <row r="56" spans="1:17" x14ac:dyDescent="0.45">
      <c r="B56" s="25">
        <v>6</v>
      </c>
      <c r="C56" s="97">
        <v>8</v>
      </c>
      <c r="D56" s="25">
        <v>4</v>
      </c>
      <c r="E56" s="25"/>
      <c r="F56" s="25" t="s">
        <v>420</v>
      </c>
      <c r="G56" s="30" t="s">
        <v>421</v>
      </c>
      <c r="H56" s="25" t="s">
        <v>422</v>
      </c>
      <c r="I56" s="25" t="s">
        <v>185</v>
      </c>
      <c r="J56" s="25" t="s">
        <v>212</v>
      </c>
      <c r="K56" s="25" t="s">
        <v>185</v>
      </c>
      <c r="L56" s="25" t="s">
        <v>423</v>
      </c>
      <c r="M56" s="25"/>
      <c r="N56" s="25" t="s">
        <v>423</v>
      </c>
      <c r="O56" s="25"/>
      <c r="P56" s="25" t="s">
        <v>196</v>
      </c>
      <c r="Q56" s="25" t="s">
        <v>29</v>
      </c>
    </row>
    <row r="57" spans="1:17" x14ac:dyDescent="0.45">
      <c r="B57" s="24">
        <v>6</v>
      </c>
      <c r="C57" s="98">
        <v>9</v>
      </c>
      <c r="D57" s="24">
        <v>3</v>
      </c>
      <c r="E57" s="24"/>
      <c r="F57" s="24" t="s">
        <v>420</v>
      </c>
      <c r="G57" s="29" t="s">
        <v>424</v>
      </c>
      <c r="H57" s="24" t="s">
        <v>428</v>
      </c>
      <c r="I57" s="24" t="s">
        <v>185</v>
      </c>
      <c r="J57" s="24" t="s">
        <v>99</v>
      </c>
      <c r="K57" s="24" t="s">
        <v>185</v>
      </c>
      <c r="L57" s="24" t="s">
        <v>429</v>
      </c>
      <c r="M57" s="24">
        <v>85</v>
      </c>
      <c r="N57" s="24" t="s">
        <v>423</v>
      </c>
      <c r="O57" s="24"/>
      <c r="P57" s="24" t="s">
        <v>196</v>
      </c>
      <c r="Q57" s="24" t="s">
        <v>29</v>
      </c>
    </row>
    <row r="58" spans="1:17" x14ac:dyDescent="0.45">
      <c r="A58" s="33" t="s">
        <v>240</v>
      </c>
      <c r="B58" s="24">
        <v>6</v>
      </c>
      <c r="C58" s="98">
        <v>14</v>
      </c>
      <c r="D58" s="24">
        <v>2</v>
      </c>
      <c r="E58" s="24"/>
      <c r="F58" s="24" t="s">
        <v>420</v>
      </c>
      <c r="G58" s="29" t="s">
        <v>424</v>
      </c>
      <c r="H58" s="24" t="s">
        <v>434</v>
      </c>
      <c r="I58" s="24" t="s">
        <v>185</v>
      </c>
      <c r="J58" s="24" t="s">
        <v>216</v>
      </c>
      <c r="K58" s="24" t="s">
        <v>185</v>
      </c>
      <c r="L58" s="24" t="s">
        <v>426</v>
      </c>
      <c r="M58" s="24">
        <v>94</v>
      </c>
      <c r="N58" s="24" t="s">
        <v>427</v>
      </c>
      <c r="O58" s="24">
        <v>96</v>
      </c>
      <c r="P58" s="24" t="s">
        <v>196</v>
      </c>
      <c r="Q58" s="24" t="s">
        <v>29</v>
      </c>
    </row>
    <row r="59" spans="1:17" x14ac:dyDescent="0.45">
      <c r="F59" s="22" t="s">
        <v>420</v>
      </c>
      <c r="P59" s="22"/>
    </row>
    <row r="60" spans="1:17" x14ac:dyDescent="0.45">
      <c r="D60" s="22" t="s">
        <v>431</v>
      </c>
      <c r="F60" s="22" t="s">
        <v>420</v>
      </c>
      <c r="P60" s="22"/>
    </row>
    <row r="61" spans="1:17" x14ac:dyDescent="0.45">
      <c r="A61" s="33" t="s">
        <v>240</v>
      </c>
      <c r="B61" s="24">
        <v>6</v>
      </c>
      <c r="C61" s="98">
        <v>14</v>
      </c>
      <c r="D61" s="24">
        <v>2</v>
      </c>
      <c r="E61" s="24"/>
      <c r="F61" s="24" t="s">
        <v>420</v>
      </c>
      <c r="G61" s="29" t="s">
        <v>424</v>
      </c>
      <c r="H61" s="24" t="s">
        <v>434</v>
      </c>
      <c r="I61" s="24" t="s">
        <v>185</v>
      </c>
      <c r="J61" s="24" t="s">
        <v>216</v>
      </c>
      <c r="K61" s="24" t="s">
        <v>185</v>
      </c>
      <c r="L61" s="24" t="s">
        <v>426</v>
      </c>
      <c r="M61" s="24">
        <v>94</v>
      </c>
      <c r="N61" s="24" t="s">
        <v>427</v>
      </c>
      <c r="O61" s="24">
        <v>96</v>
      </c>
      <c r="P61" s="24" t="s">
        <v>196</v>
      </c>
      <c r="Q61" s="24" t="s">
        <v>29</v>
      </c>
    </row>
    <row r="62" spans="1:17" x14ac:dyDescent="0.45">
      <c r="B62" s="24">
        <v>6</v>
      </c>
      <c r="C62" s="98">
        <v>9</v>
      </c>
      <c r="D62" s="24">
        <v>3</v>
      </c>
      <c r="E62" s="24"/>
      <c r="F62" s="24" t="s">
        <v>420</v>
      </c>
      <c r="G62" s="29" t="s">
        <v>424</v>
      </c>
      <c r="H62" s="24" t="s">
        <v>428</v>
      </c>
      <c r="I62" s="24" t="s">
        <v>185</v>
      </c>
      <c r="J62" s="24" t="s">
        <v>99</v>
      </c>
      <c r="K62" s="24" t="s">
        <v>185</v>
      </c>
      <c r="L62" s="24" t="s">
        <v>429</v>
      </c>
      <c r="M62" s="24">
        <v>85</v>
      </c>
      <c r="N62" s="24" t="s">
        <v>423</v>
      </c>
      <c r="O62" s="24"/>
      <c r="P62" s="24" t="s">
        <v>196</v>
      </c>
      <c r="Q62" s="24" t="s">
        <v>29</v>
      </c>
    </row>
    <row r="63" spans="1:17" x14ac:dyDescent="0.45">
      <c r="B63" s="25">
        <v>6</v>
      </c>
      <c r="C63" s="97">
        <v>8</v>
      </c>
      <c r="D63" s="25">
        <v>4</v>
      </c>
      <c r="E63" s="25"/>
      <c r="F63" s="25" t="s">
        <v>420</v>
      </c>
      <c r="G63" s="30" t="s">
        <v>421</v>
      </c>
      <c r="H63" s="25" t="s">
        <v>422</v>
      </c>
      <c r="I63" s="25" t="s">
        <v>185</v>
      </c>
      <c r="J63" s="25" t="s">
        <v>212</v>
      </c>
      <c r="K63" s="25" t="s">
        <v>185</v>
      </c>
      <c r="L63" s="25" t="s">
        <v>423</v>
      </c>
      <c r="M63" s="25"/>
      <c r="N63" s="25" t="s">
        <v>423</v>
      </c>
      <c r="O63" s="25"/>
      <c r="P63" s="25" t="s">
        <v>196</v>
      </c>
      <c r="Q63" s="25" t="s">
        <v>29</v>
      </c>
    </row>
    <row r="64" spans="1:17" x14ac:dyDescent="0.45">
      <c r="F64" s="22" t="s">
        <v>420</v>
      </c>
      <c r="P64" s="22"/>
    </row>
    <row r="65" spans="1:17" x14ac:dyDescent="0.45">
      <c r="D65" s="22" t="s">
        <v>432</v>
      </c>
      <c r="F65" s="22" t="s">
        <v>420</v>
      </c>
      <c r="P65" s="22"/>
    </row>
    <row r="66" spans="1:17" x14ac:dyDescent="0.45">
      <c r="B66" s="24">
        <v>6</v>
      </c>
      <c r="C66" s="98">
        <v>9</v>
      </c>
      <c r="D66" s="24">
        <v>3</v>
      </c>
      <c r="E66" s="24"/>
      <c r="F66" s="24" t="s">
        <v>420</v>
      </c>
      <c r="G66" s="29" t="s">
        <v>424</v>
      </c>
      <c r="H66" s="24" t="s">
        <v>428</v>
      </c>
      <c r="I66" s="24" t="s">
        <v>185</v>
      </c>
      <c r="J66" s="24" t="s">
        <v>99</v>
      </c>
      <c r="K66" s="24" t="s">
        <v>185</v>
      </c>
      <c r="L66" s="24" t="s">
        <v>429</v>
      </c>
      <c r="M66" s="24">
        <v>85</v>
      </c>
      <c r="N66" s="24" t="s">
        <v>423</v>
      </c>
      <c r="O66" s="24"/>
      <c r="P66" s="24" t="s">
        <v>196</v>
      </c>
      <c r="Q66" s="24" t="s">
        <v>29</v>
      </c>
    </row>
    <row r="67" spans="1:17" x14ac:dyDescent="0.45">
      <c r="A67" s="33" t="s">
        <v>240</v>
      </c>
      <c r="B67" s="24">
        <v>6</v>
      </c>
      <c r="C67" s="98">
        <v>14</v>
      </c>
      <c r="D67" s="24">
        <v>2</v>
      </c>
      <c r="E67" s="24"/>
      <c r="F67" s="24" t="s">
        <v>420</v>
      </c>
      <c r="G67" s="29" t="s">
        <v>424</v>
      </c>
      <c r="H67" s="24" t="s">
        <v>434</v>
      </c>
      <c r="I67" s="24" t="s">
        <v>185</v>
      </c>
      <c r="J67" s="24" t="s">
        <v>216</v>
      </c>
      <c r="K67" s="24" t="s">
        <v>185</v>
      </c>
      <c r="L67" s="24" t="s">
        <v>426</v>
      </c>
      <c r="M67" s="24">
        <v>94</v>
      </c>
      <c r="N67" s="24" t="s">
        <v>427</v>
      </c>
      <c r="O67" s="24">
        <v>96</v>
      </c>
      <c r="P67" s="24" t="s">
        <v>196</v>
      </c>
      <c r="Q67" s="24" t="s">
        <v>29</v>
      </c>
    </row>
    <row r="68" spans="1:17" x14ac:dyDescent="0.45">
      <c r="A68" s="33" t="s">
        <v>240</v>
      </c>
      <c r="B68" s="25">
        <v>6</v>
      </c>
      <c r="C68" s="97">
        <v>15</v>
      </c>
      <c r="D68" s="25">
        <v>3</v>
      </c>
      <c r="E68" s="25"/>
      <c r="F68" s="25" t="s">
        <v>420</v>
      </c>
      <c r="G68" s="30" t="s">
        <v>424</v>
      </c>
      <c r="H68" s="25" t="s">
        <v>428</v>
      </c>
      <c r="I68" s="25" t="s">
        <v>185</v>
      </c>
      <c r="J68" s="25" t="s">
        <v>367</v>
      </c>
      <c r="K68" s="25" t="s">
        <v>185</v>
      </c>
      <c r="L68" s="25" t="s">
        <v>429</v>
      </c>
      <c r="M68" s="25">
        <v>95</v>
      </c>
      <c r="N68" s="25" t="s">
        <v>423</v>
      </c>
      <c r="O68" s="25"/>
      <c r="P68" s="25" t="s">
        <v>196</v>
      </c>
      <c r="Q68" s="25" t="s">
        <v>29</v>
      </c>
    </row>
    <row r="69" spans="1:17" x14ac:dyDescent="0.45">
      <c r="F69" s="22" t="s">
        <v>420</v>
      </c>
      <c r="P69" s="22"/>
    </row>
    <row r="70" spans="1:17" x14ac:dyDescent="0.45">
      <c r="D70" s="22" t="s">
        <v>433</v>
      </c>
      <c r="F70" s="22" t="s">
        <v>420</v>
      </c>
      <c r="P70" s="22"/>
    </row>
    <row r="71" spans="1:17" x14ac:dyDescent="0.45">
      <c r="A71" s="33" t="s">
        <v>240</v>
      </c>
      <c r="B71" s="25">
        <v>6</v>
      </c>
      <c r="C71" s="97">
        <v>15</v>
      </c>
      <c r="D71" s="25">
        <v>3</v>
      </c>
      <c r="E71" s="25"/>
      <c r="F71" s="25" t="s">
        <v>420</v>
      </c>
      <c r="G71" s="30" t="s">
        <v>424</v>
      </c>
      <c r="H71" s="25" t="s">
        <v>428</v>
      </c>
      <c r="I71" s="25" t="s">
        <v>185</v>
      </c>
      <c r="J71" s="25" t="s">
        <v>367</v>
      </c>
      <c r="K71" s="25" t="s">
        <v>185</v>
      </c>
      <c r="L71" s="25" t="s">
        <v>429</v>
      </c>
      <c r="M71" s="25">
        <v>95</v>
      </c>
      <c r="N71" s="25" t="s">
        <v>423</v>
      </c>
      <c r="O71" s="25"/>
      <c r="P71" s="25" t="s">
        <v>196</v>
      </c>
      <c r="Q71" s="25" t="s">
        <v>29</v>
      </c>
    </row>
    <row r="72" spans="1:17" x14ac:dyDescent="0.45">
      <c r="A72" s="33" t="s">
        <v>240</v>
      </c>
      <c r="B72" s="24">
        <v>6</v>
      </c>
      <c r="C72" s="98">
        <v>14</v>
      </c>
      <c r="D72" s="24">
        <v>2</v>
      </c>
      <c r="E72" s="24"/>
      <c r="F72" s="24" t="s">
        <v>420</v>
      </c>
      <c r="G72" s="29" t="s">
        <v>424</v>
      </c>
      <c r="H72" s="24" t="s">
        <v>434</v>
      </c>
      <c r="I72" s="24" t="s">
        <v>185</v>
      </c>
      <c r="J72" s="24" t="s">
        <v>216</v>
      </c>
      <c r="K72" s="24" t="s">
        <v>185</v>
      </c>
      <c r="L72" s="24" t="s">
        <v>426</v>
      </c>
      <c r="M72" s="24">
        <v>94</v>
      </c>
      <c r="N72" s="24" t="s">
        <v>427</v>
      </c>
      <c r="O72" s="24">
        <v>96</v>
      </c>
      <c r="P72" s="24" t="s">
        <v>196</v>
      </c>
      <c r="Q72" s="24" t="s">
        <v>29</v>
      </c>
    </row>
    <row r="73" spans="1:17" x14ac:dyDescent="0.45">
      <c r="B73" s="24">
        <v>6</v>
      </c>
      <c r="C73" s="98">
        <v>9</v>
      </c>
      <c r="D73" s="24">
        <v>3</v>
      </c>
      <c r="E73" s="24"/>
      <c r="F73" s="24" t="s">
        <v>420</v>
      </c>
      <c r="G73" s="29" t="s">
        <v>424</v>
      </c>
      <c r="H73" s="24" t="s">
        <v>428</v>
      </c>
      <c r="I73" s="24" t="s">
        <v>185</v>
      </c>
      <c r="J73" s="24" t="s">
        <v>99</v>
      </c>
      <c r="K73" s="24" t="s">
        <v>185</v>
      </c>
      <c r="L73" s="24" t="s">
        <v>429</v>
      </c>
      <c r="M73" s="24">
        <v>85</v>
      </c>
      <c r="N73" s="24" t="s">
        <v>423</v>
      </c>
      <c r="O73" s="24"/>
      <c r="P73" s="24" t="s">
        <v>196</v>
      </c>
      <c r="Q73" s="24" t="s">
        <v>29</v>
      </c>
    </row>
  </sheetData>
  <mergeCells count="2">
    <mergeCell ref="F3:O3"/>
    <mergeCell ref="B3:D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dimension ref="A1:R94"/>
  <sheetViews>
    <sheetView zoomScale="70" zoomScaleNormal="70" workbookViewId="0">
      <selection activeCell="I17" sqref="I17"/>
    </sheetView>
  </sheetViews>
  <sheetFormatPr defaultRowHeight="14.25" x14ac:dyDescent="0.45"/>
  <cols>
    <col min="1" max="1" width="4.265625" customWidth="1"/>
    <col min="2" max="2" width="5.73046875" style="22" customWidth="1"/>
    <col min="3" max="3" width="5.86328125" style="22" customWidth="1"/>
    <col min="4" max="4" width="4.86328125" style="22" customWidth="1"/>
    <col min="5" max="5" width="16.86328125" style="22" customWidth="1"/>
    <col min="6" max="6" width="45.265625" style="22" customWidth="1"/>
    <col min="7" max="7" width="19.59765625" style="22" customWidth="1"/>
    <col min="8" max="8" width="12.86328125" style="22" customWidth="1"/>
    <col min="9" max="9" width="17.3984375" style="22" customWidth="1"/>
    <col min="10" max="10" width="4.265625" style="22" customWidth="1"/>
    <col min="11" max="11" width="14.1328125" style="22" customWidth="1"/>
    <col min="12" max="12" width="7.86328125" style="22" customWidth="1"/>
    <col min="13" max="13" width="7.1328125" style="22" customWidth="1"/>
    <col min="14" max="14" width="8" style="22" customWidth="1"/>
    <col min="15" max="15" width="34.3984375" style="22" customWidth="1"/>
    <col min="17" max="17" width="17.86328125" customWidth="1"/>
    <col min="18" max="18" width="13.73046875" bestFit="1" customWidth="1"/>
  </cols>
  <sheetData>
    <row r="1" spans="2:18" x14ac:dyDescent="0.45">
      <c r="B1" s="32">
        <f>Summary!D7</f>
        <v>7</v>
      </c>
      <c r="C1" s="32"/>
      <c r="D1" s="32" t="str">
        <f>Summary!B7</f>
        <v>JFreeChart</v>
      </c>
      <c r="E1" s="32"/>
      <c r="F1" s="10"/>
      <c r="G1" s="32" t="str">
        <f>Summary!J7</f>
        <v>junit.framework.AssertionFailedError: expected:&lt;1&gt; but was:&lt;3&gt;</v>
      </c>
    </row>
    <row r="2" spans="2:18" x14ac:dyDescent="0.45">
      <c r="B2" s="10" t="s">
        <v>241</v>
      </c>
    </row>
    <row r="3" spans="2:18" x14ac:dyDescent="0.45">
      <c r="B3" s="266" t="s">
        <v>144</v>
      </c>
      <c r="C3" s="267"/>
      <c r="D3" s="268"/>
      <c r="E3" s="156"/>
      <c r="F3" s="265" t="s">
        <v>179</v>
      </c>
      <c r="G3" s="265"/>
      <c r="H3" s="265"/>
      <c r="I3" s="265"/>
      <c r="J3" s="265"/>
      <c r="K3" s="265"/>
      <c r="L3" s="265"/>
      <c r="M3" s="265"/>
      <c r="N3" s="265"/>
      <c r="O3" s="265"/>
    </row>
    <row r="4" spans="2:18" ht="28.5" x14ac:dyDescent="0.45">
      <c r="B4" s="27" t="s">
        <v>180</v>
      </c>
      <c r="C4" s="27" t="s">
        <v>181</v>
      </c>
      <c r="D4" s="27" t="s">
        <v>182</v>
      </c>
      <c r="E4" s="27" t="s">
        <v>532</v>
      </c>
      <c r="F4" s="26" t="s">
        <v>191</v>
      </c>
      <c r="G4" s="28" t="s">
        <v>192</v>
      </c>
      <c r="H4" s="28" t="s">
        <v>185</v>
      </c>
      <c r="I4" s="28" t="s">
        <v>195</v>
      </c>
      <c r="J4" s="28" t="s">
        <v>185</v>
      </c>
      <c r="K4" s="28" t="s">
        <v>193</v>
      </c>
      <c r="L4" s="28" t="s">
        <v>177</v>
      </c>
      <c r="M4" s="28" t="s">
        <v>178</v>
      </c>
      <c r="N4" s="28" t="s">
        <v>177</v>
      </c>
      <c r="O4" s="28" t="s">
        <v>194</v>
      </c>
      <c r="P4" s="89" t="s">
        <v>364</v>
      </c>
      <c r="Q4" s="192" t="s">
        <v>477</v>
      </c>
      <c r="R4" s="192" t="s">
        <v>485</v>
      </c>
    </row>
    <row r="5" spans="2:18" x14ac:dyDescent="0.45">
      <c r="B5" s="24">
        <v>7</v>
      </c>
      <c r="C5" s="24">
        <v>1</v>
      </c>
      <c r="D5" s="24">
        <v>4</v>
      </c>
      <c r="E5" s="24"/>
      <c r="F5" s="29" t="str">
        <f>IF(D5&lt;&gt;4, "Is there any issue with the", "Is there any issue with the definition or the use of")</f>
        <v>Is there any issue with the definition or the use of</v>
      </c>
      <c r="G5" s="24" t="str">
        <f>IF(D5=4," variable ",IF(D5=1," conditional clause ",IF(D5=2," loop ",IF(D5=3," method invocation ",""))))</f>
        <v xml:space="preserve"> variable </v>
      </c>
      <c r="H5" s="24" t="str">
        <f>IF(I5&lt;&gt;"",$H$4,"")</f>
        <v>"</v>
      </c>
      <c r="I5" s="24" t="s">
        <v>217</v>
      </c>
      <c r="J5" s="24" t="str">
        <f>IF(I5&lt;&gt;"",$J$4,"")</f>
        <v>"</v>
      </c>
      <c r="K5" s="24" t="str">
        <f>IF(OR(D5=1,D5=2),"between lines ", IF(D5=3," at line ",""))</f>
        <v/>
      </c>
      <c r="L5" s="24"/>
      <c r="M5" s="24" t="str">
        <f>IF(N5&lt;&gt;""," and ", "")</f>
        <v/>
      </c>
      <c r="N5" s="24"/>
      <c r="O5" s="24" t="s">
        <v>196</v>
      </c>
      <c r="P5" s="24"/>
      <c r="Q5" s="24" t="s">
        <v>478</v>
      </c>
      <c r="R5" s="24" t="s">
        <v>478</v>
      </c>
    </row>
    <row r="6" spans="2:18" x14ac:dyDescent="0.45">
      <c r="B6" s="25">
        <v>7</v>
      </c>
      <c r="C6" s="25">
        <v>2</v>
      </c>
      <c r="D6" s="25">
        <v>4</v>
      </c>
      <c r="E6" s="25"/>
      <c r="F6" s="30" t="str">
        <f t="shared" ref="F6:F20" si="0">IF(D6&lt;&gt;4, "Is there any issue with the", "Is there any issue with the definition or the use of")</f>
        <v>Is there any issue with the definition or the use of</v>
      </c>
      <c r="G6" s="25" t="str">
        <f t="shared" ref="G6:G20" si="1">IF(D6=4," variable ",IF(D6=1," conditional clause ",IF(D6=2," loop ",IF(D6=3," method invocation ",""))))</f>
        <v xml:space="preserve"> variable </v>
      </c>
      <c r="H6" s="25" t="str">
        <f t="shared" ref="H6:H20" si="2">IF(I6&lt;&gt;"",$H$4,"")</f>
        <v>"</v>
      </c>
      <c r="I6" s="25" t="s">
        <v>218</v>
      </c>
      <c r="J6" s="25" t="str">
        <f t="shared" ref="J6:J20" si="3">IF(I6&lt;&gt;"",$J$4,"")</f>
        <v>"</v>
      </c>
      <c r="K6" s="25" t="str">
        <f t="shared" ref="K6:K20" si="4">IF(OR(D6=1,D6=2),"between lines ", IF(D6=3," at line ",""))</f>
        <v/>
      </c>
      <c r="L6" s="25"/>
      <c r="M6" s="25" t="str">
        <f>IF(N6&lt;&gt;""," and ", "")</f>
        <v/>
      </c>
      <c r="N6" s="25"/>
      <c r="O6" s="25" t="s">
        <v>196</v>
      </c>
      <c r="P6" s="25"/>
      <c r="Q6" s="25" t="s">
        <v>478</v>
      </c>
      <c r="R6" s="24" t="s">
        <v>478</v>
      </c>
    </row>
    <row r="7" spans="2:18" x14ac:dyDescent="0.45">
      <c r="B7" s="24">
        <v>7</v>
      </c>
      <c r="C7" s="98">
        <v>3</v>
      </c>
      <c r="D7" s="24">
        <v>4</v>
      </c>
      <c r="E7" s="24"/>
      <c r="F7" s="29" t="str">
        <f t="shared" si="0"/>
        <v>Is there any issue with the definition or the use of</v>
      </c>
      <c r="G7" s="24" t="str">
        <f t="shared" si="1"/>
        <v xml:space="preserve"> variable </v>
      </c>
      <c r="H7" s="24" t="str">
        <f t="shared" si="2"/>
        <v>"</v>
      </c>
      <c r="I7" s="24" t="s">
        <v>219</v>
      </c>
      <c r="J7" s="24" t="str">
        <f t="shared" si="3"/>
        <v>"</v>
      </c>
      <c r="K7" s="24" t="str">
        <f t="shared" si="4"/>
        <v/>
      </c>
      <c r="L7" s="24"/>
      <c r="M7" s="24" t="str">
        <f>IF(N7&lt;&gt;""," and ", "")</f>
        <v/>
      </c>
      <c r="N7" s="24"/>
      <c r="O7" s="24" t="s">
        <v>196</v>
      </c>
      <c r="P7" s="24" t="s">
        <v>29</v>
      </c>
      <c r="Q7" s="24" t="s">
        <v>478</v>
      </c>
      <c r="R7" s="24" t="s">
        <v>478</v>
      </c>
    </row>
    <row r="8" spans="2:18" x14ac:dyDescent="0.45">
      <c r="B8" s="25">
        <v>7</v>
      </c>
      <c r="C8" s="97">
        <v>4</v>
      </c>
      <c r="D8" s="25">
        <v>4</v>
      </c>
      <c r="E8" s="25"/>
      <c r="F8" s="30" t="str">
        <f t="shared" si="0"/>
        <v>Is there any issue with the definition or the use of</v>
      </c>
      <c r="G8" s="25" t="str">
        <f t="shared" si="1"/>
        <v xml:space="preserve"> variable </v>
      </c>
      <c r="H8" s="25" t="str">
        <f t="shared" si="2"/>
        <v>"</v>
      </c>
      <c r="I8" s="25" t="s">
        <v>220</v>
      </c>
      <c r="J8" s="25" t="str">
        <f t="shared" si="3"/>
        <v>"</v>
      </c>
      <c r="K8" s="25" t="str">
        <f t="shared" si="4"/>
        <v/>
      </c>
      <c r="L8" s="25"/>
      <c r="M8" s="25" t="str">
        <f t="shared" ref="M8:M20" si="5">IF(N8&lt;&gt;""," and ", "")</f>
        <v/>
      </c>
      <c r="N8" s="25"/>
      <c r="O8" s="25" t="s">
        <v>196</v>
      </c>
      <c r="P8" s="25" t="s">
        <v>29</v>
      </c>
      <c r="Q8" s="25" t="s">
        <v>478</v>
      </c>
      <c r="R8" s="25" t="s">
        <v>478</v>
      </c>
    </row>
    <row r="9" spans="2:18" x14ac:dyDescent="0.45">
      <c r="B9" s="24">
        <v>7</v>
      </c>
      <c r="C9" s="98">
        <v>5</v>
      </c>
      <c r="D9" s="24">
        <v>4</v>
      </c>
      <c r="E9" s="24"/>
      <c r="F9" s="29" t="str">
        <f t="shared" si="0"/>
        <v>Is there any issue with the definition or the use of</v>
      </c>
      <c r="G9" s="24" t="str">
        <f t="shared" si="1"/>
        <v xml:space="preserve"> variable </v>
      </c>
      <c r="H9" s="24" t="str">
        <f t="shared" si="2"/>
        <v>"</v>
      </c>
      <c r="I9" s="24" t="s">
        <v>221</v>
      </c>
      <c r="J9" s="24" t="str">
        <f t="shared" si="3"/>
        <v>"</v>
      </c>
      <c r="K9" s="24" t="str">
        <f t="shared" si="4"/>
        <v/>
      </c>
      <c r="L9" s="24"/>
      <c r="M9" s="24" t="str">
        <f t="shared" si="5"/>
        <v/>
      </c>
      <c r="N9" s="24"/>
      <c r="O9" s="24" t="s">
        <v>196</v>
      </c>
      <c r="P9" s="24" t="s">
        <v>29</v>
      </c>
      <c r="Q9" s="24" t="s">
        <v>478</v>
      </c>
      <c r="R9" s="24" t="s">
        <v>478</v>
      </c>
    </row>
    <row r="10" spans="2:18" x14ac:dyDescent="0.45">
      <c r="B10" s="25">
        <v>7</v>
      </c>
      <c r="C10" s="25">
        <v>6</v>
      </c>
      <c r="D10" s="25">
        <v>1</v>
      </c>
      <c r="E10" s="25"/>
      <c r="F10" s="30" t="str">
        <f t="shared" si="0"/>
        <v>Is there any issue with the</v>
      </c>
      <c r="G10" s="25" t="str">
        <f t="shared" si="1"/>
        <v xml:space="preserve"> conditional clause </v>
      </c>
      <c r="H10" s="25" t="str">
        <f t="shared" si="2"/>
        <v/>
      </c>
      <c r="I10" s="25"/>
      <c r="J10" s="25" t="str">
        <f t="shared" si="3"/>
        <v/>
      </c>
      <c r="K10" s="25" t="str">
        <f t="shared" si="4"/>
        <v xml:space="preserve">between lines </v>
      </c>
      <c r="L10" s="25">
        <v>262</v>
      </c>
      <c r="M10" s="25" t="str">
        <f t="shared" si="5"/>
        <v xml:space="preserve"> and </v>
      </c>
      <c r="N10" s="25">
        <v>271</v>
      </c>
      <c r="O10" s="25" t="s">
        <v>196</v>
      </c>
      <c r="P10" s="25"/>
      <c r="Q10" s="25" t="s">
        <v>478</v>
      </c>
      <c r="R10" s="25" t="s">
        <v>478</v>
      </c>
    </row>
    <row r="11" spans="2:18" x14ac:dyDescent="0.45">
      <c r="B11" s="24">
        <v>7</v>
      </c>
      <c r="C11" s="24">
        <v>7</v>
      </c>
      <c r="D11" s="24">
        <v>4</v>
      </c>
      <c r="E11" s="24"/>
      <c r="F11" s="29" t="str">
        <f t="shared" si="0"/>
        <v>Is there any issue with the definition or the use of</v>
      </c>
      <c r="G11" s="24" t="str">
        <f t="shared" si="1"/>
        <v xml:space="preserve"> variable </v>
      </c>
      <c r="H11" s="24" t="str">
        <f t="shared" si="2"/>
        <v>"</v>
      </c>
      <c r="I11" s="24" t="s">
        <v>222</v>
      </c>
      <c r="J11" s="24" t="str">
        <f t="shared" si="3"/>
        <v>"</v>
      </c>
      <c r="K11" s="24" t="str">
        <f t="shared" si="4"/>
        <v/>
      </c>
      <c r="L11" s="24"/>
      <c r="M11" s="24" t="str">
        <f t="shared" si="5"/>
        <v/>
      </c>
      <c r="N11" s="24"/>
      <c r="O11" s="24" t="s">
        <v>196</v>
      </c>
      <c r="P11" s="24"/>
      <c r="Q11" s="24" t="s">
        <v>478</v>
      </c>
      <c r="R11" s="24" t="s">
        <v>478</v>
      </c>
    </row>
    <row r="12" spans="2:18" x14ac:dyDescent="0.45">
      <c r="B12" s="25">
        <v>7</v>
      </c>
      <c r="C12" s="25">
        <v>8</v>
      </c>
      <c r="D12" s="25">
        <v>3</v>
      </c>
      <c r="E12" s="25"/>
      <c r="F12" s="30" t="str">
        <f t="shared" si="0"/>
        <v>Is there any issue with the</v>
      </c>
      <c r="G12" s="25" t="str">
        <f t="shared" si="1"/>
        <v xml:space="preserve"> method invocation </v>
      </c>
      <c r="H12" s="25" t="str">
        <f t="shared" si="2"/>
        <v>"</v>
      </c>
      <c r="I12" s="25" t="s">
        <v>224</v>
      </c>
      <c r="J12" s="25" t="str">
        <f t="shared" si="3"/>
        <v>"</v>
      </c>
      <c r="K12" s="25" t="str">
        <f t="shared" si="4"/>
        <v xml:space="preserve"> at line </v>
      </c>
      <c r="L12" s="25">
        <v>263</v>
      </c>
      <c r="M12" s="25" t="str">
        <f t="shared" si="5"/>
        <v/>
      </c>
      <c r="N12" s="25"/>
      <c r="O12" s="25" t="s">
        <v>196</v>
      </c>
      <c r="P12" s="25"/>
      <c r="Q12" s="25" t="s">
        <v>478</v>
      </c>
      <c r="R12" s="25" t="s">
        <v>478</v>
      </c>
    </row>
    <row r="13" spans="2:18" x14ac:dyDescent="0.45">
      <c r="B13" s="24">
        <v>7</v>
      </c>
      <c r="C13" s="24">
        <v>9</v>
      </c>
      <c r="D13" s="24">
        <v>1</v>
      </c>
      <c r="E13" s="24"/>
      <c r="F13" s="29" t="str">
        <f t="shared" si="0"/>
        <v>Is there any issue with the</v>
      </c>
      <c r="G13" s="24" t="str">
        <f t="shared" si="1"/>
        <v xml:space="preserve"> conditional clause </v>
      </c>
      <c r="H13" s="24" t="str">
        <f t="shared" si="2"/>
        <v/>
      </c>
      <c r="I13" s="24"/>
      <c r="J13" s="24" t="str">
        <f t="shared" si="3"/>
        <v/>
      </c>
      <c r="K13" s="24" t="str">
        <f t="shared" si="4"/>
        <v xml:space="preserve">between lines </v>
      </c>
      <c r="L13" s="24">
        <v>265</v>
      </c>
      <c r="M13" s="24" t="str">
        <f t="shared" si="5"/>
        <v xml:space="preserve"> and </v>
      </c>
      <c r="N13" s="24">
        <v>267</v>
      </c>
      <c r="O13" s="24" t="s">
        <v>196</v>
      </c>
      <c r="P13" s="24"/>
      <c r="Q13" s="24" t="s">
        <v>478</v>
      </c>
      <c r="R13" s="24" t="s">
        <v>478</v>
      </c>
    </row>
    <row r="14" spans="2:18" x14ac:dyDescent="0.45">
      <c r="B14" s="25">
        <v>7</v>
      </c>
      <c r="C14" s="97">
        <v>10</v>
      </c>
      <c r="D14" s="25">
        <v>1</v>
      </c>
      <c r="E14" s="25"/>
      <c r="F14" s="30" t="str">
        <f t="shared" si="0"/>
        <v>Is there any issue with the</v>
      </c>
      <c r="G14" s="25" t="str">
        <f t="shared" si="1"/>
        <v xml:space="preserve"> conditional clause </v>
      </c>
      <c r="H14" s="25" t="str">
        <f t="shared" si="2"/>
        <v/>
      </c>
      <c r="I14" s="25"/>
      <c r="J14" s="25" t="str">
        <f t="shared" si="3"/>
        <v/>
      </c>
      <c r="K14" s="25" t="str">
        <f t="shared" si="4"/>
        <v xml:space="preserve">between lines </v>
      </c>
      <c r="L14" s="25">
        <v>273</v>
      </c>
      <c r="M14" s="25" t="str">
        <f t="shared" si="5"/>
        <v xml:space="preserve"> and </v>
      </c>
      <c r="N14" s="25">
        <v>282</v>
      </c>
      <c r="O14" s="25" t="s">
        <v>196</v>
      </c>
      <c r="P14" s="25" t="s">
        <v>29</v>
      </c>
      <c r="Q14" s="25" t="s">
        <v>478</v>
      </c>
      <c r="R14" s="25" t="s">
        <v>478</v>
      </c>
    </row>
    <row r="15" spans="2:18" x14ac:dyDescent="0.45">
      <c r="B15" s="24">
        <v>7</v>
      </c>
      <c r="C15" s="24">
        <v>11</v>
      </c>
      <c r="D15" s="24">
        <v>4</v>
      </c>
      <c r="E15" s="24"/>
      <c r="F15" s="29" t="str">
        <f t="shared" si="0"/>
        <v>Is there any issue with the definition or the use of</v>
      </c>
      <c r="G15" s="24" t="str">
        <f t="shared" si="1"/>
        <v xml:space="preserve"> variable </v>
      </c>
      <c r="H15" s="24" t="str">
        <f t="shared" si="2"/>
        <v>"</v>
      </c>
      <c r="I15" s="24" t="s">
        <v>223</v>
      </c>
      <c r="J15" s="24" t="str">
        <f t="shared" si="3"/>
        <v>"</v>
      </c>
      <c r="K15" s="24" t="str">
        <f t="shared" si="4"/>
        <v/>
      </c>
      <c r="L15" s="24"/>
      <c r="M15" s="24" t="str">
        <f t="shared" si="5"/>
        <v/>
      </c>
      <c r="N15" s="24"/>
      <c r="O15" s="24" t="s">
        <v>196</v>
      </c>
      <c r="P15" s="24"/>
      <c r="Q15" s="24" t="s">
        <v>478</v>
      </c>
      <c r="R15" s="24" t="s">
        <v>478</v>
      </c>
    </row>
    <row r="16" spans="2:18" x14ac:dyDescent="0.45">
      <c r="B16" s="25">
        <v>7</v>
      </c>
      <c r="C16" s="25">
        <v>12</v>
      </c>
      <c r="D16" s="25">
        <v>3</v>
      </c>
      <c r="E16" s="25"/>
      <c r="F16" s="30" t="str">
        <f t="shared" si="0"/>
        <v>Is there any issue with the</v>
      </c>
      <c r="G16" s="25" t="str">
        <f t="shared" si="1"/>
        <v xml:space="preserve"> method invocation </v>
      </c>
      <c r="H16" s="25" t="str">
        <f t="shared" si="2"/>
        <v>"</v>
      </c>
      <c r="I16" s="25" t="s">
        <v>224</v>
      </c>
      <c r="J16" s="25" t="str">
        <f t="shared" si="3"/>
        <v>"</v>
      </c>
      <c r="K16" s="25" t="str">
        <f t="shared" si="4"/>
        <v xml:space="preserve"> at line </v>
      </c>
      <c r="L16" s="25">
        <v>274</v>
      </c>
      <c r="M16" s="25" t="str">
        <f t="shared" si="5"/>
        <v/>
      </c>
      <c r="N16" s="25"/>
      <c r="O16" s="25" t="s">
        <v>196</v>
      </c>
      <c r="P16" s="25"/>
      <c r="Q16" s="25" t="s">
        <v>478</v>
      </c>
      <c r="R16" s="25" t="s">
        <v>478</v>
      </c>
    </row>
    <row r="17" spans="1:18" x14ac:dyDescent="0.45">
      <c r="B17" s="24">
        <v>7</v>
      </c>
      <c r="C17" s="24">
        <v>13</v>
      </c>
      <c r="D17" s="24">
        <v>1</v>
      </c>
      <c r="E17" s="24"/>
      <c r="F17" s="29" t="str">
        <f t="shared" si="0"/>
        <v>Is there any issue with the</v>
      </c>
      <c r="G17" s="24" t="str">
        <f t="shared" si="1"/>
        <v xml:space="preserve"> conditional clause </v>
      </c>
      <c r="H17" s="24" t="str">
        <f>IF(I17&lt;&gt;"",$H$4,"")</f>
        <v/>
      </c>
      <c r="I17" s="24"/>
      <c r="J17" s="24" t="str">
        <f>IF(I17&lt;&gt;"",$J$4,"")</f>
        <v/>
      </c>
      <c r="K17" s="24" t="str">
        <f t="shared" si="4"/>
        <v xml:space="preserve">between lines </v>
      </c>
      <c r="L17" s="24">
        <v>276</v>
      </c>
      <c r="M17" s="24" t="str">
        <f t="shared" si="5"/>
        <v xml:space="preserve"> and </v>
      </c>
      <c r="N17" s="24">
        <v>278</v>
      </c>
      <c r="O17" s="24" t="s">
        <v>196</v>
      </c>
      <c r="P17" s="24"/>
      <c r="Q17" s="24" t="s">
        <v>478</v>
      </c>
      <c r="R17" s="24" t="s">
        <v>478</v>
      </c>
    </row>
    <row r="18" spans="1:18" x14ac:dyDescent="0.45">
      <c r="B18" s="25">
        <v>7</v>
      </c>
      <c r="C18" s="97">
        <v>14</v>
      </c>
      <c r="D18" s="25">
        <v>1</v>
      </c>
      <c r="E18" s="25"/>
      <c r="F18" s="30" t="str">
        <f t="shared" si="0"/>
        <v>Is there any issue with the</v>
      </c>
      <c r="G18" s="25" t="str">
        <f t="shared" si="1"/>
        <v xml:space="preserve"> conditional clause </v>
      </c>
      <c r="H18" s="25" t="str">
        <f>IF(I18&lt;&gt;"",$H$4,"")</f>
        <v/>
      </c>
      <c r="I18" s="25"/>
      <c r="J18" s="25" t="str">
        <f>IF(I18&lt;&gt;"",$J$4,"")</f>
        <v/>
      </c>
      <c r="K18" s="25" t="str">
        <f t="shared" si="4"/>
        <v xml:space="preserve">between lines </v>
      </c>
      <c r="L18" s="25">
        <v>284</v>
      </c>
      <c r="M18" s="25" t="str">
        <f t="shared" si="5"/>
        <v xml:space="preserve"> and </v>
      </c>
      <c r="N18" s="25">
        <v>296</v>
      </c>
      <c r="O18" s="25" t="s">
        <v>196</v>
      </c>
      <c r="P18" s="25" t="s">
        <v>29</v>
      </c>
      <c r="Q18" s="25" t="s">
        <v>478</v>
      </c>
      <c r="R18" s="24" t="s">
        <v>478</v>
      </c>
    </row>
    <row r="19" spans="1:18" x14ac:dyDescent="0.45">
      <c r="B19" s="24">
        <v>7</v>
      </c>
      <c r="C19" s="24">
        <v>15</v>
      </c>
      <c r="D19" s="24">
        <v>4</v>
      </c>
      <c r="E19" s="24"/>
      <c r="F19" s="29" t="str">
        <f t="shared" si="0"/>
        <v>Is there any issue with the definition or the use of</v>
      </c>
      <c r="G19" s="24" t="str">
        <f t="shared" si="1"/>
        <v xml:space="preserve"> variable </v>
      </c>
      <c r="H19" s="24" t="str">
        <f t="shared" si="2"/>
        <v>"</v>
      </c>
      <c r="I19" s="24" t="s">
        <v>225</v>
      </c>
      <c r="J19" s="24" t="str">
        <f t="shared" si="3"/>
        <v>"</v>
      </c>
      <c r="K19" s="24" t="str">
        <f t="shared" si="4"/>
        <v/>
      </c>
      <c r="L19" s="24"/>
      <c r="M19" s="24" t="str">
        <f t="shared" si="5"/>
        <v/>
      </c>
      <c r="N19" s="24"/>
      <c r="O19" s="24" t="s">
        <v>196</v>
      </c>
      <c r="P19" s="24"/>
      <c r="Q19" s="24" t="s">
        <v>478</v>
      </c>
      <c r="R19" s="24" t="s">
        <v>478</v>
      </c>
    </row>
    <row r="20" spans="1:18" x14ac:dyDescent="0.45">
      <c r="B20" s="25">
        <v>7</v>
      </c>
      <c r="C20" s="25">
        <v>16</v>
      </c>
      <c r="D20" s="25">
        <v>3</v>
      </c>
      <c r="E20" s="25"/>
      <c r="F20" s="30" t="str">
        <f t="shared" si="0"/>
        <v>Is there any issue with the</v>
      </c>
      <c r="G20" s="25" t="str">
        <f t="shared" si="1"/>
        <v xml:space="preserve"> method invocation </v>
      </c>
      <c r="H20" s="25" t="str">
        <f t="shared" si="2"/>
        <v>"</v>
      </c>
      <c r="I20" s="25" t="s">
        <v>224</v>
      </c>
      <c r="J20" s="25" t="str">
        <f t="shared" si="3"/>
        <v>"</v>
      </c>
      <c r="K20" s="25" t="str">
        <f t="shared" si="4"/>
        <v xml:space="preserve"> at line </v>
      </c>
      <c r="L20" s="25">
        <v>285</v>
      </c>
      <c r="M20" s="25" t="str">
        <f t="shared" si="5"/>
        <v/>
      </c>
      <c r="N20" s="25"/>
      <c r="O20" s="25" t="s">
        <v>196</v>
      </c>
      <c r="P20" s="25"/>
      <c r="Q20" s="24" t="s">
        <v>478</v>
      </c>
      <c r="R20" s="24" t="s">
        <v>478</v>
      </c>
    </row>
    <row r="21" spans="1:18" x14ac:dyDescent="0.45">
      <c r="B21" s="24">
        <v>7</v>
      </c>
      <c r="C21" s="24">
        <v>17</v>
      </c>
      <c r="D21" s="24">
        <v>4</v>
      </c>
      <c r="E21" s="24"/>
      <c r="F21" s="29" t="str">
        <f>IF(D21&lt;&gt;4, "Is there any issue with the", "Is there any issue with the definition or the use of")</f>
        <v>Is there any issue with the definition or the use of</v>
      </c>
      <c r="G21" s="24" t="str">
        <f>IF(D21=4," variable ",IF(D21=1," conditional clause ",IF(D21=2," loop ",IF(D21=3," method invocation ",""))))</f>
        <v xml:space="preserve"> variable </v>
      </c>
      <c r="H21" s="24" t="str">
        <f>IF(I21&lt;&gt;"",$H$4,"")</f>
        <v>"</v>
      </c>
      <c r="I21" s="24" t="s">
        <v>226</v>
      </c>
      <c r="J21" s="24" t="str">
        <f>IF(I21&lt;&gt;"",$J$4,"")</f>
        <v>"</v>
      </c>
      <c r="K21" s="24" t="str">
        <f>IF(OR(D21=1,D21=2),"between lines ", IF(D21=3," at line ",""))</f>
        <v/>
      </c>
      <c r="L21" s="24"/>
      <c r="M21" s="24" t="str">
        <f>IF(N21&lt;&gt;""," and ", "")</f>
        <v/>
      </c>
      <c r="N21" s="24"/>
      <c r="O21" s="24" t="s">
        <v>196</v>
      </c>
      <c r="P21" s="24"/>
      <c r="Q21" s="25" t="s">
        <v>478</v>
      </c>
      <c r="R21" s="25" t="s">
        <v>478</v>
      </c>
    </row>
    <row r="22" spans="1:18" x14ac:dyDescent="0.45">
      <c r="B22" s="25">
        <v>7</v>
      </c>
      <c r="C22" s="25">
        <v>18</v>
      </c>
      <c r="D22" s="25">
        <v>3</v>
      </c>
      <c r="E22" s="25"/>
      <c r="F22" s="30" t="str">
        <f t="shared" ref="F22:F36" si="6">IF(D22&lt;&gt;4, "Is there any issue with the", "Is there any issue with the definition or the use of")</f>
        <v>Is there any issue with the</v>
      </c>
      <c r="G22" s="25" t="str">
        <f t="shared" ref="G22:G36" si="7">IF(D22=4," variable ",IF(D22=1," conditional clause ",IF(D22=2," loop ",IF(D22=3," method invocation ",""))))</f>
        <v xml:space="preserve"> method invocation </v>
      </c>
      <c r="H22" s="25" t="str">
        <f t="shared" ref="H22:H36" si="8">IF(I22&lt;&gt;"",$H$4,"")</f>
        <v>"</v>
      </c>
      <c r="I22" s="25" t="s">
        <v>227</v>
      </c>
      <c r="J22" s="25" t="str">
        <f t="shared" ref="J22:J36" si="9">IF(I22&lt;&gt;"",$J$4,"")</f>
        <v>"</v>
      </c>
      <c r="K22" s="25" t="str">
        <f t="shared" ref="K22:K36" si="10">IF(OR(D22=1,D22=2),"between lines ", IF(D22=3," at line ",""))</f>
        <v xml:space="preserve"> at line </v>
      </c>
      <c r="L22" s="25">
        <v>287</v>
      </c>
      <c r="M22" s="25" t="str">
        <f>IF(N22&lt;&gt;""," and ", "")</f>
        <v/>
      </c>
      <c r="N22" s="25"/>
      <c r="O22" s="25" t="s">
        <v>196</v>
      </c>
      <c r="P22" s="25"/>
      <c r="Q22" s="24" t="s">
        <v>478</v>
      </c>
      <c r="R22" s="24" t="s">
        <v>478</v>
      </c>
    </row>
    <row r="23" spans="1:18" x14ac:dyDescent="0.45">
      <c r="B23" s="24">
        <v>7</v>
      </c>
      <c r="C23" s="24">
        <v>19</v>
      </c>
      <c r="D23" s="24">
        <v>4</v>
      </c>
      <c r="E23" s="24"/>
      <c r="F23" s="29" t="str">
        <f t="shared" si="6"/>
        <v>Is there any issue with the definition or the use of</v>
      </c>
      <c r="G23" s="24" t="str">
        <f t="shared" si="7"/>
        <v xml:space="preserve"> variable </v>
      </c>
      <c r="H23" s="24" t="str">
        <f t="shared" si="8"/>
        <v>"</v>
      </c>
      <c r="I23" s="24" t="s">
        <v>228</v>
      </c>
      <c r="J23" s="24" t="str">
        <f t="shared" si="9"/>
        <v>"</v>
      </c>
      <c r="K23" s="24" t="str">
        <f t="shared" si="10"/>
        <v/>
      </c>
      <c r="L23" s="24"/>
      <c r="M23" s="24" t="str">
        <f>IF(N23&lt;&gt;""," and ", "")</f>
        <v/>
      </c>
      <c r="N23" s="24"/>
      <c r="O23" s="24" t="s">
        <v>196</v>
      </c>
      <c r="P23" s="24"/>
      <c r="Q23" s="25" t="s">
        <v>478</v>
      </c>
      <c r="R23" s="25" t="s">
        <v>478</v>
      </c>
    </row>
    <row r="24" spans="1:18" x14ac:dyDescent="0.45">
      <c r="B24" s="25">
        <v>7</v>
      </c>
      <c r="C24" s="25">
        <v>20</v>
      </c>
      <c r="D24" s="25">
        <v>1</v>
      </c>
      <c r="E24" s="25"/>
      <c r="F24" s="30" t="str">
        <f t="shared" si="6"/>
        <v>Is there any issue with the</v>
      </c>
      <c r="G24" s="25" t="str">
        <f t="shared" si="7"/>
        <v xml:space="preserve"> conditional clause </v>
      </c>
      <c r="H24" s="25" t="str">
        <f t="shared" si="8"/>
        <v/>
      </c>
      <c r="I24" s="25"/>
      <c r="J24" s="25" t="str">
        <f t="shared" si="9"/>
        <v/>
      </c>
      <c r="K24" s="25" t="str">
        <f t="shared" si="10"/>
        <v xml:space="preserve">between lines </v>
      </c>
      <c r="L24" s="25">
        <v>290</v>
      </c>
      <c r="M24" s="25" t="str">
        <f t="shared" ref="M24:M36" si="11">IF(N24&lt;&gt;""," and ", "")</f>
        <v xml:space="preserve"> and </v>
      </c>
      <c r="N24" s="25">
        <v>292</v>
      </c>
      <c r="O24" s="25" t="s">
        <v>196</v>
      </c>
      <c r="P24" s="25"/>
      <c r="Q24" s="24" t="s">
        <v>478</v>
      </c>
      <c r="R24" s="24" t="s">
        <v>478</v>
      </c>
    </row>
    <row r="25" spans="1:18" x14ac:dyDescent="0.45">
      <c r="A25" s="22" t="s">
        <v>240</v>
      </c>
      <c r="B25" s="24">
        <v>7</v>
      </c>
      <c r="C25" s="98">
        <v>21</v>
      </c>
      <c r="D25" s="24">
        <v>1</v>
      </c>
      <c r="E25" s="24"/>
      <c r="F25" s="29" t="str">
        <f t="shared" si="6"/>
        <v>Is there any issue with the</v>
      </c>
      <c r="G25" s="24" t="str">
        <f t="shared" si="7"/>
        <v xml:space="preserve"> conditional clause </v>
      </c>
      <c r="H25" s="24" t="str">
        <f t="shared" si="8"/>
        <v/>
      </c>
      <c r="I25" s="24"/>
      <c r="J25" s="24" t="str">
        <f t="shared" si="9"/>
        <v/>
      </c>
      <c r="K25" s="24" t="str">
        <f t="shared" si="10"/>
        <v xml:space="preserve">between lines </v>
      </c>
      <c r="L25" s="24">
        <v>298</v>
      </c>
      <c r="M25" s="24" t="str">
        <f t="shared" si="11"/>
        <v xml:space="preserve"> and </v>
      </c>
      <c r="N25" s="24">
        <v>310</v>
      </c>
      <c r="O25" s="24" t="s">
        <v>196</v>
      </c>
      <c r="P25" s="24" t="s">
        <v>29</v>
      </c>
      <c r="Q25" s="25" t="s">
        <v>478</v>
      </c>
      <c r="R25" s="25" t="s">
        <v>478</v>
      </c>
    </row>
    <row r="26" spans="1:18" x14ac:dyDescent="0.45">
      <c r="A26" s="22" t="s">
        <v>240</v>
      </c>
      <c r="B26" s="25">
        <v>7</v>
      </c>
      <c r="C26" s="97">
        <v>22</v>
      </c>
      <c r="D26" s="25">
        <v>4</v>
      </c>
      <c r="E26" s="25"/>
      <c r="F26" s="30" t="str">
        <f t="shared" si="6"/>
        <v>Is there any issue with the definition or the use of</v>
      </c>
      <c r="G26" s="25" t="str">
        <f t="shared" si="7"/>
        <v xml:space="preserve"> variable </v>
      </c>
      <c r="H26" s="25" t="str">
        <f t="shared" si="8"/>
        <v>"</v>
      </c>
      <c r="I26" s="25" t="s">
        <v>225</v>
      </c>
      <c r="J26" s="25" t="str">
        <f t="shared" si="9"/>
        <v>"</v>
      </c>
      <c r="K26" s="25" t="str">
        <f t="shared" si="10"/>
        <v/>
      </c>
      <c r="L26" s="25"/>
      <c r="M26" s="25" t="str">
        <f t="shared" si="11"/>
        <v/>
      </c>
      <c r="N26" s="25"/>
      <c r="O26" s="25" t="s">
        <v>196</v>
      </c>
      <c r="P26" s="25" t="s">
        <v>29</v>
      </c>
      <c r="Q26" s="24" t="s">
        <v>478</v>
      </c>
      <c r="R26" s="24" t="s">
        <v>478</v>
      </c>
    </row>
    <row r="27" spans="1:18" x14ac:dyDescent="0.45">
      <c r="A27" s="22" t="s">
        <v>240</v>
      </c>
      <c r="B27" s="24">
        <v>7</v>
      </c>
      <c r="C27" s="98">
        <v>23</v>
      </c>
      <c r="D27" s="24">
        <v>3</v>
      </c>
      <c r="E27" s="24"/>
      <c r="F27" s="29" t="str">
        <f t="shared" si="6"/>
        <v>Is there any issue with the</v>
      </c>
      <c r="G27" s="24" t="str">
        <f t="shared" si="7"/>
        <v xml:space="preserve"> method invocation </v>
      </c>
      <c r="H27" s="24" t="str">
        <f t="shared" si="8"/>
        <v>"</v>
      </c>
      <c r="I27" s="24" t="s">
        <v>224</v>
      </c>
      <c r="J27" s="24" t="str">
        <f t="shared" si="9"/>
        <v>"</v>
      </c>
      <c r="K27" s="24" t="str">
        <f t="shared" si="10"/>
        <v xml:space="preserve"> at line </v>
      </c>
      <c r="L27" s="24">
        <v>299</v>
      </c>
      <c r="M27" s="24" t="str">
        <f t="shared" si="11"/>
        <v/>
      </c>
      <c r="N27" s="24"/>
      <c r="O27" s="24" t="s">
        <v>196</v>
      </c>
      <c r="P27" s="24" t="s">
        <v>29</v>
      </c>
      <c r="Q27" s="25" t="s">
        <v>478</v>
      </c>
      <c r="R27" s="25" t="s">
        <v>478</v>
      </c>
    </row>
    <row r="28" spans="1:18" x14ac:dyDescent="0.45">
      <c r="A28" s="22" t="s">
        <v>240</v>
      </c>
      <c r="B28" s="25">
        <v>7</v>
      </c>
      <c r="C28" s="97">
        <v>24</v>
      </c>
      <c r="D28" s="25">
        <v>4</v>
      </c>
      <c r="E28" s="25"/>
      <c r="F28" s="30" t="str">
        <f t="shared" si="6"/>
        <v>Is there any issue with the definition or the use of</v>
      </c>
      <c r="G28" s="25" t="str">
        <f t="shared" si="7"/>
        <v xml:space="preserve"> variable </v>
      </c>
      <c r="H28" s="25" t="str">
        <f t="shared" si="8"/>
        <v>"</v>
      </c>
      <c r="I28" s="25" t="s">
        <v>226</v>
      </c>
      <c r="J28" s="25" t="str">
        <f t="shared" si="9"/>
        <v>"</v>
      </c>
      <c r="K28" s="25" t="str">
        <f t="shared" si="10"/>
        <v/>
      </c>
      <c r="L28" s="25"/>
      <c r="M28" s="25" t="str">
        <f t="shared" si="11"/>
        <v/>
      </c>
      <c r="N28" s="25"/>
      <c r="O28" s="25" t="s">
        <v>196</v>
      </c>
      <c r="P28" s="25" t="s">
        <v>29</v>
      </c>
      <c r="Q28" s="24" t="s">
        <v>478</v>
      </c>
      <c r="R28" s="24" t="s">
        <v>478</v>
      </c>
    </row>
    <row r="29" spans="1:18" x14ac:dyDescent="0.45">
      <c r="A29" s="22" t="s">
        <v>240</v>
      </c>
      <c r="B29" s="24">
        <v>7</v>
      </c>
      <c r="C29" s="98">
        <v>25</v>
      </c>
      <c r="D29" s="24">
        <v>3</v>
      </c>
      <c r="E29" s="24"/>
      <c r="F29" s="29" t="str">
        <f t="shared" si="6"/>
        <v>Is there any issue with the</v>
      </c>
      <c r="G29" s="24" t="str">
        <f t="shared" si="7"/>
        <v xml:space="preserve"> method invocation </v>
      </c>
      <c r="H29" s="24" t="str">
        <f t="shared" si="8"/>
        <v>"</v>
      </c>
      <c r="I29" s="24" t="s">
        <v>227</v>
      </c>
      <c r="J29" s="24" t="str">
        <f t="shared" si="9"/>
        <v>"</v>
      </c>
      <c r="K29" s="24" t="str">
        <f t="shared" si="10"/>
        <v xml:space="preserve"> at line </v>
      </c>
      <c r="L29" s="24">
        <v>301</v>
      </c>
      <c r="M29" s="24" t="str">
        <f t="shared" si="11"/>
        <v/>
      </c>
      <c r="N29" s="24"/>
      <c r="O29" s="24" t="s">
        <v>196</v>
      </c>
      <c r="P29" s="24" t="s">
        <v>29</v>
      </c>
      <c r="Q29" s="25" t="s">
        <v>478</v>
      </c>
      <c r="R29" s="25" t="s">
        <v>478</v>
      </c>
    </row>
    <row r="30" spans="1:18" x14ac:dyDescent="0.45">
      <c r="B30" s="25">
        <v>7</v>
      </c>
      <c r="C30" s="25">
        <v>26</v>
      </c>
      <c r="D30" s="25">
        <v>4</v>
      </c>
      <c r="E30" s="25"/>
      <c r="F30" s="30" t="str">
        <f t="shared" si="6"/>
        <v>Is there any issue with the definition or the use of</v>
      </c>
      <c r="G30" s="25" t="str">
        <f t="shared" si="7"/>
        <v xml:space="preserve"> variable </v>
      </c>
      <c r="H30" s="25" t="str">
        <f t="shared" si="8"/>
        <v>"</v>
      </c>
      <c r="I30" s="25" t="s">
        <v>229</v>
      </c>
      <c r="J30" s="25" t="str">
        <f t="shared" si="9"/>
        <v>"</v>
      </c>
      <c r="K30" s="25" t="str">
        <f t="shared" si="10"/>
        <v/>
      </c>
      <c r="L30" s="25"/>
      <c r="M30" s="25" t="str">
        <f t="shared" si="11"/>
        <v/>
      </c>
      <c r="N30" s="25"/>
      <c r="O30" s="25" t="s">
        <v>196</v>
      </c>
      <c r="P30" s="25"/>
      <c r="Q30" s="24" t="s">
        <v>478</v>
      </c>
      <c r="R30" s="24" t="s">
        <v>478</v>
      </c>
    </row>
    <row r="31" spans="1:18" x14ac:dyDescent="0.45">
      <c r="B31" s="24">
        <v>7</v>
      </c>
      <c r="C31" s="24">
        <v>27</v>
      </c>
      <c r="D31" s="24">
        <v>1</v>
      </c>
      <c r="E31" s="24"/>
      <c r="F31" s="29" t="str">
        <f t="shared" si="6"/>
        <v>Is there any issue with the</v>
      </c>
      <c r="G31" s="24" t="str">
        <f t="shared" si="7"/>
        <v xml:space="preserve"> conditional clause </v>
      </c>
      <c r="H31" s="24" t="str">
        <f t="shared" si="8"/>
        <v/>
      </c>
      <c r="I31" s="24"/>
      <c r="J31" s="24" t="str">
        <f t="shared" si="9"/>
        <v/>
      </c>
      <c r="K31" s="24" t="str">
        <f t="shared" si="10"/>
        <v xml:space="preserve">between lines </v>
      </c>
      <c r="L31" s="24">
        <v>304</v>
      </c>
      <c r="M31" s="24" t="str">
        <f t="shared" si="11"/>
        <v xml:space="preserve"> and </v>
      </c>
      <c r="N31" s="24">
        <v>306</v>
      </c>
      <c r="O31" s="24" t="s">
        <v>196</v>
      </c>
      <c r="P31" s="24"/>
      <c r="Q31" s="25" t="s">
        <v>478</v>
      </c>
      <c r="R31" s="24" t="s">
        <v>478</v>
      </c>
    </row>
    <row r="32" spans="1:18" x14ac:dyDescent="0.45">
      <c r="B32" s="25">
        <v>7</v>
      </c>
      <c r="C32" s="25">
        <v>28</v>
      </c>
      <c r="D32" s="25">
        <v>1</v>
      </c>
      <c r="E32" s="25"/>
      <c r="F32" s="30" t="str">
        <f t="shared" si="6"/>
        <v>Is there any issue with the</v>
      </c>
      <c r="G32" s="25" t="str">
        <f t="shared" si="7"/>
        <v xml:space="preserve"> conditional clause </v>
      </c>
      <c r="H32" s="25" t="str">
        <f t="shared" si="8"/>
        <v/>
      </c>
      <c r="I32" s="25"/>
      <c r="J32" s="25" t="str">
        <f t="shared" si="9"/>
        <v/>
      </c>
      <c r="K32" s="25" t="str">
        <f t="shared" si="10"/>
        <v xml:space="preserve">between lines </v>
      </c>
      <c r="L32" s="25">
        <v>312</v>
      </c>
      <c r="M32" s="25" t="str">
        <f t="shared" si="11"/>
        <v xml:space="preserve"> and </v>
      </c>
      <c r="N32" s="25">
        <v>321</v>
      </c>
      <c r="O32" s="25" t="s">
        <v>196</v>
      </c>
      <c r="P32" s="25"/>
      <c r="Q32" s="24" t="s">
        <v>478</v>
      </c>
      <c r="R32" s="24" t="s">
        <v>478</v>
      </c>
    </row>
    <row r="33" spans="2:18" x14ac:dyDescent="0.45">
      <c r="B33" s="24">
        <v>7</v>
      </c>
      <c r="C33" s="24">
        <v>29</v>
      </c>
      <c r="D33" s="24">
        <v>4</v>
      </c>
      <c r="E33" s="24"/>
      <c r="F33" s="29" t="str">
        <f t="shared" si="6"/>
        <v>Is there any issue with the definition or the use of</v>
      </c>
      <c r="G33" s="24" t="str">
        <f t="shared" si="7"/>
        <v xml:space="preserve"> variable </v>
      </c>
      <c r="H33" s="24" t="str">
        <f t="shared" si="8"/>
        <v>"</v>
      </c>
      <c r="I33" s="24" t="s">
        <v>230</v>
      </c>
      <c r="J33" s="24" t="str">
        <f t="shared" si="9"/>
        <v>"</v>
      </c>
      <c r="K33" s="24" t="str">
        <f t="shared" si="10"/>
        <v/>
      </c>
      <c r="L33" s="24"/>
      <c r="M33" s="24" t="str">
        <f t="shared" si="11"/>
        <v/>
      </c>
      <c r="N33" s="24"/>
      <c r="O33" s="24" t="s">
        <v>196</v>
      </c>
      <c r="P33" s="24"/>
      <c r="Q33" s="25" t="s">
        <v>478</v>
      </c>
      <c r="R33" s="24" t="s">
        <v>478</v>
      </c>
    </row>
    <row r="34" spans="2:18" x14ac:dyDescent="0.45">
      <c r="B34" s="25">
        <v>7</v>
      </c>
      <c r="C34" s="25">
        <v>30</v>
      </c>
      <c r="D34" s="25">
        <v>3</v>
      </c>
      <c r="E34" s="25"/>
      <c r="F34" s="30" t="str">
        <f t="shared" si="6"/>
        <v>Is there any issue with the</v>
      </c>
      <c r="G34" s="25" t="str">
        <f t="shared" si="7"/>
        <v xml:space="preserve"> method invocation </v>
      </c>
      <c r="H34" s="25" t="str">
        <f t="shared" si="8"/>
        <v>"</v>
      </c>
      <c r="I34" s="25" t="s">
        <v>227</v>
      </c>
      <c r="J34" s="25" t="str">
        <f t="shared" si="9"/>
        <v>"</v>
      </c>
      <c r="K34" s="25" t="str">
        <f t="shared" si="10"/>
        <v xml:space="preserve"> at line </v>
      </c>
      <c r="L34" s="25">
        <v>313</v>
      </c>
      <c r="M34" s="25" t="str">
        <f t="shared" si="11"/>
        <v/>
      </c>
      <c r="N34" s="25"/>
      <c r="O34" s="25" t="s">
        <v>196</v>
      </c>
      <c r="P34" s="25"/>
      <c r="Q34" s="24" t="s">
        <v>478</v>
      </c>
      <c r="R34" s="25" t="s">
        <v>478</v>
      </c>
    </row>
    <row r="35" spans="2:18" x14ac:dyDescent="0.45">
      <c r="B35" s="24">
        <v>7</v>
      </c>
      <c r="C35" s="24">
        <v>31</v>
      </c>
      <c r="D35" s="24">
        <v>1</v>
      </c>
      <c r="E35" s="24"/>
      <c r="F35" s="29" t="str">
        <f t="shared" si="6"/>
        <v>Is there any issue with the</v>
      </c>
      <c r="G35" s="24" t="str">
        <f t="shared" si="7"/>
        <v xml:space="preserve"> conditional clause </v>
      </c>
      <c r="H35" s="24" t="str">
        <f t="shared" si="8"/>
        <v/>
      </c>
      <c r="I35" s="24"/>
      <c r="J35" s="24" t="str">
        <f t="shared" si="9"/>
        <v/>
      </c>
      <c r="K35" s="24" t="str">
        <f t="shared" si="10"/>
        <v xml:space="preserve">between lines </v>
      </c>
      <c r="L35" s="24">
        <v>315</v>
      </c>
      <c r="M35" s="24" t="str">
        <f t="shared" si="11"/>
        <v xml:space="preserve"> and </v>
      </c>
      <c r="N35" s="24">
        <v>317</v>
      </c>
      <c r="O35" s="24" t="s">
        <v>196</v>
      </c>
      <c r="P35" s="24"/>
      <c r="Q35" s="24" t="s">
        <v>478</v>
      </c>
      <c r="R35" s="24" t="s">
        <v>478</v>
      </c>
    </row>
    <row r="36" spans="2:18" x14ac:dyDescent="0.45">
      <c r="B36" s="25">
        <v>7</v>
      </c>
      <c r="C36" s="25">
        <v>32</v>
      </c>
      <c r="D36" s="25">
        <v>1</v>
      </c>
      <c r="E36" s="25"/>
      <c r="F36" s="30" t="str">
        <f t="shared" si="6"/>
        <v>Is there any issue with the</v>
      </c>
      <c r="G36" s="25" t="str">
        <f t="shared" si="7"/>
        <v xml:space="preserve"> conditional clause </v>
      </c>
      <c r="H36" s="25" t="str">
        <f t="shared" si="8"/>
        <v/>
      </c>
      <c r="I36" s="25"/>
      <c r="J36" s="25" t="str">
        <f t="shared" si="9"/>
        <v/>
      </c>
      <c r="K36" s="25" t="str">
        <f t="shared" si="10"/>
        <v xml:space="preserve">between lines </v>
      </c>
      <c r="L36" s="25">
        <v>323</v>
      </c>
      <c r="M36" s="25" t="str">
        <f t="shared" si="11"/>
        <v xml:space="preserve"> and </v>
      </c>
      <c r="N36" s="25">
        <v>332</v>
      </c>
      <c r="O36" s="25" t="s">
        <v>196</v>
      </c>
      <c r="P36" s="25"/>
      <c r="Q36" s="25" t="s">
        <v>478</v>
      </c>
      <c r="R36" s="25" t="s">
        <v>478</v>
      </c>
    </row>
    <row r="37" spans="2:18" x14ac:dyDescent="0.45">
      <c r="B37" s="24">
        <v>7</v>
      </c>
      <c r="C37" s="24">
        <v>33</v>
      </c>
      <c r="D37" s="24">
        <v>4</v>
      </c>
      <c r="E37" s="24"/>
      <c r="F37" s="29" t="str">
        <f t="shared" ref="F37:F39" si="12">IF(D37&lt;&gt;4, "Is there any issue with the", "Is there any issue with the definition or the use of")</f>
        <v>Is there any issue with the definition or the use of</v>
      </c>
      <c r="G37" s="24" t="str">
        <f t="shared" ref="G37:G39" si="13">IF(D37=4," variable ",IF(D37=1," conditional clause ",IF(D37=2," loop ",IF(D37=3," method invocation ",""))))</f>
        <v xml:space="preserve"> variable </v>
      </c>
      <c r="H37" s="24" t="str">
        <f t="shared" ref="H37:H39" si="14">IF(I37&lt;&gt;"",$H$4,"")</f>
        <v>"</v>
      </c>
      <c r="I37" s="24" t="s">
        <v>231</v>
      </c>
      <c r="J37" s="24" t="str">
        <f t="shared" ref="J37:J39" si="15">IF(I37&lt;&gt;"",$J$4,"")</f>
        <v>"</v>
      </c>
      <c r="K37" s="24" t="str">
        <f t="shared" ref="K37:K39" si="16">IF(OR(D37=1,D37=2),"between lines ", IF(D37=3," at line ",""))</f>
        <v/>
      </c>
      <c r="L37" s="24"/>
      <c r="M37" s="24" t="str">
        <f t="shared" ref="M37:M39" si="17">IF(N37&lt;&gt;""," and ", "")</f>
        <v/>
      </c>
      <c r="N37" s="24"/>
      <c r="O37" s="24" t="s">
        <v>196</v>
      </c>
      <c r="P37" s="24"/>
      <c r="Q37" s="24" t="s">
        <v>478</v>
      </c>
      <c r="R37" s="24" t="s">
        <v>478</v>
      </c>
    </row>
    <row r="38" spans="2:18" x14ac:dyDescent="0.45">
      <c r="B38" s="25">
        <v>7</v>
      </c>
      <c r="C38" s="25">
        <v>34</v>
      </c>
      <c r="D38" s="25">
        <v>3</v>
      </c>
      <c r="E38" s="25"/>
      <c r="F38" s="30" t="str">
        <f t="shared" si="12"/>
        <v>Is there any issue with the</v>
      </c>
      <c r="G38" s="25" t="str">
        <f t="shared" si="13"/>
        <v xml:space="preserve"> method invocation </v>
      </c>
      <c r="H38" s="25" t="str">
        <f t="shared" si="14"/>
        <v>"</v>
      </c>
      <c r="I38" s="25" t="s">
        <v>227</v>
      </c>
      <c r="J38" s="25" t="str">
        <f t="shared" si="15"/>
        <v>"</v>
      </c>
      <c r="K38" s="25" t="str">
        <f t="shared" si="16"/>
        <v xml:space="preserve"> at line </v>
      </c>
      <c r="L38" s="25">
        <v>324</v>
      </c>
      <c r="M38" s="25" t="str">
        <f t="shared" si="17"/>
        <v/>
      </c>
      <c r="N38" s="25"/>
      <c r="O38" s="25" t="s">
        <v>196</v>
      </c>
      <c r="P38" s="25"/>
      <c r="Q38" s="25" t="s">
        <v>478</v>
      </c>
      <c r="R38" s="25" t="s">
        <v>478</v>
      </c>
    </row>
    <row r="39" spans="2:18" x14ac:dyDescent="0.45">
      <c r="B39" s="24">
        <v>7</v>
      </c>
      <c r="C39" s="24">
        <v>35</v>
      </c>
      <c r="D39" s="24">
        <v>1</v>
      </c>
      <c r="E39" s="24"/>
      <c r="F39" s="29" t="str">
        <f t="shared" si="12"/>
        <v>Is there any issue with the</v>
      </c>
      <c r="G39" s="24" t="str">
        <f t="shared" si="13"/>
        <v xml:space="preserve"> conditional clause </v>
      </c>
      <c r="H39" s="24" t="str">
        <f t="shared" si="14"/>
        <v/>
      </c>
      <c r="I39" s="24"/>
      <c r="J39" s="24" t="str">
        <f t="shared" si="15"/>
        <v/>
      </c>
      <c r="K39" s="24" t="str">
        <f t="shared" si="16"/>
        <v xml:space="preserve">between lines </v>
      </c>
      <c r="L39" s="24">
        <v>326</v>
      </c>
      <c r="M39" s="24" t="str">
        <f t="shared" si="17"/>
        <v xml:space="preserve"> and </v>
      </c>
      <c r="N39" s="24">
        <v>328</v>
      </c>
      <c r="O39" s="24" t="s">
        <v>196</v>
      </c>
      <c r="P39" s="24"/>
      <c r="Q39" s="24" t="s">
        <v>478</v>
      </c>
      <c r="R39" s="24" t="s">
        <v>478</v>
      </c>
    </row>
    <row r="40" spans="2:18" x14ac:dyDescent="0.45">
      <c r="B40"/>
      <c r="C40"/>
      <c r="D40"/>
      <c r="E40"/>
      <c r="F40"/>
      <c r="G40"/>
      <c r="H40"/>
      <c r="I40"/>
      <c r="J40"/>
      <c r="K40"/>
      <c r="L40"/>
      <c r="M40"/>
      <c r="N40"/>
      <c r="O40"/>
    </row>
    <row r="41" spans="2:18" x14ac:dyDescent="0.45">
      <c r="B41" s="9" t="s">
        <v>391</v>
      </c>
      <c r="C41" t="e">
        <f>Summary!#REF!</f>
        <v>#REF!</v>
      </c>
      <c r="D41"/>
      <c r="E41"/>
      <c r="F41"/>
      <c r="G41"/>
      <c r="H41"/>
      <c r="I41"/>
      <c r="J41"/>
      <c r="K41"/>
      <c r="L41"/>
      <c r="M41"/>
    </row>
    <row r="42" spans="2:18" ht="47.65" thickBot="1" x14ac:dyDescent="0.5">
      <c r="B42" s="47" t="s">
        <v>291</v>
      </c>
      <c r="C42" s="48" t="s">
        <v>292</v>
      </c>
      <c r="D42" s="49" t="s">
        <v>283</v>
      </c>
      <c r="E42" s="49"/>
      <c r="F42" s="49" t="s">
        <v>284</v>
      </c>
      <c r="G42" s="49" t="s">
        <v>285</v>
      </c>
      <c r="H42" s="49" t="s">
        <v>286</v>
      </c>
      <c r="I42" s="49" t="s">
        <v>287</v>
      </c>
      <c r="J42" s="49" t="s">
        <v>288</v>
      </c>
      <c r="K42" s="49" t="s">
        <v>289</v>
      </c>
      <c r="L42" s="49" t="s">
        <v>290</v>
      </c>
      <c r="M42" s="48" t="s">
        <v>293</v>
      </c>
    </row>
    <row r="43" spans="2:18" ht="16.149999999999999" thickTop="1" x14ac:dyDescent="0.5">
      <c r="B43" s="50">
        <v>4</v>
      </c>
      <c r="C43" s="51" t="s">
        <v>282</v>
      </c>
      <c r="D43" s="62">
        <f>B43</f>
        <v>4</v>
      </c>
      <c r="E43" s="208"/>
      <c r="F43" s="63">
        <f>D45</f>
        <v>3</v>
      </c>
      <c r="G43" s="51"/>
      <c r="H43" s="51"/>
      <c r="I43" s="51"/>
      <c r="J43" s="51"/>
      <c r="K43" s="51"/>
      <c r="L43" s="51"/>
      <c r="M43" s="93">
        <f>COUNTA(D43:L43)</f>
        <v>2</v>
      </c>
    </row>
    <row r="44" spans="2:18" ht="15.75" x14ac:dyDescent="0.5">
      <c r="B44" s="52">
        <v>22</v>
      </c>
      <c r="C44" s="53" t="s">
        <v>281</v>
      </c>
      <c r="D44" s="64">
        <f>B44</f>
        <v>22</v>
      </c>
      <c r="E44" s="209"/>
      <c r="F44" s="65">
        <f>D44</f>
        <v>22</v>
      </c>
      <c r="G44" s="53"/>
      <c r="H44" s="53"/>
      <c r="I44" s="53"/>
      <c r="J44" s="53"/>
      <c r="K44" s="53"/>
      <c r="L44" s="53"/>
      <c r="M44" s="94">
        <f t="shared" ref="M44:M52" si="18">COUNTA(D44:L44)</f>
        <v>2</v>
      </c>
    </row>
    <row r="45" spans="2:18" ht="16.149999999999999" thickBot="1" x14ac:dyDescent="0.55000000000000004">
      <c r="B45" s="54">
        <v>3</v>
      </c>
      <c r="C45" s="55" t="s">
        <v>282</v>
      </c>
      <c r="D45" s="66">
        <f>B45</f>
        <v>3</v>
      </c>
      <c r="E45" s="210"/>
      <c r="F45" s="67">
        <f>D43</f>
        <v>4</v>
      </c>
      <c r="G45" s="55"/>
      <c r="H45" s="55"/>
      <c r="I45" s="55"/>
      <c r="J45" s="55"/>
      <c r="K45" s="55"/>
      <c r="L45" s="55"/>
      <c r="M45" s="93">
        <f t="shared" si="18"/>
        <v>2</v>
      </c>
    </row>
    <row r="46" spans="2:18" ht="15.75" x14ac:dyDescent="0.5">
      <c r="B46" s="52">
        <v>21</v>
      </c>
      <c r="C46" s="53" t="s">
        <v>281</v>
      </c>
      <c r="D46" s="53"/>
      <c r="E46" s="53"/>
      <c r="F46" s="53"/>
      <c r="G46" s="68">
        <f>B46</f>
        <v>21</v>
      </c>
      <c r="H46" s="69">
        <f>G48</f>
        <v>25</v>
      </c>
      <c r="I46" s="53"/>
      <c r="J46" s="53"/>
      <c r="K46" s="53"/>
      <c r="L46" s="53"/>
      <c r="M46" s="96">
        <f t="shared" si="18"/>
        <v>2</v>
      </c>
    </row>
    <row r="47" spans="2:18" ht="15.75" x14ac:dyDescent="0.5">
      <c r="B47" s="54">
        <v>10</v>
      </c>
      <c r="C47" s="55" t="s">
        <v>282</v>
      </c>
      <c r="D47" s="55"/>
      <c r="E47" s="55"/>
      <c r="F47" s="55"/>
      <c r="G47" s="70">
        <f>B47</f>
        <v>10</v>
      </c>
      <c r="H47" s="71">
        <f>G47</f>
        <v>10</v>
      </c>
      <c r="I47" s="51"/>
      <c r="J47" s="51"/>
      <c r="K47" s="51"/>
      <c r="L47" s="51"/>
      <c r="M47" s="120">
        <f t="shared" si="18"/>
        <v>2</v>
      </c>
    </row>
    <row r="48" spans="2:18" ht="16.149999999999999" thickBot="1" x14ac:dyDescent="0.55000000000000004">
      <c r="B48" s="52">
        <v>25</v>
      </c>
      <c r="C48" s="100" t="s">
        <v>281</v>
      </c>
      <c r="D48" s="53"/>
      <c r="E48" s="53"/>
      <c r="F48" s="53"/>
      <c r="G48" s="72">
        <f>B48</f>
        <v>25</v>
      </c>
      <c r="H48" s="73">
        <f>G46</f>
        <v>21</v>
      </c>
      <c r="I48" s="95"/>
      <c r="J48" s="95"/>
      <c r="K48" s="53"/>
      <c r="L48" s="53"/>
      <c r="M48" s="121">
        <f t="shared" si="18"/>
        <v>2</v>
      </c>
    </row>
    <row r="49" spans="1:18" ht="16.149999999999999" thickBot="1" x14ac:dyDescent="0.5">
      <c r="B49" s="50">
        <v>5</v>
      </c>
      <c r="C49" s="51" t="s">
        <v>282</v>
      </c>
      <c r="D49" s="55"/>
      <c r="E49" s="55"/>
      <c r="F49" s="55"/>
      <c r="G49" s="51"/>
      <c r="H49" s="101"/>
      <c r="I49" s="105">
        <f>B49</f>
        <v>5</v>
      </c>
      <c r="J49" s="106">
        <f>I51</f>
        <v>23</v>
      </c>
      <c r="K49" s="111"/>
      <c r="L49" s="112"/>
      <c r="M49" s="120">
        <f t="shared" si="18"/>
        <v>2</v>
      </c>
    </row>
    <row r="50" spans="1:18" ht="15.75" x14ac:dyDescent="0.45">
      <c r="B50" s="52">
        <v>24</v>
      </c>
      <c r="C50" s="53" t="s">
        <v>281</v>
      </c>
      <c r="D50" s="53"/>
      <c r="E50" s="53"/>
      <c r="F50" s="53"/>
      <c r="G50" s="53"/>
      <c r="H50" s="102"/>
      <c r="I50" s="107">
        <f>B50</f>
        <v>24</v>
      </c>
      <c r="J50" s="102">
        <f>I50</f>
        <v>24</v>
      </c>
      <c r="K50" s="114">
        <f>B50</f>
        <v>24</v>
      </c>
      <c r="L50" s="115">
        <f>K52</f>
        <v>14</v>
      </c>
      <c r="M50" s="121">
        <f t="shared" si="18"/>
        <v>4</v>
      </c>
    </row>
    <row r="51" spans="1:18" ht="16.149999999999999" thickBot="1" x14ac:dyDescent="0.5">
      <c r="B51" s="54">
        <v>23</v>
      </c>
      <c r="C51" s="51" t="s">
        <v>281</v>
      </c>
      <c r="D51" s="55"/>
      <c r="E51" s="55"/>
      <c r="F51" s="55"/>
      <c r="G51" s="55"/>
      <c r="H51" s="103"/>
      <c r="I51" s="108">
        <f>B51</f>
        <v>23</v>
      </c>
      <c r="J51" s="109">
        <f>I49</f>
        <v>5</v>
      </c>
      <c r="K51" s="116">
        <f>B51</f>
        <v>23</v>
      </c>
      <c r="L51" s="117">
        <f>K51</f>
        <v>23</v>
      </c>
      <c r="M51" s="122">
        <f t="shared" si="18"/>
        <v>4</v>
      </c>
    </row>
    <row r="52" spans="1:18" ht="16.149999999999999" thickBot="1" x14ac:dyDescent="0.5">
      <c r="B52" s="52">
        <v>14</v>
      </c>
      <c r="C52" s="100" t="s">
        <v>282</v>
      </c>
      <c r="D52" s="53"/>
      <c r="E52" s="53"/>
      <c r="F52" s="53"/>
      <c r="G52" s="53"/>
      <c r="H52" s="53"/>
      <c r="I52" s="104"/>
      <c r="J52" s="110"/>
      <c r="K52" s="118">
        <f>B52</f>
        <v>14</v>
      </c>
      <c r="L52" s="119">
        <f>K50</f>
        <v>24</v>
      </c>
      <c r="M52" s="121">
        <f t="shared" si="18"/>
        <v>2</v>
      </c>
    </row>
    <row r="53" spans="1:18" ht="15.75" x14ac:dyDescent="0.45">
      <c r="B53" s="54"/>
      <c r="C53" s="55"/>
      <c r="D53" s="55"/>
      <c r="E53" s="55"/>
      <c r="F53" s="55"/>
      <c r="G53" s="55"/>
      <c r="H53" s="55"/>
      <c r="I53" s="55"/>
      <c r="J53" s="55"/>
      <c r="K53" s="113"/>
      <c r="L53" s="113"/>
      <c r="M53" s="122"/>
    </row>
    <row r="56" spans="1:18" x14ac:dyDescent="0.45">
      <c r="D56" s="22" t="s">
        <v>416</v>
      </c>
    </row>
    <row r="57" spans="1:18" x14ac:dyDescent="0.45">
      <c r="B57" s="25">
        <v>7</v>
      </c>
      <c r="C57" s="97">
        <v>4</v>
      </c>
      <c r="D57" s="25">
        <v>4</v>
      </c>
      <c r="E57" s="25"/>
      <c r="F57" s="25" t="s">
        <v>420</v>
      </c>
      <c r="G57" s="30" t="s">
        <v>421</v>
      </c>
      <c r="H57" s="25" t="s">
        <v>422</v>
      </c>
      <c r="I57" s="25" t="s">
        <v>185</v>
      </c>
      <c r="J57" s="25" t="s">
        <v>220</v>
      </c>
      <c r="K57" s="25" t="s">
        <v>185</v>
      </c>
      <c r="L57" s="25" t="s">
        <v>423</v>
      </c>
      <c r="M57" s="25"/>
      <c r="N57" s="25" t="s">
        <v>423</v>
      </c>
      <c r="O57" s="25"/>
      <c r="P57" s="25" t="s">
        <v>196</v>
      </c>
      <c r="Q57" s="25" t="s">
        <v>29</v>
      </c>
    </row>
    <row r="58" spans="1:18" x14ac:dyDescent="0.45">
      <c r="A58" s="22" t="s">
        <v>240</v>
      </c>
      <c r="B58" s="25">
        <v>7</v>
      </c>
      <c r="C58" s="97">
        <v>22</v>
      </c>
      <c r="D58" s="25">
        <v>4</v>
      </c>
      <c r="E58" s="25"/>
      <c r="F58" s="25" t="s">
        <v>420</v>
      </c>
      <c r="G58" s="30" t="s">
        <v>421</v>
      </c>
      <c r="H58" s="25" t="s">
        <v>422</v>
      </c>
      <c r="I58" s="25" t="s">
        <v>185</v>
      </c>
      <c r="J58" s="25" t="s">
        <v>225</v>
      </c>
      <c r="K58" s="25" t="s">
        <v>185</v>
      </c>
      <c r="L58" s="25" t="s">
        <v>423</v>
      </c>
      <c r="M58" s="25"/>
      <c r="N58" s="25" t="s">
        <v>423</v>
      </c>
      <c r="O58" s="25"/>
      <c r="P58" s="25" t="s">
        <v>196</v>
      </c>
      <c r="Q58" s="25" t="s">
        <v>29</v>
      </c>
      <c r="R58" t="s">
        <v>369</v>
      </c>
    </row>
    <row r="59" spans="1:18" x14ac:dyDescent="0.45">
      <c r="B59" s="24">
        <v>7</v>
      </c>
      <c r="C59" s="98">
        <v>3</v>
      </c>
      <c r="D59" s="24">
        <v>4</v>
      </c>
      <c r="E59" s="24"/>
      <c r="F59" s="24" t="s">
        <v>420</v>
      </c>
      <c r="G59" s="29" t="str">
        <f t="shared" ref="G59" si="19">IF(D59&lt;&gt;4, "Is there any issue with the", "Is there any issue with the definition or the use of")</f>
        <v>Is there any issue with the definition or the use of</v>
      </c>
      <c r="H59" s="24" t="str">
        <f t="shared" ref="H59" si="20">IF(D59=4," variable ",IF(D59=1," conditional clause ",IF(D59=2," loop ",IF(D59=3," method invocation ",""))))</f>
        <v xml:space="preserve"> variable </v>
      </c>
      <c r="I59" s="24" t="str">
        <f t="shared" ref="I59" si="21">IF(J59&lt;&gt;"",$H$4,"")</f>
        <v>"</v>
      </c>
      <c r="J59" s="24" t="s">
        <v>219</v>
      </c>
      <c r="K59" s="24" t="str">
        <f t="shared" ref="K59" si="22">IF(J59&lt;&gt;"",$J$4,"")</f>
        <v>"</v>
      </c>
      <c r="L59" s="24" t="str">
        <f t="shared" ref="L59" si="23">IF(OR(D59=1,D59=2),"between lines ", IF(D59=3," at line ",""))</f>
        <v/>
      </c>
      <c r="M59" s="24"/>
      <c r="N59" s="24" t="str">
        <f>IF(O59&lt;&gt;""," and ", "")</f>
        <v/>
      </c>
      <c r="O59" s="24"/>
      <c r="P59" s="24" t="s">
        <v>196</v>
      </c>
      <c r="Q59" s="24" t="s">
        <v>29</v>
      </c>
    </row>
    <row r="60" spans="1:18" x14ac:dyDescent="0.45">
      <c r="F60" s="22" t="s">
        <v>420</v>
      </c>
      <c r="P60" s="22"/>
    </row>
    <row r="61" spans="1:18" x14ac:dyDescent="0.45">
      <c r="D61" s="22" t="s">
        <v>417</v>
      </c>
      <c r="F61" s="22" t="s">
        <v>420</v>
      </c>
      <c r="P61" s="22"/>
    </row>
    <row r="62" spans="1:18" x14ac:dyDescent="0.45">
      <c r="B62" s="24">
        <v>7</v>
      </c>
      <c r="C62" s="98">
        <v>3</v>
      </c>
      <c r="D62" s="24">
        <v>4</v>
      </c>
      <c r="E62" s="24"/>
      <c r="F62" s="24" t="s">
        <v>420</v>
      </c>
      <c r="G62" s="29" t="str">
        <f t="shared" ref="G62" si="24">IF(D62&lt;&gt;4, "Is there any issue with the", "Is there any issue with the definition or the use of")</f>
        <v>Is there any issue with the definition or the use of</v>
      </c>
      <c r="H62" s="24" t="str">
        <f t="shared" ref="H62" si="25">IF(D62=4," variable ",IF(D62=1," conditional clause ",IF(D62=2," loop ",IF(D62=3," method invocation ",""))))</f>
        <v xml:space="preserve"> variable </v>
      </c>
      <c r="I62" s="24" t="str">
        <f t="shared" ref="I62" si="26">IF(J62&lt;&gt;"",$H$4,"")</f>
        <v>"</v>
      </c>
      <c r="J62" s="24" t="s">
        <v>219</v>
      </c>
      <c r="K62" s="24" t="str">
        <f t="shared" ref="K62" si="27">IF(J62&lt;&gt;"",$J$4,"")</f>
        <v>"</v>
      </c>
      <c r="L62" s="24" t="str">
        <f t="shared" ref="L62" si="28">IF(OR(D62=1,D62=2),"between lines ", IF(D62=3," at line ",""))</f>
        <v/>
      </c>
      <c r="M62" s="24"/>
      <c r="N62" s="24" t="str">
        <f>IF(O62&lt;&gt;""," and ", "")</f>
        <v/>
      </c>
      <c r="O62" s="24"/>
      <c r="P62" s="24" t="s">
        <v>196</v>
      </c>
      <c r="Q62" s="24" t="s">
        <v>29</v>
      </c>
    </row>
    <row r="63" spans="1:18" x14ac:dyDescent="0.45">
      <c r="A63" s="22" t="s">
        <v>240</v>
      </c>
      <c r="B63" s="25">
        <v>7</v>
      </c>
      <c r="C63" s="97">
        <v>22</v>
      </c>
      <c r="D63" s="25">
        <v>4</v>
      </c>
      <c r="E63" s="25"/>
      <c r="F63" s="25" t="s">
        <v>420</v>
      </c>
      <c r="G63" s="30" t="s">
        <v>421</v>
      </c>
      <c r="H63" s="25" t="s">
        <v>422</v>
      </c>
      <c r="I63" s="25" t="s">
        <v>185</v>
      </c>
      <c r="J63" s="25" t="s">
        <v>225</v>
      </c>
      <c r="K63" s="25" t="s">
        <v>185</v>
      </c>
      <c r="L63" s="25" t="s">
        <v>423</v>
      </c>
      <c r="M63" s="25"/>
      <c r="N63" s="25" t="s">
        <v>423</v>
      </c>
      <c r="O63" s="25"/>
      <c r="P63" s="25" t="s">
        <v>196</v>
      </c>
      <c r="Q63" s="25" t="s">
        <v>29</v>
      </c>
      <c r="R63" t="s">
        <v>369</v>
      </c>
    </row>
    <row r="64" spans="1:18" x14ac:dyDescent="0.45">
      <c r="B64" s="25">
        <v>7</v>
      </c>
      <c r="C64" s="97">
        <v>4</v>
      </c>
      <c r="D64" s="25">
        <v>4</v>
      </c>
      <c r="E64" s="25"/>
      <c r="F64" s="25" t="s">
        <v>420</v>
      </c>
      <c r="G64" s="30" t="s">
        <v>421</v>
      </c>
      <c r="H64" s="25" t="s">
        <v>422</v>
      </c>
      <c r="I64" s="25" t="s">
        <v>185</v>
      </c>
      <c r="J64" s="25" t="s">
        <v>220</v>
      </c>
      <c r="K64" s="25" t="s">
        <v>185</v>
      </c>
      <c r="L64" s="25" t="s">
        <v>423</v>
      </c>
      <c r="M64" s="25"/>
      <c r="N64" s="25" t="s">
        <v>423</v>
      </c>
      <c r="O64" s="25"/>
      <c r="P64" s="25" t="s">
        <v>196</v>
      </c>
      <c r="Q64" s="25" t="s">
        <v>29</v>
      </c>
    </row>
    <row r="65" spans="1:18" x14ac:dyDescent="0.45">
      <c r="F65" s="22" t="s">
        <v>420</v>
      </c>
      <c r="P65" s="22"/>
    </row>
    <row r="66" spans="1:18" x14ac:dyDescent="0.45">
      <c r="D66" s="22" t="s">
        <v>418</v>
      </c>
      <c r="F66" s="22" t="s">
        <v>420</v>
      </c>
      <c r="P66" s="22"/>
    </row>
    <row r="67" spans="1:18" x14ac:dyDescent="0.45">
      <c r="A67" s="22" t="s">
        <v>240</v>
      </c>
      <c r="B67" s="24">
        <v>7</v>
      </c>
      <c r="C67" s="98">
        <v>21</v>
      </c>
      <c r="D67" s="24">
        <v>1</v>
      </c>
      <c r="E67" s="24"/>
      <c r="F67" s="24" t="s">
        <v>420</v>
      </c>
      <c r="G67" s="29" t="str">
        <f t="shared" ref="G67" si="29">IF(D67&lt;&gt;4, "Is there any issue with the", "Is there any issue with the definition or the use of")</f>
        <v>Is there any issue with the</v>
      </c>
      <c r="H67" s="24" t="str">
        <f t="shared" ref="H67" si="30">IF(D67=4," variable ",IF(D67=1," conditional clause ",IF(D67=2," loop ",IF(D67=3," method invocation ",""))))</f>
        <v xml:space="preserve"> conditional clause </v>
      </c>
      <c r="I67" s="24" t="str">
        <f t="shared" ref="I67" si="31">IF(J67&lt;&gt;"",$H$4,"")</f>
        <v/>
      </c>
      <c r="J67" s="24"/>
      <c r="K67" s="24" t="str">
        <f t="shared" ref="K67" si="32">IF(J67&lt;&gt;"",$J$4,"")</f>
        <v/>
      </c>
      <c r="L67" s="24" t="str">
        <f t="shared" ref="L67" si="33">IF(OR(D67=1,D67=2),"between lines ", IF(D67=3," at line ",""))</f>
        <v xml:space="preserve">between lines </v>
      </c>
      <c r="M67" s="24">
        <v>298</v>
      </c>
      <c r="N67" s="24" t="str">
        <f t="shared" ref="N67" si="34">IF(O67&lt;&gt;""," and ", "")</f>
        <v xml:space="preserve"> and </v>
      </c>
      <c r="O67" s="24">
        <v>310</v>
      </c>
      <c r="P67" s="24" t="s">
        <v>196</v>
      </c>
      <c r="Q67" s="24" t="s">
        <v>29</v>
      </c>
      <c r="R67" t="s">
        <v>368</v>
      </c>
    </row>
    <row r="68" spans="1:18" x14ac:dyDescent="0.45">
      <c r="B68" s="25">
        <v>7</v>
      </c>
      <c r="C68" s="97">
        <v>10</v>
      </c>
      <c r="D68" s="25">
        <v>1</v>
      </c>
      <c r="E68" s="25"/>
      <c r="F68" s="25" t="s">
        <v>420</v>
      </c>
      <c r="G68" s="30" t="s">
        <v>424</v>
      </c>
      <c r="H68" s="25" t="s">
        <v>425</v>
      </c>
      <c r="I68" s="25" t="s">
        <v>423</v>
      </c>
      <c r="J68" s="25"/>
      <c r="K68" s="25" t="s">
        <v>423</v>
      </c>
      <c r="L68" s="25" t="s">
        <v>426</v>
      </c>
      <c r="M68" s="25">
        <v>273</v>
      </c>
      <c r="N68" s="25" t="s">
        <v>427</v>
      </c>
      <c r="O68" s="25">
        <v>282</v>
      </c>
      <c r="P68" s="25" t="s">
        <v>196</v>
      </c>
      <c r="Q68" s="25" t="s">
        <v>29</v>
      </c>
      <c r="R68" t="s">
        <v>371</v>
      </c>
    </row>
    <row r="69" spans="1:18" x14ac:dyDescent="0.45">
      <c r="A69" s="22" t="s">
        <v>240</v>
      </c>
      <c r="B69" s="24">
        <v>7</v>
      </c>
      <c r="C69" s="98">
        <v>25</v>
      </c>
      <c r="D69" s="24">
        <v>3</v>
      </c>
      <c r="E69" s="24"/>
      <c r="F69" s="24" t="s">
        <v>420</v>
      </c>
      <c r="G69" s="29" t="s">
        <v>424</v>
      </c>
      <c r="H69" s="24" t="s">
        <v>428</v>
      </c>
      <c r="I69" s="24" t="s">
        <v>185</v>
      </c>
      <c r="J69" s="24" t="s">
        <v>227</v>
      </c>
      <c r="K69" s="24" t="s">
        <v>185</v>
      </c>
      <c r="L69" s="24" t="s">
        <v>429</v>
      </c>
      <c r="M69" s="24">
        <v>301</v>
      </c>
      <c r="N69" s="24" t="s">
        <v>423</v>
      </c>
      <c r="O69" s="24"/>
      <c r="P69" s="24" t="s">
        <v>196</v>
      </c>
      <c r="Q69" s="24" t="s">
        <v>29</v>
      </c>
      <c r="R69" t="s">
        <v>368</v>
      </c>
    </row>
    <row r="70" spans="1:18" x14ac:dyDescent="0.45">
      <c r="F70" s="22" t="s">
        <v>420</v>
      </c>
      <c r="P70" s="22"/>
    </row>
    <row r="71" spans="1:18" x14ac:dyDescent="0.45">
      <c r="D71" s="22" t="s">
        <v>419</v>
      </c>
      <c r="F71" s="22" t="s">
        <v>420</v>
      </c>
      <c r="P71" s="22"/>
    </row>
    <row r="72" spans="1:18" x14ac:dyDescent="0.45">
      <c r="A72" s="22" t="s">
        <v>240</v>
      </c>
      <c r="B72" s="24">
        <v>7</v>
      </c>
      <c r="C72" s="98">
        <v>25</v>
      </c>
      <c r="D72" s="24">
        <v>3</v>
      </c>
      <c r="E72" s="24"/>
      <c r="F72" s="24" t="s">
        <v>420</v>
      </c>
      <c r="G72" s="29" t="str">
        <f t="shared" ref="G72" si="35">IF(D72&lt;&gt;4, "Is there any issue with the", "Is there any issue with the definition or the use of")</f>
        <v>Is there any issue with the</v>
      </c>
      <c r="H72" s="24" t="str">
        <f t="shared" ref="H72" si="36">IF(D72=4," variable ",IF(D72=1," conditional clause ",IF(D72=2," loop ",IF(D72=3," method invocation ",""))))</f>
        <v xml:space="preserve"> method invocation </v>
      </c>
      <c r="I72" s="24" t="str">
        <f t="shared" ref="I72" si="37">IF(J72&lt;&gt;"",$H$4,"")</f>
        <v>"</v>
      </c>
      <c r="J72" s="24" t="s">
        <v>227</v>
      </c>
      <c r="K72" s="24" t="str">
        <f t="shared" ref="K72" si="38">IF(J72&lt;&gt;"",$J$4,"")</f>
        <v>"</v>
      </c>
      <c r="L72" s="24" t="str">
        <f t="shared" ref="L72" si="39">IF(OR(D72=1,D72=2),"between lines ", IF(D72=3," at line ",""))</f>
        <v xml:space="preserve"> at line </v>
      </c>
      <c r="M72" s="24">
        <v>301</v>
      </c>
      <c r="N72" s="24" t="str">
        <f t="shared" ref="N72" si="40">IF(O72&lt;&gt;""," and ", "")</f>
        <v/>
      </c>
      <c r="O72" s="24"/>
      <c r="P72" s="24" t="s">
        <v>196</v>
      </c>
      <c r="Q72" s="24" t="s">
        <v>29</v>
      </c>
      <c r="R72" t="s">
        <v>368</v>
      </c>
    </row>
    <row r="73" spans="1:18" x14ac:dyDescent="0.45">
      <c r="B73" s="25">
        <v>7</v>
      </c>
      <c r="C73" s="97">
        <v>10</v>
      </c>
      <c r="D73" s="25">
        <v>1</v>
      </c>
      <c r="E73" s="25"/>
      <c r="F73" s="25" t="s">
        <v>420</v>
      </c>
      <c r="G73" s="30" t="s">
        <v>424</v>
      </c>
      <c r="H73" s="25" t="s">
        <v>425</v>
      </c>
      <c r="I73" s="25" t="s">
        <v>423</v>
      </c>
      <c r="J73" s="25"/>
      <c r="K73" s="25" t="s">
        <v>423</v>
      </c>
      <c r="L73" s="25" t="s">
        <v>426</v>
      </c>
      <c r="M73" s="25">
        <v>273</v>
      </c>
      <c r="N73" s="25" t="s">
        <v>427</v>
      </c>
      <c r="O73" s="25">
        <v>282</v>
      </c>
      <c r="P73" s="25" t="s">
        <v>196</v>
      </c>
      <c r="Q73" s="25" t="s">
        <v>29</v>
      </c>
      <c r="R73" t="s">
        <v>371</v>
      </c>
    </row>
    <row r="74" spans="1:18" x14ac:dyDescent="0.45">
      <c r="A74" s="22" t="s">
        <v>240</v>
      </c>
      <c r="B74" s="24">
        <v>7</v>
      </c>
      <c r="C74" s="98">
        <v>21</v>
      </c>
      <c r="D74" s="24">
        <v>1</v>
      </c>
      <c r="E74" s="24"/>
      <c r="F74" s="24" t="s">
        <v>420</v>
      </c>
      <c r="G74" s="29" t="s">
        <v>424</v>
      </c>
      <c r="H74" s="24" t="s">
        <v>425</v>
      </c>
      <c r="I74" s="24" t="s">
        <v>423</v>
      </c>
      <c r="J74" s="24"/>
      <c r="K74" s="24" t="s">
        <v>423</v>
      </c>
      <c r="L74" s="24" t="s">
        <v>426</v>
      </c>
      <c r="M74" s="24">
        <v>298</v>
      </c>
      <c r="N74" s="24" t="s">
        <v>427</v>
      </c>
      <c r="O74" s="24">
        <v>310</v>
      </c>
      <c r="P74" s="24" t="s">
        <v>196</v>
      </c>
      <c r="Q74" s="24" t="s">
        <v>29</v>
      </c>
      <c r="R74" t="s">
        <v>368</v>
      </c>
    </row>
    <row r="75" spans="1:18" x14ac:dyDescent="0.45">
      <c r="F75" s="22" t="s">
        <v>420</v>
      </c>
      <c r="P75" s="22"/>
    </row>
    <row r="76" spans="1:18" x14ac:dyDescent="0.45">
      <c r="D76" s="22" t="s">
        <v>430</v>
      </c>
      <c r="F76" s="22" t="s">
        <v>420</v>
      </c>
      <c r="P76" s="22"/>
    </row>
    <row r="77" spans="1:18" x14ac:dyDescent="0.45">
      <c r="B77" s="24">
        <v>7</v>
      </c>
      <c r="C77" s="98">
        <v>5</v>
      </c>
      <c r="D77" s="24">
        <v>4</v>
      </c>
      <c r="E77" s="24"/>
      <c r="F77" s="24" t="s">
        <v>420</v>
      </c>
      <c r="G77" s="29" t="s">
        <v>421</v>
      </c>
      <c r="H77" s="24" t="s">
        <v>422</v>
      </c>
      <c r="I77" s="24" t="s">
        <v>185</v>
      </c>
      <c r="J77" s="24" t="s">
        <v>221</v>
      </c>
      <c r="K77" s="24" t="s">
        <v>185</v>
      </c>
      <c r="L77" s="24" t="s">
        <v>423</v>
      </c>
      <c r="M77" s="24"/>
      <c r="N77" s="24" t="s">
        <v>423</v>
      </c>
      <c r="O77" s="24"/>
      <c r="P77" s="24" t="s">
        <v>196</v>
      </c>
      <c r="Q77" s="24" t="s">
        <v>29</v>
      </c>
      <c r="R77" t="s">
        <v>369</v>
      </c>
    </row>
    <row r="78" spans="1:18" x14ac:dyDescent="0.45">
      <c r="A78" s="22" t="s">
        <v>240</v>
      </c>
      <c r="B78" s="25">
        <v>7</v>
      </c>
      <c r="C78" s="97">
        <v>24</v>
      </c>
      <c r="D78" s="25">
        <v>4</v>
      </c>
      <c r="E78" s="25"/>
      <c r="F78" s="25" t="s">
        <v>420</v>
      </c>
      <c r="G78" s="30" t="s">
        <v>421</v>
      </c>
      <c r="H78" s="25" t="s">
        <v>422</v>
      </c>
      <c r="I78" s="25" t="s">
        <v>185</v>
      </c>
      <c r="J78" s="25" t="s">
        <v>226</v>
      </c>
      <c r="K78" s="25" t="s">
        <v>185</v>
      </c>
      <c r="L78" s="25" t="s">
        <v>423</v>
      </c>
      <c r="M78" s="25"/>
      <c r="N78" s="25" t="s">
        <v>423</v>
      </c>
      <c r="O78" s="25"/>
      <c r="P78" s="25" t="s">
        <v>196</v>
      </c>
      <c r="Q78" s="25" t="s">
        <v>29</v>
      </c>
      <c r="R78" t="s">
        <v>370</v>
      </c>
    </row>
    <row r="79" spans="1:18" x14ac:dyDescent="0.45">
      <c r="A79" s="22" t="s">
        <v>240</v>
      </c>
      <c r="B79" s="24">
        <v>7</v>
      </c>
      <c r="C79" s="98">
        <v>23</v>
      </c>
      <c r="D79" s="24">
        <v>3</v>
      </c>
      <c r="E79" s="24"/>
      <c r="F79" s="24" t="s">
        <v>420</v>
      </c>
      <c r="G79" s="29" t="str">
        <f t="shared" ref="G79" si="41">IF(D79&lt;&gt;4, "Is there any issue with the", "Is there any issue with the definition or the use of")</f>
        <v>Is there any issue with the</v>
      </c>
      <c r="H79" s="24" t="str">
        <f t="shared" ref="H79" si="42">IF(D79=4," variable ",IF(D79=1," conditional clause ",IF(D79=2," loop ",IF(D79=3," method invocation ",""))))</f>
        <v xml:space="preserve"> method invocation </v>
      </c>
      <c r="I79" s="24" t="str">
        <f t="shared" ref="I79" si="43">IF(J79&lt;&gt;"",$H$4,"")</f>
        <v>"</v>
      </c>
      <c r="J79" s="24" t="s">
        <v>224</v>
      </c>
      <c r="K79" s="24" t="str">
        <f t="shared" ref="K79" si="44">IF(J79&lt;&gt;"",$J$4,"")</f>
        <v>"</v>
      </c>
      <c r="L79" s="24" t="str">
        <f t="shared" ref="L79" si="45">IF(OR(D79=1,D79=2),"between lines ", IF(D79=3," at line ",""))</f>
        <v xml:space="preserve"> at line </v>
      </c>
      <c r="M79" s="24">
        <v>299</v>
      </c>
      <c r="N79" s="24" t="str">
        <f t="shared" ref="N79" si="46">IF(O79&lt;&gt;""," and ", "")</f>
        <v/>
      </c>
      <c r="O79" s="24"/>
      <c r="P79" s="24" t="s">
        <v>196</v>
      </c>
      <c r="Q79" s="24" t="s">
        <v>29</v>
      </c>
      <c r="R79" t="s">
        <v>371</v>
      </c>
    </row>
    <row r="80" spans="1:18" x14ac:dyDescent="0.45">
      <c r="F80" s="22" t="s">
        <v>420</v>
      </c>
      <c r="P80" s="22"/>
    </row>
    <row r="81" spans="1:18" x14ac:dyDescent="0.45">
      <c r="D81" s="22" t="s">
        <v>431</v>
      </c>
      <c r="F81" s="22" t="s">
        <v>420</v>
      </c>
      <c r="P81" s="22"/>
    </row>
    <row r="82" spans="1:18" x14ac:dyDescent="0.45">
      <c r="A82" s="22" t="s">
        <v>240</v>
      </c>
      <c r="B82" s="24">
        <v>7</v>
      </c>
      <c r="C82" s="98">
        <v>23</v>
      </c>
      <c r="D82" s="24">
        <v>3</v>
      </c>
      <c r="E82" s="24"/>
      <c r="F82" s="24" t="s">
        <v>420</v>
      </c>
      <c r="G82" s="29" t="str">
        <f t="shared" ref="G82:G84" si="47">IF(D82&lt;&gt;4, "Is there any issue with the", "Is there any issue with the definition or the use of")</f>
        <v>Is there any issue with the</v>
      </c>
      <c r="H82" s="24" t="str">
        <f t="shared" ref="H82:H84" si="48">IF(D82=4," variable ",IF(D82=1," conditional clause ",IF(D82=2," loop ",IF(D82=3," method invocation ",""))))</f>
        <v xml:space="preserve"> method invocation </v>
      </c>
      <c r="I82" s="24" t="str">
        <f t="shared" ref="I82:I84" si="49">IF(J82&lt;&gt;"",$H$4,"")</f>
        <v>"</v>
      </c>
      <c r="J82" s="24" t="s">
        <v>224</v>
      </c>
      <c r="K82" s="24" t="str">
        <f t="shared" ref="K82:K84" si="50">IF(J82&lt;&gt;"",$J$4,"")</f>
        <v>"</v>
      </c>
      <c r="L82" s="24" t="str">
        <f t="shared" ref="L82:L84" si="51">IF(OR(D82=1,D82=2),"between lines ", IF(D82=3," at line ",""))</f>
        <v xml:space="preserve"> at line </v>
      </c>
      <c r="M82" s="24">
        <v>299</v>
      </c>
      <c r="N82" s="24" t="str">
        <f t="shared" ref="N82:N84" si="52">IF(O82&lt;&gt;""," and ", "")</f>
        <v/>
      </c>
      <c r="O82" s="24"/>
      <c r="P82" s="24" t="s">
        <v>196</v>
      </c>
      <c r="Q82" s="24" t="s">
        <v>29</v>
      </c>
      <c r="R82" t="s">
        <v>371</v>
      </c>
    </row>
    <row r="83" spans="1:18" x14ac:dyDescent="0.45">
      <c r="A83" s="22" t="s">
        <v>240</v>
      </c>
      <c r="B83" s="25">
        <v>7</v>
      </c>
      <c r="C83" s="97">
        <v>24</v>
      </c>
      <c r="D83" s="25">
        <v>4</v>
      </c>
      <c r="E83" s="25"/>
      <c r="F83" s="25" t="s">
        <v>420</v>
      </c>
      <c r="G83" s="30" t="str">
        <f t="shared" si="47"/>
        <v>Is there any issue with the definition or the use of</v>
      </c>
      <c r="H83" s="25" t="str">
        <f t="shared" si="48"/>
        <v xml:space="preserve"> variable </v>
      </c>
      <c r="I83" s="25" t="str">
        <f t="shared" si="49"/>
        <v>"</v>
      </c>
      <c r="J83" s="25" t="s">
        <v>226</v>
      </c>
      <c r="K83" s="25" t="str">
        <f t="shared" si="50"/>
        <v>"</v>
      </c>
      <c r="L83" s="25" t="str">
        <f t="shared" si="51"/>
        <v/>
      </c>
      <c r="M83" s="25"/>
      <c r="N83" s="25" t="str">
        <f t="shared" si="52"/>
        <v/>
      </c>
      <c r="O83" s="25"/>
      <c r="P83" s="25" t="s">
        <v>196</v>
      </c>
      <c r="Q83" s="25" t="s">
        <v>29</v>
      </c>
      <c r="R83" t="s">
        <v>370</v>
      </c>
    </row>
    <row r="84" spans="1:18" x14ac:dyDescent="0.45">
      <c r="B84" s="24">
        <v>7</v>
      </c>
      <c r="C84" s="98">
        <v>5</v>
      </c>
      <c r="D84" s="24">
        <v>4</v>
      </c>
      <c r="E84" s="24"/>
      <c r="F84" s="24" t="s">
        <v>420</v>
      </c>
      <c r="G84" s="29" t="str">
        <f t="shared" si="47"/>
        <v>Is there any issue with the definition or the use of</v>
      </c>
      <c r="H84" s="24" t="str">
        <f t="shared" si="48"/>
        <v xml:space="preserve"> variable </v>
      </c>
      <c r="I84" s="24" t="str">
        <f t="shared" si="49"/>
        <v>"</v>
      </c>
      <c r="J84" s="24" t="s">
        <v>221</v>
      </c>
      <c r="K84" s="24" t="str">
        <f t="shared" si="50"/>
        <v>"</v>
      </c>
      <c r="L84" s="24" t="str">
        <f t="shared" si="51"/>
        <v/>
      </c>
      <c r="M84" s="24"/>
      <c r="N84" s="24" t="str">
        <f t="shared" si="52"/>
        <v/>
      </c>
      <c r="O84" s="24"/>
      <c r="P84" s="24" t="s">
        <v>196</v>
      </c>
      <c r="Q84" s="24" t="s">
        <v>29</v>
      </c>
      <c r="R84" t="s">
        <v>369</v>
      </c>
    </row>
    <row r="85" spans="1:18" x14ac:dyDescent="0.45">
      <c r="F85" s="22" t="s">
        <v>420</v>
      </c>
      <c r="P85" s="22"/>
    </row>
    <row r="86" spans="1:18" x14ac:dyDescent="0.45">
      <c r="D86" s="22" t="s">
        <v>432</v>
      </c>
      <c r="F86" s="22" t="s">
        <v>420</v>
      </c>
      <c r="P86" s="22"/>
    </row>
    <row r="87" spans="1:18" x14ac:dyDescent="0.45">
      <c r="A87" s="22" t="s">
        <v>240</v>
      </c>
      <c r="B87" s="25">
        <v>7</v>
      </c>
      <c r="C87" s="97">
        <v>24</v>
      </c>
      <c r="D87" s="25">
        <v>4</v>
      </c>
      <c r="E87" s="25"/>
      <c r="F87" s="25" t="s">
        <v>420</v>
      </c>
      <c r="G87" s="30" t="str">
        <f t="shared" ref="G87:G89" si="53">IF(D87&lt;&gt;4, "Is there any issue with the", "Is there any issue with the definition or the use of")</f>
        <v>Is there any issue with the definition or the use of</v>
      </c>
      <c r="H87" s="25" t="str">
        <f t="shared" ref="H87:H89" si="54">IF(D87=4," variable ",IF(D87=1," conditional clause ",IF(D87=2," loop ",IF(D87=3," method invocation ",""))))</f>
        <v xml:space="preserve"> variable </v>
      </c>
      <c r="I87" s="25" t="str">
        <f t="shared" ref="I87:I88" si="55">IF(J87&lt;&gt;"",$H$4,"")</f>
        <v>"</v>
      </c>
      <c r="J87" s="25" t="s">
        <v>226</v>
      </c>
      <c r="K87" s="25" t="str">
        <f t="shared" ref="K87:K88" si="56">IF(J87&lt;&gt;"",$J$4,"")</f>
        <v>"</v>
      </c>
      <c r="L87" s="25" t="str">
        <f t="shared" ref="L87:L89" si="57">IF(OR(D87=1,D87=2),"between lines ", IF(D87=3," at line ",""))</f>
        <v/>
      </c>
      <c r="M87" s="25"/>
      <c r="N87" s="25" t="str">
        <f t="shared" ref="N87:N89" si="58">IF(O87&lt;&gt;""," and ", "")</f>
        <v/>
      </c>
      <c r="O87" s="25"/>
      <c r="P87" s="25" t="s">
        <v>196</v>
      </c>
      <c r="Q87" s="25" t="s">
        <v>29</v>
      </c>
      <c r="R87" t="s">
        <v>370</v>
      </c>
    </row>
    <row r="88" spans="1:18" x14ac:dyDescent="0.45">
      <c r="A88" s="22" t="s">
        <v>240</v>
      </c>
      <c r="B88" s="24">
        <v>7</v>
      </c>
      <c r="C88" s="98">
        <v>23</v>
      </c>
      <c r="D88" s="24">
        <v>3</v>
      </c>
      <c r="E88" s="24"/>
      <c r="F88" s="24" t="s">
        <v>420</v>
      </c>
      <c r="G88" s="29" t="str">
        <f t="shared" si="53"/>
        <v>Is there any issue with the</v>
      </c>
      <c r="H88" s="24" t="str">
        <f t="shared" si="54"/>
        <v xml:space="preserve"> method invocation </v>
      </c>
      <c r="I88" s="24" t="str">
        <f t="shared" si="55"/>
        <v>"</v>
      </c>
      <c r="J88" s="24" t="s">
        <v>224</v>
      </c>
      <c r="K88" s="24" t="str">
        <f t="shared" si="56"/>
        <v>"</v>
      </c>
      <c r="L88" s="24" t="str">
        <f t="shared" si="57"/>
        <v xml:space="preserve"> at line </v>
      </c>
      <c r="M88" s="24">
        <v>299</v>
      </c>
      <c r="N88" s="24" t="str">
        <f t="shared" si="58"/>
        <v/>
      </c>
      <c r="O88" s="24"/>
      <c r="P88" s="24" t="s">
        <v>196</v>
      </c>
      <c r="Q88" s="24" t="s">
        <v>29</v>
      </c>
      <c r="R88" t="s">
        <v>371</v>
      </c>
    </row>
    <row r="89" spans="1:18" x14ac:dyDescent="0.45">
      <c r="B89" s="25">
        <v>7</v>
      </c>
      <c r="C89" s="97">
        <v>14</v>
      </c>
      <c r="D89" s="25">
        <v>1</v>
      </c>
      <c r="E89" s="25"/>
      <c r="F89" s="25" t="s">
        <v>420</v>
      </c>
      <c r="G89" s="30" t="str">
        <f t="shared" si="53"/>
        <v>Is there any issue with the</v>
      </c>
      <c r="H89" s="25" t="str">
        <f t="shared" si="54"/>
        <v xml:space="preserve"> conditional clause </v>
      </c>
      <c r="I89" s="25" t="str">
        <f>IF(J89&lt;&gt;"",$H$4,"")</f>
        <v/>
      </c>
      <c r="J89" s="25"/>
      <c r="K89" s="25" t="str">
        <f>IF(J89&lt;&gt;"",$J$4,"")</f>
        <v/>
      </c>
      <c r="L89" s="25" t="str">
        <f t="shared" si="57"/>
        <v xml:space="preserve">between lines </v>
      </c>
      <c r="M89" s="25">
        <v>284</v>
      </c>
      <c r="N89" s="25" t="str">
        <f t="shared" si="58"/>
        <v xml:space="preserve"> and </v>
      </c>
      <c r="O89" s="25">
        <v>293</v>
      </c>
      <c r="P89" s="25" t="s">
        <v>196</v>
      </c>
      <c r="Q89" s="25" t="s">
        <v>29</v>
      </c>
      <c r="R89" t="s">
        <v>371</v>
      </c>
    </row>
    <row r="90" spans="1:18" x14ac:dyDescent="0.45">
      <c r="F90" s="22" t="s">
        <v>420</v>
      </c>
      <c r="P90" s="22"/>
    </row>
    <row r="91" spans="1:18" x14ac:dyDescent="0.45">
      <c r="D91" s="22" t="s">
        <v>433</v>
      </c>
      <c r="F91" s="22" t="s">
        <v>420</v>
      </c>
      <c r="P91" s="22"/>
    </row>
    <row r="92" spans="1:18" x14ac:dyDescent="0.45">
      <c r="B92" s="25">
        <v>7</v>
      </c>
      <c r="C92" s="97">
        <v>14</v>
      </c>
      <c r="D92" s="25">
        <v>1</v>
      </c>
      <c r="E92" s="25"/>
      <c r="F92" s="25" t="s">
        <v>420</v>
      </c>
      <c r="G92" s="30" t="str">
        <f t="shared" ref="G92:G94" si="59">IF(D92&lt;&gt;4, "Is there any issue with the", "Is there any issue with the definition or the use of")</f>
        <v>Is there any issue with the</v>
      </c>
      <c r="H92" s="25" t="str">
        <f t="shared" ref="H92:H94" si="60">IF(D92=4," variable ",IF(D92=1," conditional clause ",IF(D92=2," loop ",IF(D92=3," method invocation ",""))))</f>
        <v xml:space="preserve"> conditional clause </v>
      </c>
      <c r="I92" s="25" t="str">
        <f>IF(J92&lt;&gt;"",$H$4,"")</f>
        <v/>
      </c>
      <c r="J92" s="25"/>
      <c r="K92" s="25" t="str">
        <f>IF(J92&lt;&gt;"",$J$4,"")</f>
        <v/>
      </c>
      <c r="L92" s="25" t="str">
        <f t="shared" ref="L92:L94" si="61">IF(OR(D92=1,D92=2),"between lines ", IF(D92=3," at line ",""))</f>
        <v xml:space="preserve">between lines </v>
      </c>
      <c r="M92" s="25">
        <v>284</v>
      </c>
      <c r="N92" s="25" t="str">
        <f t="shared" ref="N92:N94" si="62">IF(O92&lt;&gt;""," and ", "")</f>
        <v xml:space="preserve"> and </v>
      </c>
      <c r="O92" s="25">
        <v>293</v>
      </c>
      <c r="P92" s="25" t="s">
        <v>196</v>
      </c>
      <c r="Q92" s="25" t="s">
        <v>29</v>
      </c>
      <c r="R92" t="s">
        <v>371</v>
      </c>
    </row>
    <row r="93" spans="1:18" x14ac:dyDescent="0.45">
      <c r="A93" s="22" t="s">
        <v>240</v>
      </c>
      <c r="B93" s="24">
        <v>7</v>
      </c>
      <c r="C93" s="98">
        <v>23</v>
      </c>
      <c r="D93" s="24">
        <v>3</v>
      </c>
      <c r="E93" s="24"/>
      <c r="F93" s="24" t="s">
        <v>420</v>
      </c>
      <c r="G93" s="29" t="str">
        <f t="shared" si="59"/>
        <v>Is there any issue with the</v>
      </c>
      <c r="H93" s="24" t="str">
        <f t="shared" si="60"/>
        <v xml:space="preserve"> method invocation </v>
      </c>
      <c r="I93" s="24" t="str">
        <f t="shared" ref="I93:I94" si="63">IF(J93&lt;&gt;"",$H$4,"")</f>
        <v>"</v>
      </c>
      <c r="J93" s="24" t="s">
        <v>224</v>
      </c>
      <c r="K93" s="24" t="str">
        <f t="shared" ref="K93:K94" si="64">IF(J93&lt;&gt;"",$J$4,"")</f>
        <v>"</v>
      </c>
      <c r="L93" s="24" t="str">
        <f t="shared" si="61"/>
        <v xml:space="preserve"> at line </v>
      </c>
      <c r="M93" s="24">
        <v>299</v>
      </c>
      <c r="N93" s="24" t="str">
        <f t="shared" si="62"/>
        <v/>
      </c>
      <c r="O93" s="24"/>
      <c r="P93" s="24" t="s">
        <v>196</v>
      </c>
      <c r="Q93" s="24" t="s">
        <v>29</v>
      </c>
      <c r="R93" t="s">
        <v>371</v>
      </c>
    </row>
    <row r="94" spans="1:18" x14ac:dyDescent="0.45">
      <c r="A94" s="22" t="s">
        <v>240</v>
      </c>
      <c r="B94" s="25">
        <v>7</v>
      </c>
      <c r="C94" s="97">
        <v>24</v>
      </c>
      <c r="D94" s="25">
        <v>4</v>
      </c>
      <c r="E94" s="25"/>
      <c r="F94" s="25" t="s">
        <v>420</v>
      </c>
      <c r="G94" s="30" t="str">
        <f t="shared" si="59"/>
        <v>Is there any issue with the definition or the use of</v>
      </c>
      <c r="H94" s="25" t="str">
        <f t="shared" si="60"/>
        <v xml:space="preserve"> variable </v>
      </c>
      <c r="I94" s="25" t="str">
        <f t="shared" si="63"/>
        <v>"</v>
      </c>
      <c r="J94" s="25" t="s">
        <v>226</v>
      </c>
      <c r="K94" s="25" t="str">
        <f t="shared" si="64"/>
        <v>"</v>
      </c>
      <c r="L94" s="25" t="str">
        <f t="shared" si="61"/>
        <v/>
      </c>
      <c r="M94" s="25"/>
      <c r="N94" s="25" t="str">
        <f t="shared" si="62"/>
        <v/>
      </c>
      <c r="O94" s="25"/>
      <c r="P94" s="25" t="s">
        <v>196</v>
      </c>
      <c r="Q94" s="25" t="s">
        <v>29</v>
      </c>
      <c r="R94" t="s">
        <v>370</v>
      </c>
    </row>
  </sheetData>
  <mergeCells count="2">
    <mergeCell ref="B3:D3"/>
    <mergeCell ref="F3:O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dimension ref="A1:R42"/>
  <sheetViews>
    <sheetView zoomScale="60" zoomScaleNormal="60" workbookViewId="0">
      <selection activeCell="G45" sqref="G45"/>
    </sheetView>
  </sheetViews>
  <sheetFormatPr defaultRowHeight="14.25" x14ac:dyDescent="0.45"/>
  <cols>
    <col min="1" max="1" width="3.59765625" customWidth="1"/>
    <col min="2" max="2" width="5.73046875" style="22" customWidth="1"/>
    <col min="3" max="3" width="5.86328125" style="22" customWidth="1"/>
    <col min="4" max="4" width="7.73046875" style="22" customWidth="1"/>
    <col min="5" max="5" width="20.1328125" style="22" customWidth="1"/>
    <col min="6" max="6" width="45.3984375" style="22" customWidth="1"/>
    <col min="7" max="7" width="19.59765625" style="22" customWidth="1"/>
    <col min="8" max="8" width="3.3984375" style="22" customWidth="1"/>
    <col min="9" max="9" width="17.3984375" style="22" customWidth="1"/>
    <col min="10" max="10" width="4.265625" style="22" customWidth="1"/>
    <col min="11" max="11" width="12.86328125" style="22" customWidth="1"/>
    <col min="12" max="12" width="7.86328125" style="22" customWidth="1"/>
    <col min="13" max="13" width="7.1328125" style="22" customWidth="1"/>
    <col min="14" max="14" width="8" style="22" customWidth="1"/>
    <col min="15" max="15" width="34.3984375" style="22" customWidth="1"/>
    <col min="18" max="18" width="16" bestFit="1" customWidth="1"/>
  </cols>
  <sheetData>
    <row r="1" spans="1:18" x14ac:dyDescent="0.45">
      <c r="B1" s="32">
        <f>Summary!D8</f>
        <v>35</v>
      </c>
      <c r="C1" s="32"/>
      <c r="D1" s="32" t="str">
        <f>Summary!B8</f>
        <v>Commons Lang</v>
      </c>
      <c r="E1" s="32"/>
      <c r="F1" s="10"/>
      <c r="G1" s="32" t="str">
        <f>Summary!J8</f>
        <v>java.lang.ClassCastException: [Ljava.lang.Object; cannot be cast to [Ljav
a.lang.String;</v>
      </c>
    </row>
    <row r="2" spans="1:18" x14ac:dyDescent="0.45">
      <c r="B2" s="10" t="s">
        <v>241</v>
      </c>
    </row>
    <row r="3" spans="1:18" x14ac:dyDescent="0.45">
      <c r="B3" s="266" t="s">
        <v>144</v>
      </c>
      <c r="C3" s="267"/>
      <c r="D3" s="268"/>
      <c r="E3" s="156"/>
      <c r="F3" s="265" t="s">
        <v>179</v>
      </c>
      <c r="G3" s="265"/>
      <c r="H3" s="265"/>
      <c r="I3" s="265"/>
      <c r="J3" s="265"/>
      <c r="K3" s="265"/>
      <c r="L3" s="265"/>
      <c r="M3" s="265"/>
      <c r="N3" s="265"/>
      <c r="O3" s="265"/>
    </row>
    <row r="4" spans="1:18" ht="28.5" x14ac:dyDescent="0.45">
      <c r="B4" s="27" t="s">
        <v>180</v>
      </c>
      <c r="C4" s="27" t="s">
        <v>181</v>
      </c>
      <c r="D4" s="27" t="s">
        <v>182</v>
      </c>
      <c r="E4" s="27" t="s">
        <v>532</v>
      </c>
      <c r="F4" s="26" t="s">
        <v>191</v>
      </c>
      <c r="G4" s="28" t="s">
        <v>192</v>
      </c>
      <c r="H4" s="28" t="s">
        <v>185</v>
      </c>
      <c r="I4" s="28" t="s">
        <v>195</v>
      </c>
      <c r="J4" s="28" t="s">
        <v>185</v>
      </c>
      <c r="K4" s="28" t="s">
        <v>193</v>
      </c>
      <c r="L4" s="28" t="s">
        <v>177</v>
      </c>
      <c r="M4" s="28" t="s">
        <v>178</v>
      </c>
      <c r="N4" s="28" t="s">
        <v>177</v>
      </c>
      <c r="O4" s="28" t="s">
        <v>194</v>
      </c>
      <c r="P4" s="89" t="s">
        <v>364</v>
      </c>
      <c r="Q4" s="192" t="s">
        <v>477</v>
      </c>
      <c r="R4" s="192" t="s">
        <v>485</v>
      </c>
    </row>
    <row r="5" spans="1:18" x14ac:dyDescent="0.45">
      <c r="B5" s="24">
        <v>35</v>
      </c>
      <c r="C5" s="98">
        <v>1</v>
      </c>
      <c r="D5" s="24">
        <v>4</v>
      </c>
      <c r="E5" s="24"/>
      <c r="F5" s="29" t="str">
        <f>IF(D5&lt;&gt;4, "Is there any issue with the", "Is there any issue with the definition or the use of")</f>
        <v>Is there any issue with the definition or the use of</v>
      </c>
      <c r="G5" s="24" t="str">
        <f>IF(D5=4," variable ",IF(D5=1," conditional clause ",IF(D5=2," loop ",IF(D5=3," method invocation ",""))))</f>
        <v xml:space="preserve"> variable </v>
      </c>
      <c r="H5" s="24" t="str">
        <f>IF(I5&lt;&gt;"",$H$4,"")</f>
        <v>"</v>
      </c>
      <c r="I5" s="24" t="s">
        <v>242</v>
      </c>
      <c r="J5" s="24" t="str">
        <f>IF(I5&lt;&gt;"",$J$4,"")</f>
        <v>"</v>
      </c>
      <c r="K5" s="24" t="str">
        <f>IF(OR(D5=1,D5=2),"between lines ", IF(D5=3," at line ",""))</f>
        <v/>
      </c>
      <c r="L5" s="24"/>
      <c r="M5" s="24" t="str">
        <f>IF(N5&lt;&gt;""," and ", "")</f>
        <v/>
      </c>
      <c r="N5" s="24"/>
      <c r="O5" s="24" t="s">
        <v>196</v>
      </c>
      <c r="P5" s="24" t="s">
        <v>29</v>
      </c>
      <c r="Q5" s="24" t="s">
        <v>478</v>
      </c>
      <c r="R5" s="24" t="s">
        <v>478</v>
      </c>
    </row>
    <row r="6" spans="1:18" x14ac:dyDescent="0.45">
      <c r="B6" s="25">
        <v>35</v>
      </c>
      <c r="C6" s="97">
        <v>2</v>
      </c>
      <c r="D6" s="25">
        <v>4</v>
      </c>
      <c r="E6" s="25"/>
      <c r="F6" s="30" t="str">
        <f t="shared" ref="F6:F13" si="0">IF(D6&lt;&gt;4, "Is there any issue with the", "Is there any issue with the definition or the use of")</f>
        <v>Is there any issue with the definition or the use of</v>
      </c>
      <c r="G6" s="25" t="str">
        <f t="shared" ref="G6:G13" si="1">IF(D6=4," variable ",IF(D6=1," conditional clause ",IF(D6=2," loop ",IF(D6=3," method invocation ",""))))</f>
        <v xml:space="preserve"> variable </v>
      </c>
      <c r="H6" s="25" t="str">
        <f t="shared" ref="H6:H13" si="2">IF(I6&lt;&gt;"",$H$4,"")</f>
        <v>"</v>
      </c>
      <c r="I6" s="25" t="s">
        <v>243</v>
      </c>
      <c r="J6" s="25" t="str">
        <f t="shared" ref="J6:J13" si="3">IF(I6&lt;&gt;"",$J$4,"")</f>
        <v>"</v>
      </c>
      <c r="K6" s="25" t="str">
        <f t="shared" ref="K6:K13" si="4">IF(OR(D6=1,D6=2),"between lines ", IF(D6=3," at line ",""))</f>
        <v/>
      </c>
      <c r="L6" s="25"/>
      <c r="M6" s="25" t="str">
        <f>IF(N6&lt;&gt;""," and ", "")</f>
        <v/>
      </c>
      <c r="N6" s="25"/>
      <c r="O6" s="25" t="s">
        <v>196</v>
      </c>
      <c r="P6" s="25" t="s">
        <v>29</v>
      </c>
      <c r="Q6" s="25" t="s">
        <v>478</v>
      </c>
      <c r="R6" s="25" t="s">
        <v>478</v>
      </c>
    </row>
    <row r="7" spans="1:18" x14ac:dyDescent="0.45">
      <c r="A7" s="33" t="s">
        <v>240</v>
      </c>
      <c r="B7" s="24">
        <v>35</v>
      </c>
      <c r="C7" s="98">
        <v>3</v>
      </c>
      <c r="D7" s="24">
        <v>4</v>
      </c>
      <c r="E7" s="24"/>
      <c r="F7" s="29" t="str">
        <f t="shared" si="0"/>
        <v>Is there any issue with the definition or the use of</v>
      </c>
      <c r="G7" s="24" t="str">
        <f t="shared" si="1"/>
        <v xml:space="preserve"> variable </v>
      </c>
      <c r="H7" s="24" t="str">
        <f t="shared" si="2"/>
        <v>"</v>
      </c>
      <c r="I7" s="24" t="s">
        <v>182</v>
      </c>
      <c r="J7" s="24" t="str">
        <f t="shared" si="3"/>
        <v>"</v>
      </c>
      <c r="K7" s="24" t="str">
        <f t="shared" si="4"/>
        <v/>
      </c>
      <c r="L7" s="24"/>
      <c r="M7" s="24" t="str">
        <f>IF(N7&lt;&gt;""," and ", "")</f>
        <v/>
      </c>
      <c r="N7" s="24"/>
      <c r="O7" s="24" t="s">
        <v>196</v>
      </c>
      <c r="P7" s="24" t="s">
        <v>29</v>
      </c>
      <c r="Q7" s="24" t="s">
        <v>478</v>
      </c>
      <c r="R7" s="24" t="s">
        <v>478</v>
      </c>
    </row>
    <row r="8" spans="1:18" x14ac:dyDescent="0.45">
      <c r="A8" s="33" t="s">
        <v>240</v>
      </c>
      <c r="B8" s="25">
        <v>35</v>
      </c>
      <c r="C8" s="97">
        <v>4</v>
      </c>
      <c r="D8" s="25">
        <v>1</v>
      </c>
      <c r="E8" s="25"/>
      <c r="F8" s="30" t="str">
        <f t="shared" ref="F8" si="5">IF(D8&lt;&gt;4, "Is there any issue with the", "Is there any issue with the definition or the use of")</f>
        <v>Is there any issue with the</v>
      </c>
      <c r="G8" s="25" t="str">
        <f t="shared" ref="G8" si="6">IF(D8=4," variable ",IF(D8=1," conditional clause ",IF(D8=2," loop ",IF(D8=3," method invocation ",""))))</f>
        <v xml:space="preserve"> conditional clause </v>
      </c>
      <c r="H8" s="25" t="str">
        <f t="shared" ref="H8" si="7">IF(I8&lt;&gt;"",$H$4,"")</f>
        <v>"</v>
      </c>
      <c r="I8" s="25" t="s">
        <v>270</v>
      </c>
      <c r="J8" s="25" t="str">
        <f t="shared" ref="J8" si="8">IF(I8&lt;&gt;"",$J$4,"")</f>
        <v>"</v>
      </c>
      <c r="K8" s="25" t="s">
        <v>255</v>
      </c>
      <c r="L8" s="25">
        <v>3288</v>
      </c>
      <c r="M8" s="25" t="str">
        <f t="shared" ref="M8" si="9">IF(N8&lt;&gt;""," and ", "")</f>
        <v/>
      </c>
      <c r="N8" s="25"/>
      <c r="O8" s="25" t="s">
        <v>196</v>
      </c>
      <c r="P8" s="25" t="s">
        <v>29</v>
      </c>
      <c r="Q8" s="25" t="s">
        <v>478</v>
      </c>
      <c r="R8" s="25" t="s">
        <v>478</v>
      </c>
    </row>
    <row r="9" spans="1:18" x14ac:dyDescent="0.45">
      <c r="A9" s="33" t="s">
        <v>240</v>
      </c>
      <c r="B9" s="24">
        <v>35</v>
      </c>
      <c r="C9" s="98">
        <v>5</v>
      </c>
      <c r="D9" s="24">
        <v>1</v>
      </c>
      <c r="E9" s="24"/>
      <c r="F9" s="29" t="str">
        <f t="shared" ref="F9" si="10">IF(D9&lt;&gt;4, "Is there any issue with the", "Is there any issue with the definition or the use of")</f>
        <v>Is there any issue with the</v>
      </c>
      <c r="G9" s="24" t="str">
        <f t="shared" ref="G9" si="11">IF(D9=4," variable ",IF(D9=1," conditional clause ",IF(D9=2," loop ",IF(D9=3," method invocation ",""))))</f>
        <v xml:space="preserve"> conditional clause </v>
      </c>
      <c r="H9" s="24" t="str">
        <f t="shared" ref="H9" si="12">IF(I9&lt;&gt;"",$H$4,"")</f>
        <v>"</v>
      </c>
      <c r="I9" s="24" t="s">
        <v>270</v>
      </c>
      <c r="J9" s="24" t="str">
        <f t="shared" ref="J9" si="13">IF(I9&lt;&gt;"",$J$4,"")</f>
        <v>"</v>
      </c>
      <c r="K9" s="24" t="s">
        <v>255</v>
      </c>
      <c r="L9" s="24">
        <v>3288</v>
      </c>
      <c r="M9" s="24" t="str">
        <f t="shared" ref="M9" si="14">IF(N9&lt;&gt;""," and ", "")</f>
        <v/>
      </c>
      <c r="N9" s="24"/>
      <c r="O9" s="24" t="s">
        <v>196</v>
      </c>
      <c r="P9" s="24" t="s">
        <v>29</v>
      </c>
      <c r="Q9" s="24" t="s">
        <v>478</v>
      </c>
      <c r="R9" s="24" t="s">
        <v>478</v>
      </c>
    </row>
    <row r="10" spans="1:18" x14ac:dyDescent="0.45">
      <c r="A10" s="22"/>
      <c r="B10" s="25">
        <v>35</v>
      </c>
      <c r="C10" s="25">
        <v>6</v>
      </c>
      <c r="D10" s="25">
        <v>3</v>
      </c>
      <c r="E10" s="25"/>
      <c r="F10" s="30" t="str">
        <f t="shared" si="0"/>
        <v>Is there any issue with the</v>
      </c>
      <c r="G10" s="25" t="str">
        <f t="shared" si="1"/>
        <v xml:space="preserve"> method invocation </v>
      </c>
      <c r="H10" s="25" t="str">
        <f t="shared" si="2"/>
        <v>"</v>
      </c>
      <c r="I10" s="25" t="s">
        <v>245</v>
      </c>
      <c r="J10" s="25" t="str">
        <f t="shared" si="3"/>
        <v>"</v>
      </c>
      <c r="K10" s="25" t="str">
        <f t="shared" si="4"/>
        <v xml:space="preserve"> at line </v>
      </c>
      <c r="L10" s="25">
        <v>3288</v>
      </c>
      <c r="M10" s="25" t="str">
        <f t="shared" ref="M10:M13" si="15">IF(N10&lt;&gt;""," and ", "")</f>
        <v/>
      </c>
      <c r="N10" s="25"/>
      <c r="O10" s="25" t="s">
        <v>196</v>
      </c>
      <c r="P10" s="25"/>
      <c r="Q10" s="25" t="s">
        <v>478</v>
      </c>
      <c r="R10" s="25" t="s">
        <v>478</v>
      </c>
    </row>
    <row r="11" spans="1:18" x14ac:dyDescent="0.45">
      <c r="B11" s="24">
        <v>35</v>
      </c>
      <c r="C11" s="24">
        <v>7</v>
      </c>
      <c r="D11" s="24">
        <v>3</v>
      </c>
      <c r="E11" s="24"/>
      <c r="F11" s="29" t="str">
        <f t="shared" si="0"/>
        <v>Is there any issue with the</v>
      </c>
      <c r="G11" s="24" t="str">
        <f t="shared" si="1"/>
        <v xml:space="preserve"> method invocation </v>
      </c>
      <c r="H11" s="24" t="str">
        <f t="shared" si="2"/>
        <v>"</v>
      </c>
      <c r="I11" s="24" t="s">
        <v>245</v>
      </c>
      <c r="J11" s="24" t="str">
        <f t="shared" si="3"/>
        <v>"</v>
      </c>
      <c r="K11" s="24" t="str">
        <f t="shared" si="4"/>
        <v xml:space="preserve"> at line </v>
      </c>
      <c r="L11" s="24">
        <v>3288</v>
      </c>
      <c r="M11" s="24" t="str">
        <f t="shared" si="15"/>
        <v/>
      </c>
      <c r="N11" s="24"/>
      <c r="O11" s="24" t="s">
        <v>196</v>
      </c>
      <c r="P11" s="24"/>
      <c r="Q11" s="24" t="s">
        <v>478</v>
      </c>
      <c r="R11" s="24" t="s">
        <v>478</v>
      </c>
    </row>
    <row r="12" spans="1:18" x14ac:dyDescent="0.45">
      <c r="B12" s="25">
        <v>35</v>
      </c>
      <c r="C12" s="25">
        <v>8</v>
      </c>
      <c r="D12" s="25">
        <v>4</v>
      </c>
      <c r="E12" s="25"/>
      <c r="F12" s="30" t="str">
        <f t="shared" si="0"/>
        <v>Is there any issue with the definition or the use of</v>
      </c>
      <c r="G12" s="25" t="str">
        <f t="shared" si="1"/>
        <v xml:space="preserve"> variable </v>
      </c>
      <c r="H12" s="25" t="str">
        <f t="shared" si="2"/>
        <v>"</v>
      </c>
      <c r="I12" s="25" t="s">
        <v>244</v>
      </c>
      <c r="J12" s="25" t="str">
        <f t="shared" si="3"/>
        <v>"</v>
      </c>
      <c r="K12" s="25" t="str">
        <f t="shared" si="4"/>
        <v/>
      </c>
      <c r="L12" s="25"/>
      <c r="M12" s="25" t="str">
        <f t="shared" si="15"/>
        <v/>
      </c>
      <c r="N12" s="25"/>
      <c r="O12" s="25" t="s">
        <v>196</v>
      </c>
      <c r="P12" s="25"/>
      <c r="Q12" s="25" t="s">
        <v>478</v>
      </c>
      <c r="R12" s="25" t="s">
        <v>478</v>
      </c>
    </row>
    <row r="13" spans="1:18" x14ac:dyDescent="0.45">
      <c r="B13" s="24">
        <v>35</v>
      </c>
      <c r="C13" s="98">
        <v>9</v>
      </c>
      <c r="D13" s="24">
        <v>3</v>
      </c>
      <c r="E13" s="24"/>
      <c r="F13" s="29" t="str">
        <f t="shared" si="0"/>
        <v>Is there any issue with the</v>
      </c>
      <c r="G13" s="24" t="str">
        <f t="shared" si="1"/>
        <v xml:space="preserve"> method invocation </v>
      </c>
      <c r="H13" s="24" t="str">
        <f t="shared" si="2"/>
        <v>"</v>
      </c>
      <c r="I13" s="24" t="s">
        <v>246</v>
      </c>
      <c r="J13" s="24" t="str">
        <f t="shared" si="3"/>
        <v>"</v>
      </c>
      <c r="K13" s="24" t="str">
        <f t="shared" si="4"/>
        <v xml:space="preserve"> at line </v>
      </c>
      <c r="L13" s="24">
        <v>3290</v>
      </c>
      <c r="M13" s="24" t="str">
        <f t="shared" si="15"/>
        <v/>
      </c>
      <c r="N13" s="24"/>
      <c r="O13" s="24" t="s">
        <v>196</v>
      </c>
      <c r="P13" s="24" t="s">
        <v>29</v>
      </c>
      <c r="Q13" s="24" t="s">
        <v>478</v>
      </c>
      <c r="R13" s="24" t="s">
        <v>478</v>
      </c>
    </row>
    <row r="14" spans="1:18" x14ac:dyDescent="0.45">
      <c r="B14"/>
      <c r="C14"/>
      <c r="D14"/>
      <c r="E14"/>
      <c r="F14"/>
      <c r="G14"/>
      <c r="H14"/>
      <c r="I14"/>
      <c r="J14"/>
      <c r="K14"/>
      <c r="L14"/>
      <c r="M14"/>
      <c r="N14"/>
      <c r="O14"/>
    </row>
    <row r="15" spans="1:18" x14ac:dyDescent="0.45">
      <c r="B15"/>
      <c r="C15" t="s">
        <v>416</v>
      </c>
      <c r="D15"/>
      <c r="E15"/>
      <c r="F15"/>
      <c r="G15"/>
      <c r="H15"/>
      <c r="I15"/>
      <c r="J15"/>
      <c r="K15"/>
      <c r="L15"/>
      <c r="M15"/>
      <c r="N15"/>
      <c r="O15"/>
    </row>
    <row r="16" spans="1:18" x14ac:dyDescent="0.45">
      <c r="A16" t="s">
        <v>240</v>
      </c>
      <c r="B16" s="24">
        <v>35</v>
      </c>
      <c r="C16" s="98">
        <v>5</v>
      </c>
      <c r="D16" s="24">
        <v>1</v>
      </c>
      <c r="E16" s="24" t="s">
        <v>420</v>
      </c>
      <c r="F16" s="29" t="str">
        <f t="shared" ref="F16:F18" si="16">IF(D16&lt;&gt;4, "Is there any issue with the", "Is there any issue with the definition or the use of")</f>
        <v>Is there any issue with the</v>
      </c>
      <c r="G16" s="24" t="str">
        <f t="shared" ref="G16:G18" si="17">IF(D16=4," variable ",IF(D16=1," conditional clause ",IF(D16=2," loop ",IF(D16=3," method invocation ",""))))</f>
        <v xml:space="preserve"> conditional clause </v>
      </c>
      <c r="H16" s="24" t="str">
        <f t="shared" ref="H16:H18" si="18">IF(I16&lt;&gt;"",$H$4,"")</f>
        <v>"</v>
      </c>
      <c r="I16" s="24" t="s">
        <v>270</v>
      </c>
      <c r="J16" s="24" t="str">
        <f t="shared" ref="J16:J18" si="19">IF(I16&lt;&gt;"",$J$4,"")</f>
        <v>"</v>
      </c>
      <c r="K16" s="24" t="s">
        <v>255</v>
      </c>
      <c r="L16" s="24">
        <v>3288</v>
      </c>
      <c r="M16" s="24" t="str">
        <f t="shared" ref="M16" si="20">IF(N16&lt;&gt;""," and ", "")</f>
        <v/>
      </c>
      <c r="N16" s="24"/>
      <c r="O16" s="24" t="s">
        <v>196</v>
      </c>
    </row>
    <row r="17" spans="1:15" x14ac:dyDescent="0.45">
      <c r="B17" s="25">
        <v>35</v>
      </c>
      <c r="C17" s="97">
        <v>2</v>
      </c>
      <c r="D17" s="25">
        <v>4</v>
      </c>
      <c r="E17" s="25" t="s">
        <v>420</v>
      </c>
      <c r="F17" s="30" t="str">
        <f t="shared" si="16"/>
        <v>Is there any issue with the definition or the use of</v>
      </c>
      <c r="G17" s="25" t="str">
        <f t="shared" si="17"/>
        <v xml:space="preserve"> variable </v>
      </c>
      <c r="H17" s="25" t="str">
        <f t="shared" si="18"/>
        <v>"</v>
      </c>
      <c r="I17" s="25" t="s">
        <v>243</v>
      </c>
      <c r="J17" s="25" t="str">
        <f t="shared" si="19"/>
        <v>"</v>
      </c>
      <c r="K17" s="25" t="str">
        <f t="shared" ref="K17:K18" si="21">IF(OR(D17=1,D17=2),"between lines ", IF(D17=3," at line ",""))</f>
        <v/>
      </c>
      <c r="L17" s="25"/>
      <c r="M17" s="25" t="str">
        <f>IF(N17&lt;&gt;""," and ", "")</f>
        <v/>
      </c>
      <c r="N17" s="25"/>
      <c r="O17" s="25" t="s">
        <v>196</v>
      </c>
    </row>
    <row r="18" spans="1:15" x14ac:dyDescent="0.45">
      <c r="B18" s="24">
        <v>35</v>
      </c>
      <c r="C18" s="98">
        <v>9</v>
      </c>
      <c r="D18" s="24">
        <v>3</v>
      </c>
      <c r="E18" s="24" t="s">
        <v>420</v>
      </c>
      <c r="F18" s="29" t="str">
        <f t="shared" si="16"/>
        <v>Is there any issue with the</v>
      </c>
      <c r="G18" s="24" t="str">
        <f t="shared" si="17"/>
        <v xml:space="preserve"> method invocation </v>
      </c>
      <c r="H18" s="24" t="str">
        <f t="shared" si="18"/>
        <v>"</v>
      </c>
      <c r="I18" s="24" t="s">
        <v>246</v>
      </c>
      <c r="J18" s="24" t="str">
        <f t="shared" si="19"/>
        <v>"</v>
      </c>
      <c r="K18" s="24" t="str">
        <f t="shared" si="21"/>
        <v xml:space="preserve"> at line </v>
      </c>
      <c r="L18" s="24">
        <v>3290</v>
      </c>
      <c r="M18" s="24" t="str">
        <f t="shared" ref="M18" si="22">IF(N18&lt;&gt;""," and ", "")</f>
        <v/>
      </c>
      <c r="N18" s="24"/>
      <c r="O18" s="24" t="s">
        <v>196</v>
      </c>
    </row>
    <row r="19" spans="1:15" x14ac:dyDescent="0.45">
      <c r="B19"/>
      <c r="C19"/>
      <c r="D19"/>
      <c r="E19" t="s">
        <v>420</v>
      </c>
      <c r="F19"/>
      <c r="G19"/>
      <c r="H19"/>
      <c r="I19"/>
      <c r="J19"/>
      <c r="K19"/>
      <c r="L19"/>
      <c r="M19"/>
      <c r="N19"/>
      <c r="O19"/>
    </row>
    <row r="20" spans="1:15" x14ac:dyDescent="0.45">
      <c r="B20"/>
      <c r="C20" t="s">
        <v>417</v>
      </c>
      <c r="D20"/>
      <c r="E20" t="s">
        <v>420</v>
      </c>
      <c r="F20"/>
      <c r="G20"/>
      <c r="H20"/>
      <c r="I20"/>
      <c r="J20"/>
      <c r="K20"/>
      <c r="L20"/>
      <c r="M20"/>
      <c r="N20"/>
      <c r="O20"/>
    </row>
    <row r="21" spans="1:15" x14ac:dyDescent="0.45">
      <c r="B21" s="24">
        <v>35</v>
      </c>
      <c r="C21" s="98">
        <v>2</v>
      </c>
      <c r="D21" s="24">
        <v>1</v>
      </c>
      <c r="E21" s="24" t="s">
        <v>420</v>
      </c>
      <c r="F21" s="29" t="str">
        <f t="shared" ref="F21:F23" si="23">IF(D21&lt;&gt;4, "Is there any issue with the", "Is there any issue with the definition or the use of")</f>
        <v>Is there any issue with the</v>
      </c>
      <c r="G21" s="24" t="str">
        <f t="shared" ref="G21:G23" si="24">IF(D21=4," variable ",IF(D21=1," conditional clause ",IF(D21=2," loop ",IF(D21=3," method invocation ",""))))</f>
        <v xml:space="preserve"> conditional clause </v>
      </c>
      <c r="H21" s="24" t="str">
        <f t="shared" ref="H21:H23" si="25">IF(I21&lt;&gt;"",$H$4,"")</f>
        <v>"</v>
      </c>
      <c r="I21" s="24" t="s">
        <v>270</v>
      </c>
      <c r="J21" s="24" t="str">
        <f t="shared" ref="J21:J23" si="26">IF(I21&lt;&gt;"",$J$4,"")</f>
        <v>"</v>
      </c>
      <c r="K21" s="24" t="s">
        <v>255</v>
      </c>
      <c r="L21" s="24">
        <v>3288</v>
      </c>
      <c r="M21" s="24" t="str">
        <f t="shared" ref="M21" si="27">IF(N21&lt;&gt;""," and ", "")</f>
        <v/>
      </c>
      <c r="N21" s="24"/>
      <c r="O21" s="24" t="s">
        <v>196</v>
      </c>
    </row>
    <row r="22" spans="1:15" x14ac:dyDescent="0.45">
      <c r="A22" t="s">
        <v>240</v>
      </c>
      <c r="B22" s="25">
        <v>35</v>
      </c>
      <c r="C22" s="97">
        <v>5</v>
      </c>
      <c r="D22" s="25">
        <v>4</v>
      </c>
      <c r="E22" s="25" t="s">
        <v>420</v>
      </c>
      <c r="F22" s="30" t="str">
        <f t="shared" si="23"/>
        <v>Is there any issue with the definition or the use of</v>
      </c>
      <c r="G22" s="25" t="str">
        <f t="shared" si="24"/>
        <v xml:space="preserve"> variable </v>
      </c>
      <c r="H22" s="25" t="str">
        <f t="shared" si="25"/>
        <v>"</v>
      </c>
      <c r="I22" s="25" t="s">
        <v>243</v>
      </c>
      <c r="J22" s="25" t="str">
        <f t="shared" si="26"/>
        <v>"</v>
      </c>
      <c r="K22" s="25" t="str">
        <f t="shared" ref="K22:K23" si="28">IF(OR(D22=1,D22=2),"between lines ", IF(D22=3," at line ",""))</f>
        <v/>
      </c>
      <c r="L22" s="25"/>
      <c r="M22" s="25" t="str">
        <f>IF(N22&lt;&gt;""," and ", "")</f>
        <v/>
      </c>
      <c r="N22" s="25"/>
      <c r="O22" s="25" t="s">
        <v>196</v>
      </c>
    </row>
    <row r="23" spans="1:15" x14ac:dyDescent="0.45">
      <c r="B23" s="24">
        <v>35</v>
      </c>
      <c r="C23" s="98">
        <v>9</v>
      </c>
      <c r="D23" s="24">
        <v>3</v>
      </c>
      <c r="E23" s="24" t="s">
        <v>420</v>
      </c>
      <c r="F23" s="29" t="str">
        <f t="shared" si="23"/>
        <v>Is there any issue with the</v>
      </c>
      <c r="G23" s="24" t="str">
        <f t="shared" si="24"/>
        <v xml:space="preserve"> method invocation </v>
      </c>
      <c r="H23" s="24" t="str">
        <f t="shared" si="25"/>
        <v>"</v>
      </c>
      <c r="I23" s="24" t="s">
        <v>246</v>
      </c>
      <c r="J23" s="24" t="str">
        <f t="shared" si="26"/>
        <v>"</v>
      </c>
      <c r="K23" s="24" t="str">
        <f t="shared" si="28"/>
        <v xml:space="preserve"> at line </v>
      </c>
      <c r="L23" s="24">
        <v>3290</v>
      </c>
      <c r="M23" s="24" t="str">
        <f t="shared" ref="M23" si="29">IF(N23&lt;&gt;""," and ", "")</f>
        <v/>
      </c>
      <c r="N23" s="24"/>
      <c r="O23" s="24" t="s">
        <v>196</v>
      </c>
    </row>
    <row r="24" spans="1:15" x14ac:dyDescent="0.45">
      <c r="B24"/>
      <c r="C24"/>
      <c r="D24"/>
      <c r="E24" t="s">
        <v>420</v>
      </c>
      <c r="F24"/>
      <c r="G24"/>
      <c r="H24"/>
      <c r="I24"/>
      <c r="J24"/>
      <c r="K24"/>
      <c r="L24"/>
      <c r="M24"/>
      <c r="N24"/>
      <c r="O24"/>
    </row>
    <row r="25" spans="1:15" x14ac:dyDescent="0.45">
      <c r="B25"/>
      <c r="C25" t="s">
        <v>418</v>
      </c>
      <c r="D25"/>
      <c r="E25" t="s">
        <v>420</v>
      </c>
      <c r="F25"/>
      <c r="G25"/>
      <c r="H25"/>
      <c r="I25"/>
      <c r="J25"/>
      <c r="K25"/>
      <c r="L25"/>
      <c r="M25"/>
      <c r="N25"/>
      <c r="O25"/>
    </row>
    <row r="26" spans="1:15" x14ac:dyDescent="0.45">
      <c r="A26" t="s">
        <v>240</v>
      </c>
      <c r="B26" s="25">
        <v>35</v>
      </c>
      <c r="C26" s="97">
        <v>4</v>
      </c>
      <c r="D26" s="25">
        <v>1</v>
      </c>
      <c r="E26" s="25" t="s">
        <v>420</v>
      </c>
      <c r="F26" s="30" t="str">
        <f t="shared" ref="F26:F27" si="30">IF(D26&lt;&gt;4, "Is there any issue with the", "Is there any issue with the definition or the use of")</f>
        <v>Is there any issue with the</v>
      </c>
      <c r="G26" s="25" t="str">
        <f t="shared" ref="G26:G27" si="31">IF(D26=4," variable ",IF(D26=1," conditional clause ",IF(D26=2," loop ",IF(D26=3," method invocation ",""))))</f>
        <v xml:space="preserve"> conditional clause </v>
      </c>
      <c r="H26" s="25" t="str">
        <f t="shared" ref="H26:H27" si="32">IF(I26&lt;&gt;"",$H$4,"")</f>
        <v>"</v>
      </c>
      <c r="I26" s="25" t="s">
        <v>270</v>
      </c>
      <c r="J26" s="25" t="str">
        <f t="shared" ref="J26:J27" si="33">IF(I26&lt;&gt;"",$J$4,"")</f>
        <v>"</v>
      </c>
      <c r="K26" s="25" t="s">
        <v>255</v>
      </c>
      <c r="L26" s="25">
        <v>3288</v>
      </c>
      <c r="M26" s="25" t="str">
        <f t="shared" ref="M26" si="34">IF(N26&lt;&gt;""," and ", "")</f>
        <v/>
      </c>
      <c r="N26" s="25"/>
      <c r="O26" s="25" t="s">
        <v>196</v>
      </c>
    </row>
    <row r="27" spans="1:15" x14ac:dyDescent="0.45">
      <c r="A27" t="s">
        <v>240</v>
      </c>
      <c r="B27" s="24">
        <v>35</v>
      </c>
      <c r="C27" s="98">
        <v>3</v>
      </c>
      <c r="D27" s="24">
        <v>4</v>
      </c>
      <c r="E27" s="24" t="s">
        <v>420</v>
      </c>
      <c r="F27" s="29" t="str">
        <f t="shared" si="30"/>
        <v>Is there any issue with the definition or the use of</v>
      </c>
      <c r="G27" s="24" t="str">
        <f t="shared" si="31"/>
        <v xml:space="preserve"> variable </v>
      </c>
      <c r="H27" s="24" t="str">
        <f t="shared" si="32"/>
        <v>"</v>
      </c>
      <c r="I27" s="24" t="s">
        <v>182</v>
      </c>
      <c r="J27" s="24" t="str">
        <f t="shared" si="33"/>
        <v>"</v>
      </c>
      <c r="K27" s="24" t="str">
        <f t="shared" ref="K27" si="35">IF(OR(D27=1,D27=2),"between lines ", IF(D27=3," at line ",""))</f>
        <v/>
      </c>
      <c r="L27" s="24"/>
      <c r="M27" s="24" t="str">
        <f>IF(N27&lt;&gt;""," and ", "")</f>
        <v/>
      </c>
      <c r="N27" s="24"/>
      <c r="O27" s="24" t="s">
        <v>196</v>
      </c>
    </row>
    <row r="28" spans="1:15" x14ac:dyDescent="0.45">
      <c r="B28" s="24">
        <v>35</v>
      </c>
      <c r="C28" s="98">
        <v>1</v>
      </c>
      <c r="D28" s="24">
        <v>4</v>
      </c>
      <c r="E28" s="24" t="s">
        <v>420</v>
      </c>
      <c r="F28" s="29" t="str">
        <f>IF(D28&lt;&gt;4, "Is there any issue with the", "Is there any issue with the definition or the use of")</f>
        <v>Is there any issue with the definition or the use of</v>
      </c>
      <c r="G28" s="24" t="str">
        <f>IF(D28=4," variable ",IF(D28=1," conditional clause ",IF(D28=2," loop ",IF(D28=3," method invocation ",""))))</f>
        <v xml:space="preserve"> variable </v>
      </c>
      <c r="H28" s="24" t="str">
        <f>IF(I28&lt;&gt;"",$H$4,"")</f>
        <v>"</v>
      </c>
      <c r="I28" s="24" t="s">
        <v>242</v>
      </c>
      <c r="J28" s="24" t="str">
        <f>IF(I28&lt;&gt;"",$J$4,"")</f>
        <v>"</v>
      </c>
      <c r="K28" s="24" t="str">
        <f>IF(OR(D28=1,D28=2),"between lines ", IF(D28=3," at line ",""))</f>
        <v/>
      </c>
      <c r="L28" s="24"/>
      <c r="M28" s="24" t="str">
        <f>IF(N28&lt;&gt;""," and ", "")</f>
        <v/>
      </c>
      <c r="N28" s="24"/>
      <c r="O28" s="24" t="s">
        <v>196</v>
      </c>
    </row>
    <row r="29" spans="1:15" x14ac:dyDescent="0.45">
      <c r="B29"/>
      <c r="C29"/>
      <c r="D29"/>
      <c r="E29" t="s">
        <v>420</v>
      </c>
      <c r="F29"/>
      <c r="G29"/>
      <c r="H29"/>
      <c r="I29"/>
      <c r="J29"/>
      <c r="K29"/>
      <c r="L29"/>
      <c r="M29"/>
      <c r="N29"/>
      <c r="O29"/>
    </row>
    <row r="30" spans="1:15" x14ac:dyDescent="0.45">
      <c r="B30"/>
      <c r="C30" t="s">
        <v>419</v>
      </c>
      <c r="D30"/>
      <c r="E30" t="s">
        <v>420</v>
      </c>
      <c r="F30"/>
      <c r="G30"/>
      <c r="H30"/>
      <c r="I30"/>
      <c r="J30"/>
      <c r="K30"/>
      <c r="L30"/>
      <c r="M30"/>
      <c r="N30"/>
      <c r="O30"/>
    </row>
    <row r="31" spans="1:15" x14ac:dyDescent="0.45">
      <c r="B31" s="24">
        <v>35</v>
      </c>
      <c r="C31" s="98">
        <v>1</v>
      </c>
      <c r="D31" s="24">
        <v>4</v>
      </c>
      <c r="E31" s="24" t="s">
        <v>420</v>
      </c>
      <c r="F31" s="29" t="str">
        <f>IF(D31&lt;&gt;4, "Is there any issue with the", "Is there any issue with the definition or the use of")</f>
        <v>Is there any issue with the definition or the use of</v>
      </c>
      <c r="G31" s="24" t="str">
        <f>IF(D31=4," variable ",IF(D31=1," conditional clause ",IF(D31=2," loop ",IF(D31=3," method invocation ",""))))</f>
        <v xml:space="preserve"> variable </v>
      </c>
      <c r="H31" s="24" t="str">
        <f>IF(I31&lt;&gt;"",$H$4,"")</f>
        <v>"</v>
      </c>
      <c r="I31" s="24" t="s">
        <v>242</v>
      </c>
      <c r="J31" s="24" t="str">
        <f>IF(I31&lt;&gt;"",$J$4,"")</f>
        <v>"</v>
      </c>
      <c r="K31" s="24" t="str">
        <f>IF(OR(D31=1,D31=2),"between lines ", IF(D31=3," at line ",""))</f>
        <v/>
      </c>
      <c r="L31" s="24"/>
      <c r="M31" s="24" t="str">
        <f>IF(N31&lt;&gt;""," and ", "")</f>
        <v/>
      </c>
      <c r="N31" s="24"/>
      <c r="O31" s="24" t="s">
        <v>196</v>
      </c>
    </row>
    <row r="32" spans="1:15" x14ac:dyDescent="0.45">
      <c r="A32" t="s">
        <v>240</v>
      </c>
      <c r="B32" s="25">
        <v>35</v>
      </c>
      <c r="C32" s="97">
        <v>4</v>
      </c>
      <c r="D32" s="25">
        <v>1</v>
      </c>
      <c r="E32" s="25" t="s">
        <v>420</v>
      </c>
      <c r="F32" s="30" t="str">
        <f t="shared" ref="F32:F33" si="36">IF(D32&lt;&gt;4, "Is there any issue with the", "Is there any issue with the definition or the use of")</f>
        <v>Is there any issue with the</v>
      </c>
      <c r="G32" s="25" t="str">
        <f t="shared" ref="G32:G33" si="37">IF(D32=4," variable ",IF(D32=1," conditional clause ",IF(D32=2," loop ",IF(D32=3," method invocation ",""))))</f>
        <v xml:space="preserve"> conditional clause </v>
      </c>
      <c r="H32" s="25" t="str">
        <f t="shared" ref="H32:H33" si="38">IF(I32&lt;&gt;"",$H$4,"")</f>
        <v>"</v>
      </c>
      <c r="I32" s="25" t="s">
        <v>270</v>
      </c>
      <c r="J32" s="25" t="str">
        <f t="shared" ref="J32:J33" si="39">IF(I32&lt;&gt;"",$J$4,"")</f>
        <v>"</v>
      </c>
      <c r="K32" s="25" t="s">
        <v>255</v>
      </c>
      <c r="L32" s="25">
        <v>3288</v>
      </c>
      <c r="M32" s="25" t="str">
        <f t="shared" ref="M32" si="40">IF(N32&lt;&gt;""," and ", "")</f>
        <v/>
      </c>
      <c r="N32" s="25"/>
      <c r="O32" s="25" t="s">
        <v>196</v>
      </c>
    </row>
    <row r="33" spans="1:15" x14ac:dyDescent="0.45">
      <c r="A33" t="s">
        <v>240</v>
      </c>
      <c r="B33" s="24">
        <v>35</v>
      </c>
      <c r="C33" s="98">
        <v>3</v>
      </c>
      <c r="D33" s="24">
        <v>4</v>
      </c>
      <c r="E33" s="24" t="s">
        <v>420</v>
      </c>
      <c r="F33" s="29" t="str">
        <f t="shared" si="36"/>
        <v>Is there any issue with the definition or the use of</v>
      </c>
      <c r="G33" s="24" t="str">
        <f t="shared" si="37"/>
        <v xml:space="preserve"> variable </v>
      </c>
      <c r="H33" s="24" t="str">
        <f t="shared" si="38"/>
        <v>"</v>
      </c>
      <c r="I33" s="24" t="s">
        <v>182</v>
      </c>
      <c r="J33" s="24" t="str">
        <f t="shared" si="39"/>
        <v>"</v>
      </c>
      <c r="K33" s="24" t="str">
        <f t="shared" ref="K33" si="41">IF(OR(D33=1,D33=2),"between lines ", IF(D33=3," at line ",""))</f>
        <v/>
      </c>
      <c r="L33" s="24"/>
      <c r="M33" s="24" t="str">
        <f>IF(N33&lt;&gt;""," and ", "")</f>
        <v/>
      </c>
      <c r="N33" s="24"/>
      <c r="O33" s="24" t="s">
        <v>196</v>
      </c>
    </row>
    <row r="34" spans="1:15" x14ac:dyDescent="0.45">
      <c r="B34"/>
      <c r="C34"/>
      <c r="D34"/>
      <c r="E34" t="s">
        <v>420</v>
      </c>
      <c r="F34"/>
      <c r="G34"/>
      <c r="H34"/>
      <c r="I34"/>
      <c r="J34"/>
      <c r="K34"/>
      <c r="L34"/>
      <c r="M34"/>
      <c r="N34"/>
      <c r="O34"/>
    </row>
    <row r="35" spans="1:15" x14ac:dyDescent="0.45">
      <c r="B35"/>
      <c r="C35"/>
      <c r="D35"/>
      <c r="E35"/>
      <c r="F35"/>
      <c r="G35"/>
      <c r="H35"/>
      <c r="I35"/>
      <c r="J35"/>
      <c r="K35"/>
      <c r="L35"/>
      <c r="M35"/>
      <c r="N35"/>
      <c r="O35"/>
    </row>
    <row r="36" spans="1:15" x14ac:dyDescent="0.45">
      <c r="B36"/>
      <c r="C36"/>
      <c r="D36"/>
      <c r="E36"/>
      <c r="F36"/>
      <c r="G36"/>
      <c r="H36"/>
      <c r="I36"/>
      <c r="J36"/>
      <c r="K36"/>
      <c r="L36"/>
      <c r="M36"/>
      <c r="N36"/>
      <c r="O36"/>
    </row>
    <row r="37" spans="1:15" x14ac:dyDescent="0.45">
      <c r="B37"/>
      <c r="C37"/>
      <c r="D37"/>
      <c r="E37"/>
      <c r="F37"/>
      <c r="G37"/>
      <c r="H37"/>
      <c r="I37"/>
      <c r="J37"/>
      <c r="K37"/>
      <c r="L37"/>
      <c r="M37"/>
      <c r="N37"/>
      <c r="O37"/>
    </row>
    <row r="38" spans="1:15" x14ac:dyDescent="0.45">
      <c r="B38"/>
      <c r="C38"/>
      <c r="D38"/>
      <c r="E38"/>
      <c r="F38"/>
      <c r="G38"/>
      <c r="H38"/>
      <c r="I38"/>
      <c r="J38"/>
      <c r="K38"/>
      <c r="L38"/>
      <c r="M38"/>
      <c r="N38"/>
      <c r="O38"/>
    </row>
    <row r="39" spans="1:15" x14ac:dyDescent="0.45">
      <c r="B39"/>
      <c r="C39"/>
      <c r="D39"/>
      <c r="E39"/>
      <c r="F39"/>
      <c r="G39"/>
      <c r="H39"/>
      <c r="I39"/>
      <c r="J39"/>
      <c r="K39"/>
      <c r="L39"/>
      <c r="M39"/>
      <c r="N39"/>
      <c r="O39"/>
    </row>
    <row r="40" spans="1:15" x14ac:dyDescent="0.45">
      <c r="B40"/>
      <c r="C40"/>
      <c r="D40"/>
      <c r="E40"/>
      <c r="F40"/>
      <c r="G40"/>
      <c r="H40"/>
      <c r="I40"/>
      <c r="J40"/>
      <c r="K40"/>
      <c r="L40"/>
      <c r="M40"/>
      <c r="N40"/>
      <c r="O40"/>
    </row>
    <row r="41" spans="1:15" x14ac:dyDescent="0.45">
      <c r="B41"/>
      <c r="C41"/>
      <c r="D41"/>
      <c r="E41"/>
      <c r="F41"/>
      <c r="G41"/>
      <c r="H41"/>
      <c r="I41"/>
      <c r="J41"/>
      <c r="K41"/>
      <c r="L41"/>
      <c r="M41"/>
      <c r="N41"/>
      <c r="O41"/>
    </row>
    <row r="42" spans="1:15" x14ac:dyDescent="0.45">
      <c r="B42"/>
      <c r="C42"/>
      <c r="D42"/>
      <c r="E42"/>
      <c r="F42"/>
      <c r="G42"/>
      <c r="H42"/>
      <c r="I42"/>
      <c r="J42"/>
      <c r="K42"/>
      <c r="L42"/>
      <c r="M42"/>
      <c r="N42"/>
      <c r="O42"/>
    </row>
  </sheetData>
  <mergeCells count="2">
    <mergeCell ref="B3:D3"/>
    <mergeCell ref="F3:O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dimension ref="A1:T39"/>
  <sheetViews>
    <sheetView zoomScale="70" zoomScaleNormal="70" workbookViewId="0">
      <selection activeCell="F17" sqref="F17"/>
    </sheetView>
  </sheetViews>
  <sheetFormatPr defaultRowHeight="14.25" x14ac:dyDescent="0.45"/>
  <cols>
    <col min="1" max="1" width="4.265625" customWidth="1"/>
    <col min="2" max="2" width="5.73046875" style="22" customWidth="1"/>
    <col min="3" max="3" width="4.265625" style="22" customWidth="1"/>
    <col min="4" max="4" width="6.86328125" style="22" customWidth="1"/>
    <col min="5" max="5" width="15" style="22" customWidth="1"/>
    <col min="6" max="6" width="45.3984375" style="22" customWidth="1"/>
    <col min="7" max="7" width="18.3984375" style="22" customWidth="1"/>
    <col min="8" max="8" width="3.3984375" style="22" customWidth="1"/>
    <col min="9" max="9" width="12.265625" style="22" customWidth="1"/>
    <col min="10" max="10" width="4.265625" style="22" customWidth="1"/>
    <col min="11" max="11" width="14.1328125" style="22" customWidth="1"/>
    <col min="12" max="12" width="6.265625" style="22" customWidth="1"/>
    <col min="13" max="13" width="5.86328125" style="22" customWidth="1"/>
    <col min="14" max="14" width="6" style="22" customWidth="1"/>
    <col min="15" max="15" width="34.3984375" style="22" customWidth="1"/>
    <col min="18" max="18" width="13.73046875" bestFit="1" customWidth="1"/>
  </cols>
  <sheetData>
    <row r="1" spans="1:20" x14ac:dyDescent="0.45">
      <c r="B1" s="32">
        <f>Summary!D9</f>
        <v>51</v>
      </c>
      <c r="C1" s="32"/>
      <c r="D1" s="32" t="str">
        <f>Summary!B9</f>
        <v>Closure Compiler</v>
      </c>
      <c r="E1" s="32"/>
      <c r="F1" s="10"/>
      <c r="G1" s="32" t="str">
        <f>Summary!J9</f>
        <v xml:space="preserve"> junit.framework.ComparisonFailure: expected:&lt;var x=[-0.]0&gt; but was:&lt;var x=[]0&gt;</v>
      </c>
    </row>
    <row r="2" spans="1:20" x14ac:dyDescent="0.45">
      <c r="B2" s="10" t="s">
        <v>241</v>
      </c>
    </row>
    <row r="3" spans="1:20" x14ac:dyDescent="0.45">
      <c r="B3" s="266" t="s">
        <v>144</v>
      </c>
      <c r="C3" s="267"/>
      <c r="D3" s="268"/>
      <c r="E3" s="156"/>
      <c r="F3" s="265" t="s">
        <v>179</v>
      </c>
      <c r="G3" s="265"/>
      <c r="H3" s="265"/>
      <c r="I3" s="265"/>
      <c r="J3" s="265"/>
      <c r="K3" s="265"/>
      <c r="L3" s="265"/>
      <c r="M3" s="265"/>
      <c r="N3" s="265"/>
      <c r="O3" s="265"/>
    </row>
    <row r="4" spans="1:20" ht="28.5" x14ac:dyDescent="0.45">
      <c r="B4" s="27" t="s">
        <v>180</v>
      </c>
      <c r="C4" s="27" t="s">
        <v>181</v>
      </c>
      <c r="D4" s="27" t="s">
        <v>182</v>
      </c>
      <c r="E4" s="27" t="s">
        <v>532</v>
      </c>
      <c r="F4" s="26" t="s">
        <v>191</v>
      </c>
      <c r="G4" s="28" t="s">
        <v>192</v>
      </c>
      <c r="H4" s="28" t="s">
        <v>185</v>
      </c>
      <c r="I4" s="28" t="s">
        <v>195</v>
      </c>
      <c r="J4" s="28" t="s">
        <v>185</v>
      </c>
      <c r="K4" s="28" t="s">
        <v>193</v>
      </c>
      <c r="L4" s="28" t="s">
        <v>177</v>
      </c>
      <c r="M4" s="28" t="s">
        <v>178</v>
      </c>
      <c r="N4" s="28" t="s">
        <v>177</v>
      </c>
      <c r="O4" s="28" t="s">
        <v>194</v>
      </c>
      <c r="P4" s="89" t="s">
        <v>364</v>
      </c>
      <c r="Q4" s="192" t="s">
        <v>477</v>
      </c>
      <c r="R4" s="192" t="s">
        <v>485</v>
      </c>
    </row>
    <row r="5" spans="1:20" x14ac:dyDescent="0.45">
      <c r="A5" t="s">
        <v>240</v>
      </c>
      <c r="B5" s="24">
        <v>51</v>
      </c>
      <c r="C5" s="98">
        <v>1</v>
      </c>
      <c r="D5" s="24">
        <v>4</v>
      </c>
      <c r="E5" s="24"/>
      <c r="F5" s="29" t="str">
        <f>IF(D5&lt;&gt;4, "Is there any issue with the", "Is there any issue with the definition or the use of")</f>
        <v>Is there any issue with the definition or the use of</v>
      </c>
      <c r="G5" s="24" t="str">
        <f>IF(D5=4," variable ",IF(D5=1," conditional clause ",IF(D5=2," loop ",IF(D5=3," method invocation ",""))))</f>
        <v xml:space="preserve"> variable </v>
      </c>
      <c r="H5" s="24" t="str">
        <f>IF(I5&lt;&gt;"",$H$4,"")</f>
        <v>"</v>
      </c>
      <c r="I5" s="24" t="s">
        <v>232</v>
      </c>
      <c r="J5" s="24" t="str">
        <f>IF(I5&lt;&gt;"",$J$4,"")</f>
        <v>"</v>
      </c>
      <c r="K5" s="24" t="str">
        <f>IF(OR(D5=1,D5=2),"between lines ", IF(D5=3," at line ",""))</f>
        <v/>
      </c>
      <c r="L5" s="24"/>
      <c r="M5" s="24" t="str">
        <f>IF(N5&lt;&gt;""," and ", "")</f>
        <v/>
      </c>
      <c r="N5" s="24"/>
      <c r="O5" s="24" t="s">
        <v>196</v>
      </c>
      <c r="P5" s="24" t="s">
        <v>29</v>
      </c>
      <c r="Q5" s="24" t="s">
        <v>478</v>
      </c>
      <c r="R5" s="24" t="s">
        <v>478</v>
      </c>
      <c r="T5" s="214"/>
    </row>
    <row r="6" spans="1:20" x14ac:dyDescent="0.45">
      <c r="B6" s="25">
        <v>51</v>
      </c>
      <c r="C6" s="25">
        <v>2</v>
      </c>
      <c r="D6" s="25">
        <v>4</v>
      </c>
      <c r="E6" s="25"/>
      <c r="F6" s="30" t="str">
        <f t="shared" ref="F6:F20" si="0">IF(D6&lt;&gt;4, "Is there any issue with the", "Is there any issue with the definition or the use of")</f>
        <v>Is there any issue with the definition or the use of</v>
      </c>
      <c r="G6" s="25" t="str">
        <f t="shared" ref="G6:G20" si="1">IF(D6=4," variable ",IF(D6=1," conditional clause ",IF(D6=2," loop ",IF(D6=3," method invocation ",""))))</f>
        <v xml:space="preserve"> variable </v>
      </c>
      <c r="H6" s="25" t="str">
        <f t="shared" ref="H6:H20" si="2">IF(I6&lt;&gt;"",$H$4,"")</f>
        <v>"</v>
      </c>
      <c r="I6" s="25" t="s">
        <v>233</v>
      </c>
      <c r="J6" s="25" t="str">
        <f t="shared" ref="J6:J20" si="3">IF(I6&lt;&gt;"",$J$4,"")</f>
        <v>"</v>
      </c>
      <c r="K6" s="25" t="str">
        <f t="shared" ref="K6:K20" si="4">IF(OR(D6=1,D6=2),"between lines ", IF(D6=3," at line ",""))</f>
        <v/>
      </c>
      <c r="L6" s="25"/>
      <c r="M6" s="25" t="str">
        <f>IF(N6&lt;&gt;""," and ", "")</f>
        <v/>
      </c>
      <c r="N6" s="25"/>
      <c r="O6" s="25" t="s">
        <v>196</v>
      </c>
      <c r="P6" s="25"/>
      <c r="Q6" s="25" t="s">
        <v>478</v>
      </c>
      <c r="R6" s="25" t="s">
        <v>478</v>
      </c>
    </row>
    <row r="7" spans="1:20" x14ac:dyDescent="0.45">
      <c r="B7" s="24">
        <v>51</v>
      </c>
      <c r="C7" s="24">
        <v>3</v>
      </c>
      <c r="D7" s="24">
        <v>3</v>
      </c>
      <c r="E7" s="24"/>
      <c r="F7" s="29" t="str">
        <f t="shared" si="0"/>
        <v>Is there any issue with the</v>
      </c>
      <c r="G7" s="24" t="str">
        <f t="shared" si="1"/>
        <v xml:space="preserve"> method invocation </v>
      </c>
      <c r="H7" s="24" t="str">
        <f t="shared" si="2"/>
        <v>"</v>
      </c>
      <c r="I7" s="24" t="s">
        <v>234</v>
      </c>
      <c r="J7" s="24" t="str">
        <f t="shared" si="3"/>
        <v>"</v>
      </c>
      <c r="K7" s="24" t="str">
        <f t="shared" si="4"/>
        <v xml:space="preserve"> at line </v>
      </c>
      <c r="L7" s="24">
        <v>236</v>
      </c>
      <c r="M7" s="24" t="str">
        <f>IF(N7&lt;&gt;""," and ", "")</f>
        <v/>
      </c>
      <c r="N7" s="24"/>
      <c r="O7" s="24" t="s">
        <v>196</v>
      </c>
      <c r="P7" s="24"/>
      <c r="Q7" s="24" t="s">
        <v>478</v>
      </c>
      <c r="R7" s="24" t="s">
        <v>478</v>
      </c>
    </row>
    <row r="8" spans="1:20" x14ac:dyDescent="0.45">
      <c r="B8" s="25">
        <v>51</v>
      </c>
      <c r="C8" s="25">
        <v>4</v>
      </c>
      <c r="D8" s="25">
        <v>1</v>
      </c>
      <c r="E8" s="25"/>
      <c r="F8" s="30" t="str">
        <f t="shared" si="0"/>
        <v>Is there any issue with the</v>
      </c>
      <c r="G8" s="25" t="str">
        <f t="shared" si="1"/>
        <v xml:space="preserve"> conditional clause </v>
      </c>
      <c r="H8" s="25" t="str">
        <f t="shared" si="2"/>
        <v/>
      </c>
      <c r="I8" s="25"/>
      <c r="J8" s="25" t="str">
        <f t="shared" si="3"/>
        <v/>
      </c>
      <c r="K8" s="25" t="str">
        <f t="shared" si="4"/>
        <v xml:space="preserve">between lines </v>
      </c>
      <c r="L8" s="25">
        <v>237</v>
      </c>
      <c r="M8" s="25" t="str">
        <f t="shared" ref="M8:M20" si="5">IF(N8&lt;&gt;""," and ", "")</f>
        <v xml:space="preserve"> and </v>
      </c>
      <c r="N8" s="25">
        <v>241</v>
      </c>
      <c r="O8" s="25" t="s">
        <v>196</v>
      </c>
      <c r="P8" s="25"/>
      <c r="Q8" s="25" t="s">
        <v>478</v>
      </c>
      <c r="R8" s="25" t="s">
        <v>478</v>
      </c>
    </row>
    <row r="9" spans="1:20" x14ac:dyDescent="0.45">
      <c r="B9" s="24">
        <v>51</v>
      </c>
      <c r="C9" s="24">
        <v>5</v>
      </c>
      <c r="D9" s="24">
        <v>3</v>
      </c>
      <c r="E9" s="24"/>
      <c r="F9" s="29" t="str">
        <f t="shared" si="0"/>
        <v>Is there any issue with the</v>
      </c>
      <c r="G9" s="24" t="str">
        <f t="shared" si="1"/>
        <v xml:space="preserve"> method invocation </v>
      </c>
      <c r="H9" s="24" t="str">
        <f t="shared" si="2"/>
        <v>"</v>
      </c>
      <c r="I9" s="24" t="s">
        <v>235</v>
      </c>
      <c r="J9" s="24" t="str">
        <f t="shared" si="3"/>
        <v>"</v>
      </c>
      <c r="K9" s="24" t="str">
        <f t="shared" si="4"/>
        <v xml:space="preserve"> at line </v>
      </c>
      <c r="L9" s="24">
        <v>239</v>
      </c>
      <c r="M9" s="24" t="str">
        <f t="shared" si="5"/>
        <v/>
      </c>
      <c r="N9" s="24"/>
      <c r="O9" s="24" t="s">
        <v>196</v>
      </c>
      <c r="P9" s="24"/>
      <c r="Q9" s="24" t="s">
        <v>478</v>
      </c>
      <c r="R9" s="24" t="s">
        <v>478</v>
      </c>
    </row>
    <row r="10" spans="1:20" x14ac:dyDescent="0.45">
      <c r="A10" s="22" t="s">
        <v>240</v>
      </c>
      <c r="B10" s="25">
        <v>51</v>
      </c>
      <c r="C10" s="97">
        <v>6</v>
      </c>
      <c r="D10" s="25">
        <v>1</v>
      </c>
      <c r="E10" s="25"/>
      <c r="F10" s="30" t="str">
        <f t="shared" si="0"/>
        <v>Is there any issue with the</v>
      </c>
      <c r="G10" s="25" t="str">
        <f t="shared" si="1"/>
        <v xml:space="preserve"> conditional clause </v>
      </c>
      <c r="H10" s="25" t="str">
        <f t="shared" si="2"/>
        <v/>
      </c>
      <c r="I10" s="25"/>
      <c r="J10" s="25" t="str">
        <f t="shared" si="3"/>
        <v/>
      </c>
      <c r="K10" s="25" t="str">
        <f t="shared" si="4"/>
        <v xml:space="preserve">between lines </v>
      </c>
      <c r="L10" s="25">
        <v>243</v>
      </c>
      <c r="M10" s="25" t="str">
        <f t="shared" si="5"/>
        <v xml:space="preserve"> and </v>
      </c>
      <c r="N10" s="25">
        <v>260</v>
      </c>
      <c r="O10" s="25" t="s">
        <v>196</v>
      </c>
      <c r="P10" s="25" t="s">
        <v>29</v>
      </c>
      <c r="Q10" s="25" t="s">
        <v>478</v>
      </c>
      <c r="R10" s="25" t="s">
        <v>478</v>
      </c>
    </row>
    <row r="11" spans="1:20" x14ac:dyDescent="0.45">
      <c r="B11" s="24">
        <v>51</v>
      </c>
      <c r="C11" s="24">
        <v>7</v>
      </c>
      <c r="D11" s="24">
        <v>4</v>
      </c>
      <c r="E11" s="24"/>
      <c r="F11" s="29" t="str">
        <f t="shared" si="0"/>
        <v>Is there any issue with the definition or the use of</v>
      </c>
      <c r="G11" s="24" t="str">
        <f t="shared" si="1"/>
        <v xml:space="preserve"> variable </v>
      </c>
      <c r="H11" s="24" t="str">
        <f t="shared" si="2"/>
        <v>"</v>
      </c>
      <c r="I11" s="24" t="s">
        <v>197</v>
      </c>
      <c r="J11" s="24" t="str">
        <f t="shared" si="3"/>
        <v>"</v>
      </c>
      <c r="K11" s="24" t="str">
        <f t="shared" si="4"/>
        <v/>
      </c>
      <c r="L11" s="24"/>
      <c r="M11" s="24" t="str">
        <f t="shared" si="5"/>
        <v/>
      </c>
      <c r="N11" s="24"/>
      <c r="O11" s="24" t="s">
        <v>196</v>
      </c>
      <c r="P11" s="24"/>
      <c r="Q11" s="24" t="s">
        <v>478</v>
      </c>
      <c r="R11" s="24" t="s">
        <v>478</v>
      </c>
    </row>
    <row r="12" spans="1:20" x14ac:dyDescent="0.45">
      <c r="B12" s="25">
        <v>51</v>
      </c>
      <c r="C12" s="25">
        <v>8</v>
      </c>
      <c r="D12" s="25">
        <v>4</v>
      </c>
      <c r="E12" s="25"/>
      <c r="F12" s="30" t="str">
        <f t="shared" si="0"/>
        <v>Is there any issue with the definition or the use of</v>
      </c>
      <c r="G12" s="25" t="str">
        <f t="shared" si="1"/>
        <v xml:space="preserve"> variable </v>
      </c>
      <c r="H12" s="25" t="str">
        <f t="shared" si="2"/>
        <v>"</v>
      </c>
      <c r="I12" s="25" t="s">
        <v>236</v>
      </c>
      <c r="J12" s="25" t="str">
        <f t="shared" si="3"/>
        <v>"</v>
      </c>
      <c r="K12" s="25" t="str">
        <f t="shared" si="4"/>
        <v/>
      </c>
      <c r="L12" s="25"/>
      <c r="M12" s="25" t="str">
        <f t="shared" si="5"/>
        <v/>
      </c>
      <c r="N12" s="25"/>
      <c r="O12" s="25" t="s">
        <v>196</v>
      </c>
      <c r="P12" s="25"/>
      <c r="Q12" s="25" t="s">
        <v>478</v>
      </c>
      <c r="R12" s="25" t="s">
        <v>478</v>
      </c>
    </row>
    <row r="13" spans="1:20" x14ac:dyDescent="0.45">
      <c r="B13" s="24">
        <v>51</v>
      </c>
      <c r="C13" s="24">
        <v>9</v>
      </c>
      <c r="D13" s="24">
        <v>4</v>
      </c>
      <c r="E13" s="24"/>
      <c r="F13" s="29" t="str">
        <f t="shared" si="0"/>
        <v>Is there any issue with the definition or the use of</v>
      </c>
      <c r="G13" s="24" t="str">
        <f t="shared" si="1"/>
        <v xml:space="preserve"> variable </v>
      </c>
      <c r="H13" s="24" t="str">
        <f t="shared" si="2"/>
        <v>"</v>
      </c>
      <c r="I13" s="24" t="s">
        <v>237</v>
      </c>
      <c r="J13" s="24" t="str">
        <f t="shared" si="3"/>
        <v>"</v>
      </c>
      <c r="K13" s="24" t="str">
        <f t="shared" si="4"/>
        <v/>
      </c>
      <c r="L13" s="24"/>
      <c r="M13" s="24" t="str">
        <f t="shared" si="5"/>
        <v/>
      </c>
      <c r="N13" s="24"/>
      <c r="O13" s="24" t="s">
        <v>196</v>
      </c>
      <c r="P13" s="24"/>
      <c r="Q13" s="24" t="s">
        <v>478</v>
      </c>
      <c r="R13" s="24" t="s">
        <v>478</v>
      </c>
    </row>
    <row r="14" spans="1:20" x14ac:dyDescent="0.45">
      <c r="B14" s="25">
        <v>51</v>
      </c>
      <c r="C14" s="25">
        <v>10</v>
      </c>
      <c r="D14" s="25">
        <v>1</v>
      </c>
      <c r="E14" s="25"/>
      <c r="F14" s="30" t="str">
        <f t="shared" si="0"/>
        <v>Is there any issue with the</v>
      </c>
      <c r="G14" s="25" t="str">
        <f t="shared" si="1"/>
        <v xml:space="preserve"> conditional clause </v>
      </c>
      <c r="H14" s="25" t="str">
        <f t="shared" si="2"/>
        <v/>
      </c>
      <c r="I14" s="25"/>
      <c r="J14" s="25" t="str">
        <f t="shared" si="3"/>
        <v/>
      </c>
      <c r="K14" s="25" t="str">
        <f t="shared" si="4"/>
        <v xml:space="preserve">between lines </v>
      </c>
      <c r="L14" s="25">
        <v>247</v>
      </c>
      <c r="M14" s="25" t="str">
        <f t="shared" si="5"/>
        <v xml:space="preserve"> and </v>
      </c>
      <c r="N14" s="25">
        <v>252</v>
      </c>
      <c r="O14" s="25" t="s">
        <v>196</v>
      </c>
      <c r="P14" s="25"/>
      <c r="Q14" s="25" t="s">
        <v>478</v>
      </c>
      <c r="R14" s="25" t="s">
        <v>478</v>
      </c>
    </row>
    <row r="15" spans="1:20" x14ac:dyDescent="0.45">
      <c r="B15" s="24">
        <v>51</v>
      </c>
      <c r="C15" s="24">
        <v>11</v>
      </c>
      <c r="D15" s="24">
        <v>3</v>
      </c>
      <c r="E15" s="24"/>
      <c r="F15" s="29" t="str">
        <f t="shared" si="0"/>
        <v>Is there any issue with the</v>
      </c>
      <c r="G15" s="24" t="str">
        <f t="shared" si="1"/>
        <v xml:space="preserve"> method invocation </v>
      </c>
      <c r="H15" s="24" t="str">
        <f t="shared" si="2"/>
        <v>"</v>
      </c>
      <c r="I15" s="24" t="s">
        <v>238</v>
      </c>
      <c r="J15" s="24" t="str">
        <f t="shared" si="3"/>
        <v>"</v>
      </c>
      <c r="K15" s="24" t="str">
        <f t="shared" si="4"/>
        <v xml:space="preserve"> at line </v>
      </c>
      <c r="L15" s="24">
        <v>247</v>
      </c>
      <c r="M15" s="24" t="str">
        <f t="shared" si="5"/>
        <v/>
      </c>
      <c r="N15" s="24"/>
      <c r="O15" s="24" t="s">
        <v>196</v>
      </c>
      <c r="P15" s="24"/>
      <c r="Q15" s="24" t="s">
        <v>478</v>
      </c>
      <c r="R15" s="24" t="s">
        <v>478</v>
      </c>
    </row>
    <row r="16" spans="1:20" x14ac:dyDescent="0.45">
      <c r="B16" s="25">
        <v>51</v>
      </c>
      <c r="C16" s="25">
        <v>12</v>
      </c>
      <c r="D16" s="25">
        <v>2</v>
      </c>
      <c r="E16" s="25"/>
      <c r="F16" s="30" t="str">
        <f t="shared" si="0"/>
        <v>Is there any issue with the</v>
      </c>
      <c r="G16" s="25" t="str">
        <f t="shared" si="1"/>
        <v xml:space="preserve"> loop </v>
      </c>
      <c r="H16" s="25" t="str">
        <f t="shared" si="2"/>
        <v>"</v>
      </c>
      <c r="I16" s="25" t="s">
        <v>211</v>
      </c>
      <c r="J16" s="25" t="str">
        <f t="shared" si="3"/>
        <v>"</v>
      </c>
      <c r="K16" s="25" t="str">
        <f t="shared" si="4"/>
        <v xml:space="preserve">between lines </v>
      </c>
      <c r="L16" s="25">
        <v>248</v>
      </c>
      <c r="M16" s="25" t="str">
        <f t="shared" si="5"/>
        <v xml:space="preserve"> and </v>
      </c>
      <c r="N16" s="25">
        <v>251</v>
      </c>
      <c r="O16" s="25" t="s">
        <v>196</v>
      </c>
      <c r="P16" s="25"/>
      <c r="Q16" s="24" t="s">
        <v>478</v>
      </c>
      <c r="R16" s="24" t="s">
        <v>478</v>
      </c>
    </row>
    <row r="17" spans="1:18" x14ac:dyDescent="0.45">
      <c r="B17" s="24">
        <v>51</v>
      </c>
      <c r="C17" s="24">
        <v>13</v>
      </c>
      <c r="D17" s="24">
        <v>3</v>
      </c>
      <c r="E17" s="24"/>
      <c r="F17" s="29" t="str">
        <f t="shared" si="0"/>
        <v>Is there any issue with the</v>
      </c>
      <c r="G17" s="24" t="str">
        <f t="shared" si="1"/>
        <v xml:space="preserve"> method invocation </v>
      </c>
      <c r="H17" s="24" t="str">
        <f>IF(I17&lt;&gt;"",$H$4,"")</f>
        <v>"</v>
      </c>
      <c r="I17" s="24" t="s">
        <v>239</v>
      </c>
      <c r="J17" s="24" t="str">
        <f>IF(I17&lt;&gt;"",$J$4,"")</f>
        <v>"</v>
      </c>
      <c r="K17" s="24" t="str">
        <f t="shared" si="4"/>
        <v xml:space="preserve"> at line </v>
      </c>
      <c r="L17" s="24">
        <v>248</v>
      </c>
      <c r="M17" s="24" t="str">
        <f t="shared" si="5"/>
        <v/>
      </c>
      <c r="N17" s="24"/>
      <c r="O17" s="24" t="s">
        <v>196</v>
      </c>
      <c r="P17" s="24"/>
      <c r="Q17" s="25" t="s">
        <v>478</v>
      </c>
      <c r="R17" s="25" t="s">
        <v>478</v>
      </c>
    </row>
    <row r="18" spans="1:18" x14ac:dyDescent="0.45">
      <c r="A18" t="s">
        <v>240</v>
      </c>
      <c r="B18" s="25">
        <v>51</v>
      </c>
      <c r="C18" s="97">
        <v>14</v>
      </c>
      <c r="D18" s="25">
        <v>1</v>
      </c>
      <c r="E18" s="25"/>
      <c r="F18" s="30" t="str">
        <f t="shared" si="0"/>
        <v>Is there any issue with the</v>
      </c>
      <c r="G18" s="25" t="str">
        <f t="shared" si="1"/>
        <v xml:space="preserve"> conditional clause </v>
      </c>
      <c r="H18" s="25" t="str">
        <f>IF(I18&lt;&gt;"",$H$4,"")</f>
        <v/>
      </c>
      <c r="I18" s="25"/>
      <c r="J18" s="25" t="str">
        <f>IF(I18&lt;&gt;"",$J$4,"")</f>
        <v/>
      </c>
      <c r="K18" s="25" t="str">
        <f t="shared" si="4"/>
        <v xml:space="preserve">between lines </v>
      </c>
      <c r="L18" s="25">
        <v>253</v>
      </c>
      <c r="M18" s="25" t="str">
        <f t="shared" si="5"/>
        <v xml:space="preserve"> and </v>
      </c>
      <c r="N18" s="25">
        <v>257</v>
      </c>
      <c r="O18" s="25" t="s">
        <v>196</v>
      </c>
      <c r="P18" s="25" t="s">
        <v>29</v>
      </c>
      <c r="Q18" s="24" t="s">
        <v>478</v>
      </c>
      <c r="R18" s="24" t="s">
        <v>478</v>
      </c>
    </row>
    <row r="19" spans="1:18" x14ac:dyDescent="0.45">
      <c r="B19" s="24">
        <v>51</v>
      </c>
      <c r="C19" s="24">
        <v>15</v>
      </c>
      <c r="D19" s="24">
        <v>3</v>
      </c>
      <c r="E19" s="24"/>
      <c r="F19" s="29" t="str">
        <f t="shared" si="0"/>
        <v>Is there any issue with the</v>
      </c>
      <c r="G19" s="24" t="str">
        <f t="shared" si="1"/>
        <v xml:space="preserve"> method invocation </v>
      </c>
      <c r="H19" s="24" t="str">
        <f t="shared" si="2"/>
        <v>"</v>
      </c>
      <c r="I19" s="24" t="s">
        <v>482</v>
      </c>
      <c r="J19" s="24" t="str">
        <f t="shared" si="3"/>
        <v>"</v>
      </c>
      <c r="K19" s="24" t="str">
        <f t="shared" si="4"/>
        <v xml:space="preserve"> at line </v>
      </c>
      <c r="L19" s="24">
        <v>254</v>
      </c>
      <c r="M19" s="24" t="str">
        <f t="shared" si="5"/>
        <v/>
      </c>
      <c r="N19" s="24"/>
      <c r="O19" s="24" t="s">
        <v>196</v>
      </c>
      <c r="P19" s="24"/>
      <c r="Q19" s="25" t="s">
        <v>478</v>
      </c>
      <c r="R19" s="25" t="s">
        <v>478</v>
      </c>
    </row>
    <row r="20" spans="1:18" x14ac:dyDescent="0.45">
      <c r="A20" t="s">
        <v>240</v>
      </c>
      <c r="B20" s="25">
        <v>51</v>
      </c>
      <c r="C20" s="25">
        <v>16</v>
      </c>
      <c r="D20" s="25">
        <v>3</v>
      </c>
      <c r="E20" s="25"/>
      <c r="F20" s="30" t="str">
        <f t="shared" si="0"/>
        <v>Is there any issue with the</v>
      </c>
      <c r="G20" s="25" t="str">
        <f t="shared" si="1"/>
        <v xml:space="preserve"> method invocation </v>
      </c>
      <c r="H20" s="25" t="str">
        <f t="shared" si="2"/>
        <v>"</v>
      </c>
      <c r="I20" s="25" t="s">
        <v>235</v>
      </c>
      <c r="J20" s="25" t="str">
        <f t="shared" si="3"/>
        <v>"</v>
      </c>
      <c r="K20" s="25" t="str">
        <f t="shared" si="4"/>
        <v xml:space="preserve"> at line </v>
      </c>
      <c r="L20" s="25">
        <v>256</v>
      </c>
      <c r="M20" s="25" t="str">
        <f t="shared" si="5"/>
        <v/>
      </c>
      <c r="N20" s="25"/>
      <c r="O20" s="25" t="s">
        <v>196</v>
      </c>
      <c r="P20" s="25" t="s">
        <v>29</v>
      </c>
      <c r="Q20" s="24" t="s">
        <v>478</v>
      </c>
      <c r="R20" s="24" t="s">
        <v>478</v>
      </c>
    </row>
    <row r="21" spans="1:18" x14ac:dyDescent="0.45">
      <c r="B21" s="24">
        <v>51</v>
      </c>
      <c r="C21" s="24">
        <v>17</v>
      </c>
      <c r="D21" s="24">
        <v>3</v>
      </c>
      <c r="E21" s="24"/>
      <c r="F21" s="29" t="str">
        <f>IF(D21&lt;&gt;4, "Is there any issue with the", "Is there any issue with the definition or the use of")</f>
        <v>Is there any issue with the</v>
      </c>
      <c r="G21" s="24" t="str">
        <f>IF(D21=4," variable ",IF(D21=1," conditional clause ",IF(D21=2," loop ",IF(D21=3," method invocation ",""))))</f>
        <v xml:space="preserve"> method invocation </v>
      </c>
      <c r="H21" s="24" t="str">
        <f>IF(I21&lt;&gt;"",$H$4,"")</f>
        <v>"</v>
      </c>
      <c r="I21" s="24" t="s">
        <v>235</v>
      </c>
      <c r="J21" s="24" t="str">
        <f>IF(I21&lt;&gt;"",$J$4,"")</f>
        <v>"</v>
      </c>
      <c r="K21" s="24" t="str">
        <f>IF(OR(D21=1,D21=2),"between lines ", IF(D21=3," at line ",""))</f>
        <v xml:space="preserve"> at line </v>
      </c>
      <c r="L21" s="24">
        <v>259</v>
      </c>
      <c r="M21" s="24" t="str">
        <f>IF(N21&lt;&gt;""," and ", "")</f>
        <v/>
      </c>
      <c r="N21" s="24"/>
      <c r="O21" s="24" t="s">
        <v>196</v>
      </c>
      <c r="P21" s="24"/>
      <c r="Q21" s="25" t="s">
        <v>478</v>
      </c>
      <c r="R21" s="25" t="s">
        <v>478</v>
      </c>
    </row>
    <row r="22" spans="1:18" x14ac:dyDescent="0.45">
      <c r="B22"/>
      <c r="C22"/>
      <c r="D22"/>
      <c r="E22"/>
      <c r="F22"/>
      <c r="G22"/>
      <c r="H22"/>
      <c r="I22"/>
      <c r="J22"/>
      <c r="K22"/>
      <c r="L22"/>
      <c r="M22"/>
      <c r="N22"/>
      <c r="O22"/>
    </row>
    <row r="23" spans="1:18" x14ac:dyDescent="0.45">
      <c r="B23"/>
      <c r="C23"/>
      <c r="D23"/>
      <c r="E23"/>
      <c r="F23"/>
      <c r="G23"/>
      <c r="H23"/>
      <c r="I23"/>
      <c r="J23"/>
      <c r="K23"/>
      <c r="L23"/>
      <c r="M23"/>
      <c r="N23"/>
      <c r="O23"/>
    </row>
    <row r="24" spans="1:18" x14ac:dyDescent="0.45">
      <c r="D24" s="22" t="s">
        <v>416</v>
      </c>
    </row>
    <row r="25" spans="1:18" x14ac:dyDescent="0.45">
      <c r="B25" s="24">
        <v>51</v>
      </c>
      <c r="C25" s="98">
        <v>1</v>
      </c>
      <c r="D25" s="24">
        <v>4</v>
      </c>
      <c r="E25" s="24"/>
      <c r="F25" s="29" t="str">
        <f>IF(D25&lt;&gt;4, "Is there any issue with the", "Is there any issue with the definition or the use of")</f>
        <v>Is there any issue with the definition or the use of</v>
      </c>
      <c r="G25" s="24" t="str">
        <f>IF(D25=4," variable ",IF(D25=1," conditional clause ",IF(D25=2," loop ",IF(D25=3," method invocation ",""))))</f>
        <v xml:space="preserve"> variable </v>
      </c>
      <c r="H25" s="24" t="str">
        <f>IF(I25&lt;&gt;"",$H$4,"")</f>
        <v>"</v>
      </c>
      <c r="I25" s="24" t="s">
        <v>232</v>
      </c>
      <c r="J25" s="24" t="str">
        <f>IF(I25&lt;&gt;"",$J$4,"")</f>
        <v>"</v>
      </c>
      <c r="K25" s="24" t="str">
        <f>IF(OR(D25=1,D25=2),"between lines ", IF(D25=3," at line ",""))</f>
        <v/>
      </c>
      <c r="L25" s="24"/>
      <c r="M25" s="24" t="str">
        <f>IF(N25&lt;&gt;""," and ", "")</f>
        <v/>
      </c>
      <c r="N25" s="24"/>
      <c r="O25" s="24" t="s">
        <v>196</v>
      </c>
      <c r="P25" s="25"/>
      <c r="Q25" s="25"/>
    </row>
    <row r="26" spans="1:18" x14ac:dyDescent="0.45">
      <c r="A26" t="s">
        <v>240</v>
      </c>
      <c r="B26" s="25">
        <v>51</v>
      </c>
      <c r="C26" s="97">
        <v>6</v>
      </c>
      <c r="D26" s="25">
        <v>1</v>
      </c>
      <c r="E26" s="25"/>
      <c r="F26" s="30" t="str">
        <f t="shared" ref="F26:F27" si="6">IF(D26&lt;&gt;4, "Is there any issue with the", "Is there any issue with the definition or the use of")</f>
        <v>Is there any issue with the</v>
      </c>
      <c r="G26" s="25" t="str">
        <f t="shared" ref="G26:G27" si="7">IF(D26=4," variable ",IF(D26=1," conditional clause ",IF(D26=2," loop ",IF(D26=3," method invocation ",""))))</f>
        <v xml:space="preserve"> conditional clause </v>
      </c>
      <c r="H26" s="25" t="str">
        <f t="shared" ref="H26" si="8">IF(I26&lt;&gt;"",$H$4,"")</f>
        <v/>
      </c>
      <c r="I26" s="25"/>
      <c r="J26" s="25" t="str">
        <f t="shared" ref="J26" si="9">IF(I26&lt;&gt;"",$J$4,"")</f>
        <v/>
      </c>
      <c r="K26" s="25" t="str">
        <f t="shared" ref="K26:K27" si="10">IF(OR(D26=1,D26=2),"between lines ", IF(D26=3," at line ",""))</f>
        <v xml:space="preserve">between lines </v>
      </c>
      <c r="L26" s="25">
        <v>243</v>
      </c>
      <c r="M26" s="25" t="str">
        <f t="shared" ref="M26:M27" si="11">IF(N26&lt;&gt;""," and ", "")</f>
        <v xml:space="preserve"> and </v>
      </c>
      <c r="N26" s="25">
        <v>260</v>
      </c>
      <c r="O26" s="25" t="s">
        <v>196</v>
      </c>
      <c r="P26" s="25"/>
      <c r="Q26" s="25"/>
    </row>
    <row r="27" spans="1:18" x14ac:dyDescent="0.45">
      <c r="B27" s="25">
        <v>51</v>
      </c>
      <c r="C27" s="97">
        <v>14</v>
      </c>
      <c r="D27" s="25">
        <v>1</v>
      </c>
      <c r="E27" s="25"/>
      <c r="F27" s="30" t="str">
        <f t="shared" si="6"/>
        <v>Is there any issue with the</v>
      </c>
      <c r="G27" s="25" t="str">
        <f t="shared" si="7"/>
        <v xml:space="preserve"> conditional clause </v>
      </c>
      <c r="H27" s="25" t="str">
        <f>IF(I27&lt;&gt;"",$H$4,"")</f>
        <v/>
      </c>
      <c r="I27" s="25"/>
      <c r="J27" s="25" t="str">
        <f>IF(I27&lt;&gt;"",$J$4,"")</f>
        <v/>
      </c>
      <c r="K27" s="25" t="str">
        <f t="shared" si="10"/>
        <v xml:space="preserve">between lines </v>
      </c>
      <c r="L27" s="25">
        <v>253</v>
      </c>
      <c r="M27" s="25" t="str">
        <f t="shared" si="11"/>
        <v xml:space="preserve"> and </v>
      </c>
      <c r="N27" s="25">
        <v>257</v>
      </c>
      <c r="O27" s="25" t="s">
        <v>196</v>
      </c>
      <c r="P27" s="24"/>
      <c r="Q27" s="24"/>
    </row>
    <row r="28" spans="1:18" x14ac:dyDescent="0.45">
      <c r="B28"/>
      <c r="C28"/>
      <c r="D28"/>
      <c r="E28"/>
      <c r="F28"/>
      <c r="G28"/>
      <c r="H28"/>
      <c r="I28"/>
      <c r="J28"/>
      <c r="K28"/>
      <c r="L28"/>
      <c r="M28"/>
      <c r="N28"/>
      <c r="O28"/>
    </row>
    <row r="29" spans="1:18" x14ac:dyDescent="0.45">
      <c r="B29"/>
      <c r="C29"/>
      <c r="D29" t="s">
        <v>417</v>
      </c>
      <c r="E29"/>
      <c r="F29"/>
      <c r="G29"/>
      <c r="H29"/>
      <c r="I29"/>
      <c r="J29"/>
      <c r="K29"/>
      <c r="L29"/>
      <c r="M29"/>
      <c r="N29"/>
      <c r="O29"/>
    </row>
    <row r="30" spans="1:18" x14ac:dyDescent="0.45">
      <c r="A30" t="s">
        <v>240</v>
      </c>
      <c r="B30" s="25">
        <v>51</v>
      </c>
      <c r="C30" s="97">
        <v>6</v>
      </c>
      <c r="D30" s="25">
        <v>1</v>
      </c>
      <c r="E30" s="25"/>
      <c r="F30" s="30" t="str">
        <f>IF(D30&lt;&gt;4, "Is there any issue with the", "Is there any issue with the definition or the use of")</f>
        <v>Is there any issue with the</v>
      </c>
      <c r="G30" s="25" t="str">
        <f>IF(D30=4," variable ",IF(D30=1," conditional clause ",IF(D30=2," loop ",IF(D30=3," method invocation ",""))))</f>
        <v xml:space="preserve"> conditional clause </v>
      </c>
      <c r="H30" s="25" t="str">
        <f>IF(I30&lt;&gt;"",$H$4,"")</f>
        <v/>
      </c>
      <c r="I30" s="25"/>
      <c r="J30" s="25" t="str">
        <f>IF(I30&lt;&gt;"",$J$4,"")</f>
        <v/>
      </c>
      <c r="K30" s="25" t="str">
        <f>IF(OR(D30=1,D30=2),"between lines ", IF(D30=3," at line ",""))</f>
        <v xml:space="preserve">between lines </v>
      </c>
      <c r="L30" s="25">
        <v>253</v>
      </c>
      <c r="M30" s="25" t="str">
        <f>IF(N30&lt;&gt;""," and ", "")</f>
        <v xml:space="preserve"> and </v>
      </c>
      <c r="N30" s="25">
        <v>257</v>
      </c>
      <c r="O30" s="25" t="s">
        <v>196</v>
      </c>
    </row>
    <row r="31" spans="1:18" x14ac:dyDescent="0.45">
      <c r="B31" s="25">
        <v>51</v>
      </c>
      <c r="C31" s="97">
        <v>14</v>
      </c>
      <c r="D31" s="25">
        <v>1</v>
      </c>
      <c r="E31" s="25"/>
      <c r="F31" s="30" t="str">
        <f t="shared" ref="F31" si="12">IF(D31&lt;&gt;4, "Is there any issue with the", "Is there any issue with the definition or the use of")</f>
        <v>Is there any issue with the</v>
      </c>
      <c r="G31" s="25" t="str">
        <f t="shared" ref="G31" si="13">IF(D31=4," variable ",IF(D31=1," conditional clause ",IF(D31=2," loop ",IF(D31=3," method invocation ",""))))</f>
        <v xml:space="preserve"> conditional clause </v>
      </c>
      <c r="H31" s="25" t="str">
        <f t="shared" ref="H31" si="14">IF(I31&lt;&gt;"",$H$4,"")</f>
        <v/>
      </c>
      <c r="I31" s="25"/>
      <c r="J31" s="25" t="str">
        <f t="shared" ref="J31" si="15">IF(I31&lt;&gt;"",$J$4,"")</f>
        <v/>
      </c>
      <c r="K31" s="25" t="str">
        <f t="shared" ref="K31" si="16">IF(OR(D31=1,D31=2),"between lines ", IF(D31=3," at line ",""))</f>
        <v xml:space="preserve">between lines </v>
      </c>
      <c r="L31" s="25">
        <v>243</v>
      </c>
      <c r="M31" s="25" t="str">
        <f t="shared" ref="M31" si="17">IF(N31&lt;&gt;""," and ", "")</f>
        <v xml:space="preserve"> and </v>
      </c>
      <c r="N31" s="25">
        <v>260</v>
      </c>
      <c r="O31" s="25" t="s">
        <v>196</v>
      </c>
    </row>
    <row r="32" spans="1:18" x14ac:dyDescent="0.45">
      <c r="B32" s="24">
        <v>51</v>
      </c>
      <c r="C32" s="98">
        <v>1</v>
      </c>
      <c r="D32" s="24">
        <v>4</v>
      </c>
      <c r="E32" s="24"/>
      <c r="F32" s="29" t="str">
        <f>IF(D32&lt;&gt;4, "Is there any issue with the", "Is there any issue with the definition or the use of")</f>
        <v>Is there any issue with the definition or the use of</v>
      </c>
      <c r="G32" s="24" t="str">
        <f>IF(D32=4," variable ",IF(D32=1," conditional clause ",IF(D32=2," loop ",IF(D32=3," method invocation ",""))))</f>
        <v xml:space="preserve"> variable </v>
      </c>
      <c r="H32" s="24" t="str">
        <f>IF(I32&lt;&gt;"",$H$4,"")</f>
        <v>"</v>
      </c>
      <c r="I32" s="24" t="s">
        <v>232</v>
      </c>
      <c r="J32" s="24" t="str">
        <f>IF(I32&lt;&gt;"",$J$4,"")</f>
        <v>"</v>
      </c>
      <c r="K32" s="24" t="str">
        <f>IF(OR(D32=1,D32=2),"between lines ", IF(D32=3," at line ",""))</f>
        <v/>
      </c>
      <c r="L32" s="24"/>
      <c r="M32" s="24" t="str">
        <f>IF(N32&lt;&gt;""," and ", "")</f>
        <v/>
      </c>
      <c r="N32" s="24"/>
      <c r="O32" s="24" t="s">
        <v>196</v>
      </c>
    </row>
    <row r="33" customFormat="1" x14ac:dyDescent="0.45"/>
    <row r="34" customFormat="1" x14ac:dyDescent="0.45"/>
    <row r="35" customFormat="1" x14ac:dyDescent="0.45"/>
    <row r="36" customFormat="1" x14ac:dyDescent="0.45"/>
    <row r="37" customFormat="1" x14ac:dyDescent="0.45"/>
    <row r="38" customFormat="1" x14ac:dyDescent="0.45"/>
    <row r="39" customFormat="1" x14ac:dyDescent="0.45"/>
  </sheetData>
  <mergeCells count="2">
    <mergeCell ref="B3:D3"/>
    <mergeCell ref="F3:O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42"/>
  <sheetViews>
    <sheetView zoomScale="55" zoomScaleNormal="55" workbookViewId="0">
      <selection activeCell="E5" sqref="E5"/>
    </sheetView>
  </sheetViews>
  <sheetFormatPr defaultRowHeight="14.25" x14ac:dyDescent="0.45"/>
  <cols>
    <col min="1" max="1" width="2" bestFit="1" customWidth="1"/>
    <col min="2" max="2" width="21.3984375" style="22" bestFit="1" customWidth="1"/>
    <col min="3" max="3" width="3.86328125" style="22" bestFit="1" customWidth="1"/>
    <col min="4" max="4" width="14.3984375" style="22" bestFit="1" customWidth="1"/>
    <col min="5" max="5" width="14.3984375" style="22" customWidth="1"/>
    <col min="6" max="7" width="44.1328125" style="22" bestFit="1" customWidth="1"/>
    <col min="8" max="8" width="17.86328125" style="22" bestFit="1" customWidth="1"/>
    <col min="9" max="9" width="11.3984375" style="22" bestFit="1" customWidth="1"/>
    <col min="10" max="10" width="8.265625" style="22" bestFit="1" customWidth="1"/>
    <col min="11" max="12" width="13.265625" style="22" bestFit="1" customWidth="1"/>
    <col min="13" max="14" width="5.1328125" style="22" bestFit="1" customWidth="1"/>
    <col min="15" max="15" width="32.3984375" style="22" bestFit="1" customWidth="1"/>
    <col min="16" max="16" width="32.3984375" bestFit="1" customWidth="1"/>
    <col min="17" max="17" width="9.1328125" bestFit="1" customWidth="1"/>
    <col min="18" max="18" width="15.1328125" bestFit="1" customWidth="1"/>
  </cols>
  <sheetData>
    <row r="1" spans="1:18" x14ac:dyDescent="0.45">
      <c r="B1" s="32">
        <f>Summary!D10</f>
        <v>33</v>
      </c>
      <c r="C1" s="32"/>
      <c r="D1" s="32" t="str">
        <f>Summary!B10</f>
        <v>Commons Lang</v>
      </c>
      <c r="E1" s="32"/>
      <c r="G1" s="32" t="str">
        <f>Summary!J10</f>
        <v>java.lang.NullPointerException</v>
      </c>
    </row>
    <row r="2" spans="1:18" x14ac:dyDescent="0.45">
      <c r="B2" s="10" t="s">
        <v>241</v>
      </c>
    </row>
    <row r="3" spans="1:18" x14ac:dyDescent="0.45">
      <c r="B3" s="266" t="s">
        <v>144</v>
      </c>
      <c r="C3" s="267"/>
      <c r="D3" s="268"/>
      <c r="E3" s="156"/>
      <c r="F3" s="265" t="s">
        <v>179</v>
      </c>
      <c r="G3" s="265"/>
      <c r="H3" s="265"/>
      <c r="I3" s="265"/>
      <c r="J3" s="265"/>
      <c r="K3" s="265"/>
      <c r="L3" s="265"/>
      <c r="M3" s="265"/>
      <c r="N3" s="265"/>
      <c r="O3" s="265"/>
    </row>
    <row r="4" spans="1:18" x14ac:dyDescent="0.45">
      <c r="B4" s="27" t="s">
        <v>180</v>
      </c>
      <c r="C4" s="27" t="s">
        <v>181</v>
      </c>
      <c r="D4" s="27" t="s">
        <v>182</v>
      </c>
      <c r="E4" s="27" t="s">
        <v>533</v>
      </c>
      <c r="F4" s="26" t="s">
        <v>191</v>
      </c>
      <c r="G4" s="28" t="s">
        <v>192</v>
      </c>
      <c r="H4" s="28" t="s">
        <v>185</v>
      </c>
      <c r="I4" s="28" t="s">
        <v>195</v>
      </c>
      <c r="J4" s="28" t="s">
        <v>185</v>
      </c>
      <c r="K4" s="28" t="s">
        <v>193</v>
      </c>
      <c r="L4" s="28" t="s">
        <v>177</v>
      </c>
      <c r="M4" s="28" t="s">
        <v>178</v>
      </c>
      <c r="N4" s="28" t="s">
        <v>177</v>
      </c>
      <c r="O4" s="28" t="s">
        <v>194</v>
      </c>
      <c r="P4" s="89" t="s">
        <v>364</v>
      </c>
      <c r="Q4" s="192" t="s">
        <v>477</v>
      </c>
      <c r="R4" s="192" t="s">
        <v>485</v>
      </c>
    </row>
    <row r="5" spans="1:18" x14ac:dyDescent="0.45">
      <c r="A5" s="33" t="s">
        <v>240</v>
      </c>
      <c r="B5" s="24">
        <v>59</v>
      </c>
      <c r="C5" s="98">
        <v>1</v>
      </c>
      <c r="D5" s="24">
        <v>4</v>
      </c>
      <c r="E5" s="24"/>
      <c r="F5" s="24" t="str">
        <f>IF(D5&lt;&gt;4, "Is there any issue with the", "Is there any issue with the definition or the use of")</f>
        <v>Is there any issue with the definition or the use of</v>
      </c>
      <c r="G5" s="24" t="str">
        <f>IF(D5=4," variable ",IF(D5=1," conditional clause ",IF(D5=2," loop ",IF(D5=3," method invocation ",""))))</f>
        <v xml:space="preserve"> variable </v>
      </c>
      <c r="H5" s="24" t="str">
        <f>IF(I5&lt;&gt;"",$H$4,"")</f>
        <v>"</v>
      </c>
      <c r="I5" s="24" t="s">
        <v>242</v>
      </c>
      <c r="J5" s="24" t="str">
        <f>IF(I5&lt;&gt;"",$J$4,"")</f>
        <v>"</v>
      </c>
      <c r="K5" s="24" t="str">
        <f>IF(OR(D5=1,D5=2),"between lines ", IF(D5=3," at line ",""))</f>
        <v/>
      </c>
      <c r="L5" s="24"/>
      <c r="M5" s="24" t="str">
        <f>IF(N5&lt;&gt;""," and ", "")</f>
        <v/>
      </c>
      <c r="N5" s="24"/>
      <c r="O5" s="24" t="s">
        <v>196</v>
      </c>
      <c r="P5" s="24" t="s">
        <v>29</v>
      </c>
      <c r="Q5" s="24" t="s">
        <v>478</v>
      </c>
      <c r="R5" s="24" t="s">
        <v>478</v>
      </c>
    </row>
    <row r="6" spans="1:18" x14ac:dyDescent="0.45">
      <c r="B6" s="25">
        <v>59</v>
      </c>
      <c r="C6" s="97">
        <v>2</v>
      </c>
      <c r="D6" s="25">
        <v>1</v>
      </c>
      <c r="E6" s="25"/>
      <c r="F6" s="25" t="str">
        <f t="shared" ref="F6:F11" si="0">IF(D6&lt;&gt;4, "Is there any issue with the", "Is there any issue with the definition or the use of")</f>
        <v>Is there any issue with the</v>
      </c>
      <c r="G6" s="25" t="str">
        <f t="shared" ref="G6:G11" si="1">IF(D6=4," variable ",IF(D6=1," conditional clause ",IF(D6=2," loop ",IF(D6=3," method invocation ",""))))</f>
        <v xml:space="preserve"> conditional clause </v>
      </c>
      <c r="H6" s="25" t="str">
        <f t="shared" ref="H6:H11" si="2">IF(I6&lt;&gt;"",$H$4,"")</f>
        <v/>
      </c>
      <c r="I6" s="25"/>
      <c r="J6" s="25" t="str">
        <f t="shared" ref="J6:J11" si="3">IF(I6&lt;&gt;"",$J$4,"")</f>
        <v/>
      </c>
      <c r="K6" s="25" t="str">
        <f t="shared" ref="K6:K11" si="4">IF(OR(D6=1,D6=2),"between lines ", IF(D6=3," at line ",""))</f>
        <v xml:space="preserve">between lines </v>
      </c>
      <c r="L6" s="25">
        <v>903</v>
      </c>
      <c r="M6" s="25" t="str">
        <f t="shared" ref="M6:M11" si="5">IF(N6&lt;&gt;""," and ", "")</f>
        <v xml:space="preserve"> and </v>
      </c>
      <c r="N6" s="25">
        <v>907</v>
      </c>
      <c r="O6" s="25" t="s">
        <v>196</v>
      </c>
      <c r="P6" s="25" t="s">
        <v>29</v>
      </c>
      <c r="Q6" s="25" t="s">
        <v>478</v>
      </c>
      <c r="R6" s="25" t="s">
        <v>478</v>
      </c>
    </row>
    <row r="7" spans="1:18" x14ac:dyDescent="0.45">
      <c r="B7" s="24">
        <v>59</v>
      </c>
      <c r="C7" s="98">
        <v>3</v>
      </c>
      <c r="D7" s="24">
        <v>1</v>
      </c>
      <c r="E7" s="24"/>
      <c r="F7" s="24" t="str">
        <f t="shared" si="0"/>
        <v>Is there any issue with the</v>
      </c>
      <c r="G7" s="24" t="str">
        <f t="shared" si="1"/>
        <v xml:space="preserve"> conditional clause </v>
      </c>
      <c r="H7" s="24" t="str">
        <f t="shared" si="2"/>
        <v/>
      </c>
      <c r="I7" s="24"/>
      <c r="J7" s="24" t="str">
        <f t="shared" si="3"/>
        <v/>
      </c>
      <c r="K7" s="24" t="str">
        <f t="shared" si="4"/>
        <v xml:space="preserve">between lines </v>
      </c>
      <c r="L7" s="24">
        <v>905</v>
      </c>
      <c r="M7" s="24" t="str">
        <f>IF(N7&lt;&gt;""," and ", "")</f>
        <v xml:space="preserve"> and </v>
      </c>
      <c r="N7" s="24">
        <v>907</v>
      </c>
      <c r="O7" s="24" t="s">
        <v>196</v>
      </c>
      <c r="P7" s="24" t="s">
        <v>29</v>
      </c>
      <c r="Q7" s="24" t="s">
        <v>478</v>
      </c>
      <c r="R7" s="24" t="s">
        <v>478</v>
      </c>
    </row>
    <row r="8" spans="1:18" x14ac:dyDescent="0.45">
      <c r="A8" s="33"/>
      <c r="B8" s="25">
        <v>59</v>
      </c>
      <c r="C8" s="97">
        <v>4</v>
      </c>
      <c r="D8" s="25">
        <v>4</v>
      </c>
      <c r="E8" s="25"/>
      <c r="F8" s="25" t="str">
        <f t="shared" si="0"/>
        <v>Is there any issue with the definition or the use of</v>
      </c>
      <c r="G8" s="25" t="str">
        <f t="shared" si="1"/>
        <v xml:space="preserve"> variable </v>
      </c>
      <c r="H8" s="25" t="str">
        <f t="shared" si="2"/>
        <v>"</v>
      </c>
      <c r="I8" s="25" t="s">
        <v>384</v>
      </c>
      <c r="J8" s="25" t="str">
        <f t="shared" si="3"/>
        <v>"</v>
      </c>
      <c r="K8" s="25" t="str">
        <f t="shared" si="4"/>
        <v/>
      </c>
      <c r="L8" s="25"/>
      <c r="M8" s="25" t="str">
        <f t="shared" si="5"/>
        <v/>
      </c>
      <c r="N8" s="25"/>
      <c r="O8" s="25" t="s">
        <v>196</v>
      </c>
      <c r="P8" s="25" t="s">
        <v>29</v>
      </c>
      <c r="Q8" s="25" t="s">
        <v>478</v>
      </c>
      <c r="R8" s="25" t="s">
        <v>478</v>
      </c>
    </row>
    <row r="9" spans="1:18" x14ac:dyDescent="0.45">
      <c r="A9" s="33"/>
      <c r="B9" s="24">
        <v>59</v>
      </c>
      <c r="C9" s="24">
        <v>5</v>
      </c>
      <c r="D9" s="24">
        <v>3</v>
      </c>
      <c r="E9" s="24"/>
      <c r="F9" s="24" t="str">
        <f t="shared" si="0"/>
        <v>Is there any issue with the</v>
      </c>
      <c r="G9" s="24" t="str">
        <f t="shared" si="1"/>
        <v xml:space="preserve"> method invocation </v>
      </c>
      <c r="H9" s="24" t="str">
        <f t="shared" si="2"/>
        <v>"</v>
      </c>
      <c r="I9" s="24" t="s">
        <v>385</v>
      </c>
      <c r="J9" s="24" t="str">
        <f t="shared" si="3"/>
        <v>"</v>
      </c>
      <c r="K9" s="24" t="str">
        <f t="shared" si="4"/>
        <v xml:space="preserve"> at line </v>
      </c>
      <c r="L9" s="24">
        <v>908</v>
      </c>
      <c r="M9" s="24" t="str">
        <f t="shared" si="5"/>
        <v/>
      </c>
      <c r="N9" s="24"/>
      <c r="O9" s="24" t="s">
        <v>196</v>
      </c>
      <c r="P9" s="24"/>
      <c r="Q9" s="24" t="s">
        <v>478</v>
      </c>
      <c r="R9" s="24" t="s">
        <v>478</v>
      </c>
    </row>
    <row r="10" spans="1:18" x14ac:dyDescent="0.45">
      <c r="A10" s="33" t="s">
        <v>240</v>
      </c>
      <c r="B10" s="25">
        <v>59</v>
      </c>
      <c r="C10" s="97">
        <v>6</v>
      </c>
      <c r="D10" s="25">
        <v>2</v>
      </c>
      <c r="E10" s="25"/>
      <c r="F10" s="25" t="str">
        <f t="shared" si="0"/>
        <v>Is there any issue with the</v>
      </c>
      <c r="G10" s="25" t="str">
        <f t="shared" si="1"/>
        <v xml:space="preserve"> loop </v>
      </c>
      <c r="H10" s="25" t="str">
        <f t="shared" si="2"/>
        <v/>
      </c>
      <c r="I10" s="25"/>
      <c r="J10" s="25" t="str">
        <f t="shared" si="3"/>
        <v/>
      </c>
      <c r="K10" s="25" t="str">
        <f t="shared" si="4"/>
        <v xml:space="preserve">between lines </v>
      </c>
      <c r="L10" s="25">
        <v>909</v>
      </c>
      <c r="M10" s="25" t="str">
        <f t="shared" si="5"/>
        <v xml:space="preserve"> and </v>
      </c>
      <c r="N10" s="25">
        <v>911</v>
      </c>
      <c r="O10" s="25" t="s">
        <v>196</v>
      </c>
      <c r="P10" s="25" t="s">
        <v>29</v>
      </c>
      <c r="Q10" s="25" t="s">
        <v>478</v>
      </c>
      <c r="R10" s="25" t="s">
        <v>478</v>
      </c>
    </row>
    <row r="11" spans="1:18" x14ac:dyDescent="0.45">
      <c r="A11" s="33" t="s">
        <v>240</v>
      </c>
      <c r="B11" s="24">
        <v>59</v>
      </c>
      <c r="C11" s="98">
        <v>7</v>
      </c>
      <c r="D11" s="24">
        <v>3</v>
      </c>
      <c r="E11" s="24"/>
      <c r="F11" s="24" t="str">
        <f t="shared" si="0"/>
        <v>Is there any issue with the</v>
      </c>
      <c r="G11" s="24" t="str">
        <f t="shared" si="1"/>
        <v xml:space="preserve"> method invocation </v>
      </c>
      <c r="H11" s="24" t="str">
        <f t="shared" si="2"/>
        <v>"</v>
      </c>
      <c r="I11" s="24" t="s">
        <v>245</v>
      </c>
      <c r="J11" s="24" t="str">
        <f t="shared" si="3"/>
        <v>"</v>
      </c>
      <c r="K11" s="24" t="str">
        <f t="shared" si="4"/>
        <v xml:space="preserve"> at line </v>
      </c>
      <c r="L11" s="24">
        <v>910</v>
      </c>
      <c r="M11" s="24" t="str">
        <f t="shared" si="5"/>
        <v/>
      </c>
      <c r="N11" s="24"/>
      <c r="O11" s="24" t="s">
        <v>196</v>
      </c>
      <c r="P11" s="24" t="s">
        <v>29</v>
      </c>
      <c r="Q11" s="24" t="s">
        <v>478</v>
      </c>
      <c r="R11" s="24" t="s">
        <v>478</v>
      </c>
    </row>
    <row r="12" spans="1:18" x14ac:dyDescent="0.45">
      <c r="B12"/>
      <c r="C12"/>
      <c r="D12"/>
      <c r="E12"/>
      <c r="G12"/>
      <c r="H12"/>
      <c r="I12"/>
      <c r="J12"/>
      <c r="K12"/>
      <c r="L12"/>
      <c r="M12"/>
      <c r="N12"/>
      <c r="O12"/>
    </row>
    <row r="13" spans="1:18" x14ac:dyDescent="0.45">
      <c r="B13"/>
      <c r="C13"/>
      <c r="D13"/>
      <c r="E13"/>
      <c r="G13"/>
      <c r="H13"/>
      <c r="I13"/>
      <c r="J13"/>
      <c r="K13"/>
      <c r="L13"/>
      <c r="M13"/>
      <c r="N13"/>
      <c r="O13"/>
    </row>
    <row r="14" spans="1:18" x14ac:dyDescent="0.45">
      <c r="B14"/>
      <c r="C14"/>
      <c r="D14" t="s">
        <v>416</v>
      </c>
      <c r="E14"/>
      <c r="G14"/>
      <c r="H14"/>
      <c r="I14"/>
      <c r="J14"/>
      <c r="K14"/>
      <c r="L14"/>
      <c r="M14"/>
      <c r="N14"/>
      <c r="O14"/>
    </row>
    <row r="15" spans="1:18" x14ac:dyDescent="0.45">
      <c r="B15" s="24">
        <v>59</v>
      </c>
      <c r="C15" s="98">
        <v>3</v>
      </c>
      <c r="D15" s="24">
        <v>1</v>
      </c>
      <c r="E15" s="24"/>
      <c r="F15" s="24" t="s">
        <v>420</v>
      </c>
      <c r="G15" s="29" t="str">
        <f>IF(D15&lt;&gt;4, "Is there any issue with the", "Is there any issue with the definition or the use of")</f>
        <v>Is there any issue with the</v>
      </c>
      <c r="H15" s="24" t="str">
        <f>IF(D15=4," variable ",IF(D15=1," conditional clause ",IF(D15=2," loop ",IF(D15=3," method invocation ",""))))</f>
        <v xml:space="preserve"> conditional clause </v>
      </c>
      <c r="I15" s="24" t="str">
        <f t="shared" ref="I15:I17" si="6">IF(J15&lt;&gt;"",$H$4,"")</f>
        <v/>
      </c>
      <c r="J15" s="24"/>
      <c r="K15" s="24" t="str">
        <f t="shared" ref="K15:K17" si="7">IF(J15&lt;&gt;"",$J$4,"")</f>
        <v/>
      </c>
      <c r="L15" s="24" t="str">
        <f>IF(OR(D15=1,D15=2),"between lines ", IF(D15=3," at line ",""))</f>
        <v xml:space="preserve">between lines </v>
      </c>
      <c r="M15" s="24">
        <v>905</v>
      </c>
      <c r="N15" s="24" t="str">
        <f>IF(O15&lt;&gt;""," and ", "")</f>
        <v xml:space="preserve"> and </v>
      </c>
      <c r="O15" s="24">
        <v>907</v>
      </c>
      <c r="P15" s="24" t="s">
        <v>196</v>
      </c>
    </row>
    <row r="16" spans="1:18" x14ac:dyDescent="0.45">
      <c r="A16" t="s">
        <v>240</v>
      </c>
      <c r="B16" s="25">
        <v>59</v>
      </c>
      <c r="C16" s="97">
        <v>4</v>
      </c>
      <c r="D16" s="25">
        <v>4</v>
      </c>
      <c r="E16" s="25"/>
      <c r="F16" s="25" t="s">
        <v>420</v>
      </c>
      <c r="G16" s="30" t="str">
        <f>IF(D16&lt;&gt;4, "Is there any issue with the", "Is there any issue with the definition or the use of")</f>
        <v>Is there any issue with the definition or the use of</v>
      </c>
      <c r="H16" s="25" t="str">
        <f>IF(D16=4," variable ",IF(D16=1," conditional clause ",IF(D16=2," loop ",IF(D16=3," method invocation ",""))))</f>
        <v xml:space="preserve"> variable </v>
      </c>
      <c r="I16" s="25" t="str">
        <f t="shared" si="6"/>
        <v>"</v>
      </c>
      <c r="J16" s="25" t="s">
        <v>384</v>
      </c>
      <c r="K16" s="25" t="str">
        <f t="shared" si="7"/>
        <v>"</v>
      </c>
      <c r="L16" s="25" t="str">
        <f>IF(OR(D16=1,D16=2),"between lines ", IF(D16=3," at line ",""))</f>
        <v/>
      </c>
      <c r="M16" s="25"/>
      <c r="N16" s="25" t="str">
        <f t="shared" ref="N16:N17" si="8">IF(O16&lt;&gt;""," and ", "")</f>
        <v/>
      </c>
      <c r="O16" s="25"/>
      <c r="P16" s="25" t="s">
        <v>196</v>
      </c>
    </row>
    <row r="17" spans="1:16" x14ac:dyDescent="0.45">
      <c r="B17" s="24">
        <v>59</v>
      </c>
      <c r="C17" s="98">
        <v>7</v>
      </c>
      <c r="D17" s="24">
        <v>3</v>
      </c>
      <c r="E17" s="24"/>
      <c r="F17" s="24" t="s">
        <v>420</v>
      </c>
      <c r="G17" s="29" t="str">
        <f>IF(D17&lt;&gt;4, "Is there any issue with the", "Is there any issue with the definition or the use of")</f>
        <v>Is there any issue with the</v>
      </c>
      <c r="H17" s="24" t="str">
        <f>IF(D17=4," variable ",IF(D17=1," conditional clause ",IF(D17=2," loop ",IF(D17=3," method invocation ",""))))</f>
        <v xml:space="preserve"> method invocation </v>
      </c>
      <c r="I17" s="24" t="str">
        <f t="shared" si="6"/>
        <v>"</v>
      </c>
      <c r="J17" s="24" t="s">
        <v>245</v>
      </c>
      <c r="K17" s="24" t="str">
        <f t="shared" si="7"/>
        <v>"</v>
      </c>
      <c r="L17" s="24" t="str">
        <f>IF(OR(D17=1,D17=2),"between lines ", IF(D17=3," at line ",""))</f>
        <v xml:space="preserve"> at line </v>
      </c>
      <c r="M17" s="24">
        <v>910</v>
      </c>
      <c r="N17" s="24" t="str">
        <f t="shared" si="8"/>
        <v/>
      </c>
      <c r="O17" s="24"/>
      <c r="P17" s="24" t="s">
        <v>196</v>
      </c>
    </row>
    <row r="18" spans="1:16" x14ac:dyDescent="0.45">
      <c r="A18" s="33"/>
      <c r="B18"/>
      <c r="C18"/>
      <c r="D18"/>
      <c r="E18"/>
      <c r="F18" s="22" t="s">
        <v>420</v>
      </c>
      <c r="G18"/>
      <c r="H18"/>
      <c r="I18"/>
      <c r="J18"/>
      <c r="K18"/>
      <c r="L18"/>
      <c r="M18"/>
      <c r="N18"/>
      <c r="O18"/>
    </row>
    <row r="19" spans="1:16" x14ac:dyDescent="0.45">
      <c r="B19"/>
      <c r="C19"/>
      <c r="D19" t="s">
        <v>417</v>
      </c>
      <c r="E19"/>
      <c r="F19" s="22" t="s">
        <v>420</v>
      </c>
      <c r="G19"/>
      <c r="H19"/>
      <c r="I19"/>
      <c r="J19"/>
      <c r="K19"/>
      <c r="L19"/>
      <c r="M19"/>
      <c r="N19"/>
      <c r="O19"/>
    </row>
    <row r="20" spans="1:16" x14ac:dyDescent="0.45">
      <c r="A20" t="s">
        <v>240</v>
      </c>
      <c r="B20" s="24">
        <v>59</v>
      </c>
      <c r="C20" s="98">
        <v>7</v>
      </c>
      <c r="D20" s="24">
        <v>3</v>
      </c>
      <c r="E20" s="24"/>
      <c r="F20" s="24" t="s">
        <v>420</v>
      </c>
      <c r="G20" s="29" t="str">
        <f>IF(D20&lt;&gt;4, "Is there any issue with the", "Is there any issue with the definition or the use of")</f>
        <v>Is there any issue with the</v>
      </c>
      <c r="H20" s="24" t="str">
        <f>IF(D20=4," variable ",IF(D20=1," conditional clause ",IF(D20=2," loop ",IF(D20=3," method invocation ",""))))</f>
        <v xml:space="preserve"> method invocation </v>
      </c>
      <c r="I20" s="24" t="str">
        <f>IF(J20&lt;&gt;"",$H$4,"")</f>
        <v>"</v>
      </c>
      <c r="J20" s="24" t="s">
        <v>245</v>
      </c>
      <c r="K20" s="24" t="str">
        <f>IF(J20&lt;&gt;"",$J$4,"")</f>
        <v>"</v>
      </c>
      <c r="L20" s="24" t="str">
        <f>IF(OR(D20=1,D20=2),"between lines ", IF(D20=3," at line ",""))</f>
        <v xml:space="preserve"> at line </v>
      </c>
      <c r="M20" s="24">
        <v>910</v>
      </c>
      <c r="N20" s="24" t="str">
        <f>IF(O20&lt;&gt;""," and ", "")</f>
        <v/>
      </c>
      <c r="O20" s="24"/>
      <c r="P20" s="24" t="s">
        <v>196</v>
      </c>
    </row>
    <row r="21" spans="1:16" x14ac:dyDescent="0.45">
      <c r="A21" s="33"/>
      <c r="B21" s="24">
        <v>59</v>
      </c>
      <c r="C21" s="98">
        <v>3</v>
      </c>
      <c r="D21" s="24">
        <v>1</v>
      </c>
      <c r="E21" s="24"/>
      <c r="F21" s="24" t="s">
        <v>420</v>
      </c>
      <c r="G21" s="29" t="str">
        <f>IF(D21&lt;&gt;4, "Is there any issue with the", "Is there any issue with the definition or the use of")</f>
        <v>Is there any issue with the</v>
      </c>
      <c r="H21" s="24" t="str">
        <f>IF(D21=4," variable ",IF(D21=1," conditional clause ",IF(D21=2," loop ",IF(D21=3," method invocation ",""))))</f>
        <v xml:space="preserve"> conditional clause </v>
      </c>
      <c r="I21" s="24" t="str">
        <f t="shared" ref="I21:I22" si="9">IF(J21&lt;&gt;"",$H$4,"")</f>
        <v/>
      </c>
      <c r="J21" s="24"/>
      <c r="K21" s="24" t="str">
        <f t="shared" ref="K21:K22" si="10">IF(J21&lt;&gt;"",$J$4,"")</f>
        <v/>
      </c>
      <c r="L21" s="24" t="str">
        <f>IF(OR(D21=1,D21=2),"between lines ", IF(D21=3," at line ",""))</f>
        <v xml:space="preserve">between lines </v>
      </c>
      <c r="M21" s="24">
        <v>905</v>
      </c>
      <c r="N21" s="24" t="str">
        <f>IF(O21&lt;&gt;""," and ", "")</f>
        <v xml:space="preserve"> and </v>
      </c>
      <c r="O21" s="24">
        <v>907</v>
      </c>
      <c r="P21" s="24" t="s">
        <v>196</v>
      </c>
    </row>
    <row r="22" spans="1:16" x14ac:dyDescent="0.45">
      <c r="B22" s="25">
        <v>59</v>
      </c>
      <c r="C22" s="97">
        <v>4</v>
      </c>
      <c r="D22" s="25">
        <v>4</v>
      </c>
      <c r="E22" s="25"/>
      <c r="F22" s="25" t="s">
        <v>420</v>
      </c>
      <c r="G22" s="30" t="str">
        <f>IF(D22&lt;&gt;4, "Is there any issue with the", "Is there any issue with the definition or the use of")</f>
        <v>Is there any issue with the definition or the use of</v>
      </c>
      <c r="H22" s="25" t="str">
        <f>IF(D22=4," variable ",IF(D22=1," conditional clause ",IF(D22=2," loop ",IF(D22=3," method invocation ",""))))</f>
        <v xml:space="preserve"> variable </v>
      </c>
      <c r="I22" s="25" t="str">
        <f t="shared" si="9"/>
        <v>"</v>
      </c>
      <c r="J22" s="25" t="s">
        <v>384</v>
      </c>
      <c r="K22" s="25" t="str">
        <f t="shared" si="10"/>
        <v>"</v>
      </c>
      <c r="L22" s="25" t="str">
        <f>IF(OR(D22=1,D22=2),"between lines ", IF(D22=3," at line ",""))</f>
        <v/>
      </c>
      <c r="M22" s="25"/>
      <c r="N22" s="25" t="str">
        <f t="shared" ref="N22" si="11">IF(O22&lt;&gt;""," and ", "")</f>
        <v/>
      </c>
      <c r="O22" s="25"/>
      <c r="P22" s="25" t="s">
        <v>196</v>
      </c>
    </row>
    <row r="23" spans="1:16" x14ac:dyDescent="0.45">
      <c r="B23"/>
      <c r="C23"/>
      <c r="D23"/>
      <c r="E23"/>
      <c r="F23" s="22" t="s">
        <v>420</v>
      </c>
      <c r="G23"/>
      <c r="H23"/>
      <c r="I23"/>
      <c r="J23"/>
      <c r="K23"/>
      <c r="L23"/>
      <c r="M23"/>
      <c r="N23"/>
      <c r="O23"/>
    </row>
    <row r="24" spans="1:16" x14ac:dyDescent="0.45">
      <c r="B24"/>
      <c r="C24"/>
      <c r="D24" t="s">
        <v>418</v>
      </c>
      <c r="E24"/>
      <c r="F24" s="22" t="s">
        <v>420</v>
      </c>
      <c r="G24"/>
      <c r="H24"/>
      <c r="I24"/>
      <c r="J24"/>
      <c r="K24"/>
      <c r="L24"/>
      <c r="M24"/>
      <c r="N24"/>
      <c r="O24"/>
    </row>
    <row r="25" spans="1:16" x14ac:dyDescent="0.45">
      <c r="A25" t="s">
        <v>240</v>
      </c>
      <c r="B25" s="24">
        <v>59</v>
      </c>
      <c r="C25" s="98">
        <v>1</v>
      </c>
      <c r="D25" s="24">
        <v>4</v>
      </c>
      <c r="E25" s="24"/>
      <c r="F25" s="24" t="s">
        <v>420</v>
      </c>
      <c r="G25" s="29" t="str">
        <f>IF(D25&lt;&gt;4, "Is there any issue with the", "Is there any issue with the definition or the use of")</f>
        <v>Is there any issue with the definition or the use of</v>
      </c>
      <c r="H25" s="24" t="str">
        <f>IF(D25=4," variable ",IF(D25=1," conditional clause ",IF(D25=2," loop ",IF(D25=3," method invocation ",""))))</f>
        <v xml:space="preserve"> variable </v>
      </c>
      <c r="I25" s="24" t="str">
        <f>IF(J25&lt;&gt;"",$H$4,"")</f>
        <v>"</v>
      </c>
      <c r="J25" s="24" t="s">
        <v>242</v>
      </c>
      <c r="K25" s="24" t="str">
        <f>IF(J25&lt;&gt;"",$J$4,"")</f>
        <v>"</v>
      </c>
      <c r="L25" s="24" t="str">
        <f>IF(OR(D25=1,D25=2),"between lines ", IF(D25=3," at line ",""))</f>
        <v/>
      </c>
      <c r="M25" s="24"/>
      <c r="N25" s="24" t="str">
        <f>IF(O25&lt;&gt;""," and ", "")</f>
        <v/>
      </c>
      <c r="O25" s="24"/>
      <c r="P25" s="24" t="s">
        <v>196</v>
      </c>
    </row>
    <row r="26" spans="1:16" x14ac:dyDescent="0.45">
      <c r="B26" s="25">
        <v>59</v>
      </c>
      <c r="C26" s="97">
        <v>2</v>
      </c>
      <c r="D26" s="25">
        <v>1</v>
      </c>
      <c r="E26" s="25"/>
      <c r="F26" s="25" t="s">
        <v>420</v>
      </c>
      <c r="G26" s="30" t="str">
        <f>IF(D26&lt;&gt;4, "Is there any issue with the", "Is there any issue with the definition or the use of")</f>
        <v>Is there any issue with the</v>
      </c>
      <c r="H26" s="25" t="str">
        <f>IF(D26=4," variable ",IF(D26=1," conditional clause ",IF(D26=2," loop ",IF(D26=3," method invocation ",""))))</f>
        <v xml:space="preserve"> conditional clause </v>
      </c>
      <c r="I26" s="25" t="str">
        <f t="shared" ref="I26:I27" si="12">IF(J26&lt;&gt;"",$H$4,"")</f>
        <v/>
      </c>
      <c r="J26" s="25"/>
      <c r="K26" s="25" t="str">
        <f t="shared" ref="K26:K27" si="13">IF(J26&lt;&gt;"",$J$4,"")</f>
        <v/>
      </c>
      <c r="L26" s="25" t="str">
        <f>IF(OR(D26=1,D26=2),"between lines ", IF(D26=3," at line ",""))</f>
        <v xml:space="preserve">between lines </v>
      </c>
      <c r="M26" s="25">
        <v>903</v>
      </c>
      <c r="N26" s="25" t="str">
        <f t="shared" ref="N26:N27" si="14">IF(O26&lt;&gt;""," and ", "")</f>
        <v xml:space="preserve"> and </v>
      </c>
      <c r="O26" s="25">
        <v>907</v>
      </c>
      <c r="P26" s="25" t="s">
        <v>196</v>
      </c>
    </row>
    <row r="27" spans="1:16" x14ac:dyDescent="0.45">
      <c r="A27" t="s">
        <v>240</v>
      </c>
      <c r="B27" s="25">
        <v>59</v>
      </c>
      <c r="C27" s="97">
        <v>6</v>
      </c>
      <c r="D27" s="25">
        <v>2</v>
      </c>
      <c r="E27" s="25"/>
      <c r="F27" s="25" t="s">
        <v>420</v>
      </c>
      <c r="G27" s="30" t="str">
        <f>IF(D27&lt;&gt;4, "Is there any issue with the", "Is there any issue with the definition or the use of")</f>
        <v>Is there any issue with the</v>
      </c>
      <c r="H27" s="25" t="str">
        <f>IF(D27=4," variable ",IF(D27=1," conditional clause ",IF(D27=2," loop ",IF(D27=3," method invocation ",""))))</f>
        <v xml:space="preserve"> loop </v>
      </c>
      <c r="I27" s="25" t="str">
        <f t="shared" si="12"/>
        <v/>
      </c>
      <c r="J27" s="25"/>
      <c r="K27" s="25" t="str">
        <f t="shared" si="13"/>
        <v/>
      </c>
      <c r="L27" s="25" t="str">
        <f>IF(OR(D27=1,D27=2),"between lines ", IF(D27=3," at line ",""))</f>
        <v xml:space="preserve">between lines </v>
      </c>
      <c r="M27" s="25">
        <v>909</v>
      </c>
      <c r="N27" s="25" t="str">
        <f t="shared" si="14"/>
        <v xml:space="preserve"> and </v>
      </c>
      <c r="O27" s="25">
        <v>911</v>
      </c>
      <c r="P27" s="25" t="s">
        <v>196</v>
      </c>
    </row>
    <row r="28" spans="1:16" x14ac:dyDescent="0.45">
      <c r="B28"/>
      <c r="C28"/>
      <c r="D28"/>
      <c r="E28"/>
      <c r="F28" s="22" t="s">
        <v>420</v>
      </c>
      <c r="G28"/>
      <c r="H28"/>
      <c r="I28"/>
      <c r="J28"/>
      <c r="K28"/>
      <c r="L28"/>
      <c r="M28"/>
      <c r="N28"/>
      <c r="O28"/>
    </row>
    <row r="29" spans="1:16" x14ac:dyDescent="0.45">
      <c r="B29"/>
      <c r="C29"/>
      <c r="D29" t="s">
        <v>419</v>
      </c>
      <c r="E29"/>
      <c r="F29" s="22" t="s">
        <v>420</v>
      </c>
      <c r="G29"/>
      <c r="H29"/>
      <c r="I29"/>
      <c r="J29"/>
      <c r="K29"/>
      <c r="L29"/>
      <c r="M29"/>
      <c r="N29"/>
      <c r="O29"/>
    </row>
    <row r="30" spans="1:16" x14ac:dyDescent="0.45">
      <c r="B30" s="24">
        <v>59</v>
      </c>
      <c r="C30" s="98">
        <v>2</v>
      </c>
      <c r="D30" s="24">
        <v>4</v>
      </c>
      <c r="E30" s="24"/>
      <c r="F30" s="24" t="s">
        <v>420</v>
      </c>
      <c r="G30" s="29" t="str">
        <f>IF(D30&lt;&gt;4, "Is there any issue with the", "Is there any issue with the definition or the use of")</f>
        <v>Is there any issue with the definition or the use of</v>
      </c>
      <c r="H30" s="24" t="str">
        <f>IF(D30=4," variable ",IF(D30=1," conditional clause ",IF(D30=2," loop ",IF(D30=3," method invocation ",""))))</f>
        <v xml:space="preserve"> variable </v>
      </c>
      <c r="I30" s="24" t="str">
        <f>IF(J30&lt;&gt;"",$H$4,"")</f>
        <v>"</v>
      </c>
      <c r="J30" s="24" t="s">
        <v>242</v>
      </c>
      <c r="K30" s="24" t="str">
        <f>IF(J30&lt;&gt;"",$J$4,"")</f>
        <v>"</v>
      </c>
      <c r="L30" s="24" t="str">
        <f>IF(OR(D30=1,D30=2),"between lines ", IF(D30=3," at line ",""))</f>
        <v/>
      </c>
      <c r="M30" s="24"/>
      <c r="N30" s="24" t="str">
        <f>IF(O30&lt;&gt;""," and ", "")</f>
        <v/>
      </c>
      <c r="O30" s="24"/>
      <c r="P30" s="24" t="s">
        <v>196</v>
      </c>
    </row>
    <row r="31" spans="1:16" x14ac:dyDescent="0.45">
      <c r="A31" t="s">
        <v>240</v>
      </c>
      <c r="B31" s="25">
        <v>59</v>
      </c>
      <c r="C31" s="97">
        <v>6</v>
      </c>
      <c r="D31" s="25">
        <v>1</v>
      </c>
      <c r="E31" s="25"/>
      <c r="F31" s="25" t="s">
        <v>420</v>
      </c>
      <c r="G31" s="30" t="str">
        <f>IF(D31&lt;&gt;4, "Is there any issue with the", "Is there any issue with the definition or the use of")</f>
        <v>Is there any issue with the</v>
      </c>
      <c r="H31" s="25" t="str">
        <f>IF(D31=4," variable ",IF(D31=1," conditional clause ",IF(D31=2," loop ",IF(D31=3," method invocation ",""))))</f>
        <v xml:space="preserve"> conditional clause </v>
      </c>
      <c r="I31" s="25" t="str">
        <f t="shared" ref="I31:I32" si="15">IF(J31&lt;&gt;"",$H$4,"")</f>
        <v/>
      </c>
      <c r="J31" s="25"/>
      <c r="K31" s="25" t="str">
        <f t="shared" ref="K31:K32" si="16">IF(J31&lt;&gt;"",$J$4,"")</f>
        <v/>
      </c>
      <c r="L31" s="25" t="str">
        <f>IF(OR(D31=1,D31=2),"between lines ", IF(D31=3," at line ",""))</f>
        <v xml:space="preserve">between lines </v>
      </c>
      <c r="M31" s="25">
        <v>903</v>
      </c>
      <c r="N31" s="25" t="str">
        <f t="shared" ref="N31:N32" si="17">IF(O31&lt;&gt;""," and ", "")</f>
        <v xml:space="preserve"> and </v>
      </c>
      <c r="O31" s="25">
        <v>907</v>
      </c>
      <c r="P31" s="25" t="s">
        <v>196</v>
      </c>
    </row>
    <row r="32" spans="1:16" x14ac:dyDescent="0.45">
      <c r="A32" t="s">
        <v>240</v>
      </c>
      <c r="B32" s="25">
        <v>59</v>
      </c>
      <c r="C32" s="97">
        <v>1</v>
      </c>
      <c r="D32" s="25">
        <v>2</v>
      </c>
      <c r="E32" s="25"/>
      <c r="F32" s="25" t="s">
        <v>420</v>
      </c>
      <c r="G32" s="30" t="str">
        <f>IF(D32&lt;&gt;4, "Is there any issue with the", "Is there any issue with the definition or the use of")</f>
        <v>Is there any issue with the</v>
      </c>
      <c r="H32" s="25" t="str">
        <f>IF(D32=4," variable ",IF(D32=1," conditional clause ",IF(D32=2," loop ",IF(D32=3," method invocation ",""))))</f>
        <v xml:space="preserve"> loop </v>
      </c>
      <c r="I32" s="25" t="str">
        <f t="shared" si="15"/>
        <v/>
      </c>
      <c r="J32" s="25"/>
      <c r="K32" s="25" t="str">
        <f t="shared" si="16"/>
        <v/>
      </c>
      <c r="L32" s="25" t="str">
        <f>IF(OR(D32=1,D32=2),"between lines ", IF(D32=3," at line ",""))</f>
        <v xml:space="preserve">between lines </v>
      </c>
      <c r="M32" s="25">
        <v>909</v>
      </c>
      <c r="N32" s="25" t="str">
        <f t="shared" si="17"/>
        <v xml:space="preserve"> and </v>
      </c>
      <c r="O32" s="25">
        <v>911</v>
      </c>
      <c r="P32" s="25" t="s">
        <v>196</v>
      </c>
    </row>
    <row r="33" spans="6:6" customFormat="1" x14ac:dyDescent="0.45">
      <c r="F33" s="22" t="s">
        <v>420</v>
      </c>
    </row>
    <row r="34" spans="6:6" customFormat="1" x14ac:dyDescent="0.45">
      <c r="F34" s="22"/>
    </row>
    <row r="35" spans="6:6" customFormat="1" x14ac:dyDescent="0.45">
      <c r="F35" s="22"/>
    </row>
    <row r="36" spans="6:6" customFormat="1" x14ac:dyDescent="0.45">
      <c r="F36" s="22"/>
    </row>
    <row r="37" spans="6:6" customFormat="1" x14ac:dyDescent="0.45">
      <c r="F37" s="22"/>
    </row>
    <row r="38" spans="6:6" customFormat="1" x14ac:dyDescent="0.45">
      <c r="F38" s="22"/>
    </row>
    <row r="39" spans="6:6" customFormat="1" x14ac:dyDescent="0.45">
      <c r="F39" s="22"/>
    </row>
    <row r="40" spans="6:6" customFormat="1" x14ac:dyDescent="0.45">
      <c r="F40" s="22"/>
    </row>
    <row r="41" spans="6:6" customFormat="1" x14ac:dyDescent="0.45">
      <c r="F41" s="22"/>
    </row>
    <row r="42" spans="6:6" customFormat="1" x14ac:dyDescent="0.45">
      <c r="F42" s="22"/>
    </row>
  </sheetData>
  <mergeCells count="2">
    <mergeCell ref="B3:D3"/>
    <mergeCell ref="F3:O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2"/>
  <dimension ref="A1:R41"/>
  <sheetViews>
    <sheetView zoomScale="70" zoomScaleNormal="70" workbookViewId="0">
      <selection activeCell="G20" sqref="G20"/>
    </sheetView>
  </sheetViews>
  <sheetFormatPr defaultRowHeight="14.25" x14ac:dyDescent="0.45"/>
  <cols>
    <col min="1" max="1" width="2.86328125" customWidth="1"/>
    <col min="2" max="2" width="5.73046875" style="22" customWidth="1"/>
    <col min="3" max="3" width="5.86328125" style="22" customWidth="1"/>
    <col min="4" max="4" width="4.86328125" style="22" customWidth="1"/>
    <col min="5" max="5" width="26.86328125" style="22" customWidth="1"/>
    <col min="6" max="6" width="66.265625" style="22" customWidth="1"/>
    <col min="7" max="7" width="19.59765625" style="22" customWidth="1"/>
    <col min="8" max="8" width="3.3984375" style="22" customWidth="1"/>
    <col min="9" max="9" width="17.3984375" style="22" customWidth="1"/>
    <col min="10" max="10" width="4.265625" style="22" customWidth="1"/>
    <col min="11" max="11" width="14.1328125" style="22" customWidth="1"/>
    <col min="12" max="12" width="7.86328125" style="22" customWidth="1"/>
    <col min="13" max="13" width="7.1328125" style="22" customWidth="1"/>
    <col min="14" max="14" width="8" style="22" customWidth="1"/>
    <col min="15" max="15" width="34.3984375" style="22" customWidth="1"/>
    <col min="18" max="18" width="13.73046875" bestFit="1" customWidth="1"/>
  </cols>
  <sheetData>
    <row r="1" spans="1:18" x14ac:dyDescent="0.45">
      <c r="B1" s="32">
        <f>Summary!D11</f>
        <v>54</v>
      </c>
      <c r="C1" s="32"/>
      <c r="D1" s="32" t="str">
        <f>Summary!B9</f>
        <v>Closure Compiler</v>
      </c>
      <c r="E1" s="32"/>
      <c r="F1" s="10"/>
      <c r="G1" s="32" t="str">
        <f>Summary!J9</f>
        <v xml:space="preserve"> junit.framework.ComparisonFailure: expected:&lt;var x=[-0.]0&gt; but was:&lt;var x=[]0&gt;</v>
      </c>
    </row>
    <row r="2" spans="1:18" x14ac:dyDescent="0.45">
      <c r="B2" s="10" t="s">
        <v>241</v>
      </c>
    </row>
    <row r="3" spans="1:18" x14ac:dyDescent="0.45">
      <c r="B3" s="266" t="s">
        <v>144</v>
      </c>
      <c r="C3" s="267"/>
      <c r="D3" s="268"/>
      <c r="E3" s="156"/>
      <c r="F3" s="265" t="s">
        <v>179</v>
      </c>
      <c r="G3" s="265"/>
      <c r="H3" s="265"/>
      <c r="I3" s="265"/>
      <c r="J3" s="265"/>
      <c r="K3" s="265"/>
      <c r="L3" s="265"/>
      <c r="M3" s="265"/>
      <c r="N3" s="265"/>
      <c r="O3" s="265"/>
    </row>
    <row r="4" spans="1:18" ht="28.5" x14ac:dyDescent="0.45">
      <c r="B4" s="27" t="s">
        <v>180</v>
      </c>
      <c r="C4" s="27" t="s">
        <v>181</v>
      </c>
      <c r="D4" s="27" t="s">
        <v>182</v>
      </c>
      <c r="E4" s="27" t="s">
        <v>532</v>
      </c>
      <c r="F4" s="26" t="s">
        <v>191</v>
      </c>
      <c r="G4" s="28" t="s">
        <v>192</v>
      </c>
      <c r="H4" s="28" t="s">
        <v>185</v>
      </c>
      <c r="I4" s="28" t="s">
        <v>195</v>
      </c>
      <c r="J4" s="28" t="s">
        <v>185</v>
      </c>
      <c r="K4" s="28" t="s">
        <v>193</v>
      </c>
      <c r="L4" s="28" t="s">
        <v>177</v>
      </c>
      <c r="M4" s="28" t="s">
        <v>178</v>
      </c>
      <c r="N4" s="28" t="s">
        <v>177</v>
      </c>
      <c r="O4" s="28" t="s">
        <v>194</v>
      </c>
      <c r="P4" s="89" t="s">
        <v>364</v>
      </c>
      <c r="Q4" s="192" t="s">
        <v>477</v>
      </c>
      <c r="R4" s="192" t="s">
        <v>485</v>
      </c>
    </row>
    <row r="5" spans="1:18" x14ac:dyDescent="0.45">
      <c r="B5" s="24">
        <v>54</v>
      </c>
      <c r="C5" s="98">
        <v>1</v>
      </c>
      <c r="D5" s="24">
        <v>4</v>
      </c>
      <c r="E5" s="24"/>
      <c r="F5" s="29" t="str">
        <f>IF(D5&lt;&gt;4, "Is there any issue with the", "Is there any issue with the definition or the use of")</f>
        <v>Is there any issue with the definition or the use of</v>
      </c>
      <c r="G5" s="24" t="str">
        <f>IF(D5=4," variable ",IF(D5=1," conditional clause ",IF(D5=2," loop ",IF(D5=3," method invocation ",""))))</f>
        <v xml:space="preserve"> variable </v>
      </c>
      <c r="H5" s="24" t="str">
        <f>IF(I5&lt;&gt;"",$H$4,"")</f>
        <v>"</v>
      </c>
      <c r="I5" s="24" t="s">
        <v>247</v>
      </c>
      <c r="J5" s="24" t="str">
        <f>IF(I5&lt;&gt;"",$J$4,"")</f>
        <v>"</v>
      </c>
      <c r="K5" s="24" t="str">
        <f>IF(OR(D5=1,D5=2),"between lines ", IF(D5=3," at line ",""))</f>
        <v/>
      </c>
      <c r="L5" s="24"/>
      <c r="M5" s="24" t="str">
        <f>IF(N5&lt;&gt;""," and ", "")</f>
        <v/>
      </c>
      <c r="N5" s="24"/>
      <c r="O5" s="24" t="s">
        <v>196</v>
      </c>
      <c r="P5" s="24" t="s">
        <v>29</v>
      </c>
      <c r="Q5" s="24" t="s">
        <v>478</v>
      </c>
      <c r="R5" s="24" t="s">
        <v>478</v>
      </c>
    </row>
    <row r="6" spans="1:18" x14ac:dyDescent="0.45">
      <c r="B6" s="25">
        <v>54</v>
      </c>
      <c r="C6" s="25">
        <v>2</v>
      </c>
      <c r="D6" s="25">
        <v>1</v>
      </c>
      <c r="E6" s="25"/>
      <c r="F6" s="30" t="str">
        <f t="shared" ref="F6:F20" si="0">IF(D6&lt;&gt;4, "Is there any issue with the", "Is there any issue with the definition or the use of")</f>
        <v>Is there any issue with the</v>
      </c>
      <c r="G6" s="25" t="str">
        <f t="shared" ref="G6:G20" si="1">IF(D6=4," variable ",IF(D6=1," conditional clause ",IF(D6=2," loop ",IF(D6=3," method invocation ",""))))</f>
        <v xml:space="preserve"> conditional clause </v>
      </c>
      <c r="H6" s="25" t="str">
        <f t="shared" ref="H6:H20" si="2">IF(I6&lt;&gt;"",$H$4,"")</f>
        <v/>
      </c>
      <c r="I6" s="25"/>
      <c r="J6" s="25" t="str">
        <f t="shared" ref="J6:J20" si="3">IF(I6&lt;&gt;"",$J$4,"")</f>
        <v/>
      </c>
      <c r="K6" s="25" t="str">
        <f t="shared" ref="K6:K20" si="4">IF(OR(D6=1,D6=2),"between lines ", IF(D6=3," at line ",""))</f>
        <v xml:space="preserve">between lines </v>
      </c>
      <c r="L6" s="25">
        <v>95</v>
      </c>
      <c r="M6" s="25" t="str">
        <f>IF(N6&lt;&gt;""," and ", "")</f>
        <v xml:space="preserve"> and </v>
      </c>
      <c r="N6" s="25">
        <v>97</v>
      </c>
      <c r="O6" s="25" t="s">
        <v>196</v>
      </c>
      <c r="P6" s="25"/>
      <c r="Q6" s="25" t="s">
        <v>478</v>
      </c>
      <c r="R6" s="25" t="s">
        <v>478</v>
      </c>
    </row>
    <row r="7" spans="1:18" x14ac:dyDescent="0.45">
      <c r="B7" s="24">
        <v>54</v>
      </c>
      <c r="C7" s="24">
        <v>3</v>
      </c>
      <c r="D7" s="24">
        <v>4</v>
      </c>
      <c r="E7" s="24"/>
      <c r="F7" s="29" t="str">
        <f t="shared" si="0"/>
        <v>Is there any issue with the definition or the use of</v>
      </c>
      <c r="G7" s="24" t="str">
        <f t="shared" si="1"/>
        <v xml:space="preserve"> variable </v>
      </c>
      <c r="H7" s="24" t="str">
        <f t="shared" si="2"/>
        <v>"</v>
      </c>
      <c r="I7" s="24" t="s">
        <v>210</v>
      </c>
      <c r="J7" s="24" t="str">
        <f t="shared" si="3"/>
        <v>"</v>
      </c>
      <c r="K7" s="24" t="str">
        <f t="shared" si="4"/>
        <v/>
      </c>
      <c r="L7" s="24"/>
      <c r="M7" s="24" t="str">
        <f>IF(N7&lt;&gt;""," and ", "")</f>
        <v/>
      </c>
      <c r="N7" s="24"/>
      <c r="O7" s="24" t="s">
        <v>196</v>
      </c>
      <c r="P7" s="24"/>
      <c r="Q7" s="24" t="s">
        <v>478</v>
      </c>
      <c r="R7" s="24" t="s">
        <v>478</v>
      </c>
    </row>
    <row r="8" spans="1:18" x14ac:dyDescent="0.45">
      <c r="B8" s="25">
        <v>54</v>
      </c>
      <c r="C8" s="25">
        <v>4</v>
      </c>
      <c r="D8" s="25">
        <v>3</v>
      </c>
      <c r="E8" s="25"/>
      <c r="F8" s="30" t="str">
        <f t="shared" si="0"/>
        <v>Is there any issue with the</v>
      </c>
      <c r="G8" s="25" t="str">
        <f t="shared" si="1"/>
        <v xml:space="preserve"> method invocation </v>
      </c>
      <c r="H8" s="25" t="str">
        <f t="shared" si="2"/>
        <v>"</v>
      </c>
      <c r="I8" s="25" t="s">
        <v>248</v>
      </c>
      <c r="J8" s="25" t="str">
        <f t="shared" si="3"/>
        <v>"</v>
      </c>
      <c r="K8" s="25" t="str">
        <f t="shared" si="4"/>
        <v xml:space="preserve"> at line </v>
      </c>
      <c r="L8" s="25">
        <v>98</v>
      </c>
      <c r="M8" s="25" t="str">
        <f t="shared" ref="M8:M20" si="5">IF(N8&lt;&gt;""," and ", "")</f>
        <v/>
      </c>
      <c r="N8" s="25"/>
      <c r="O8" s="25" t="s">
        <v>196</v>
      </c>
      <c r="P8" s="25"/>
      <c r="Q8" s="24" t="s">
        <v>478</v>
      </c>
      <c r="R8" s="24" t="s">
        <v>478</v>
      </c>
    </row>
    <row r="9" spans="1:18" x14ac:dyDescent="0.45">
      <c r="B9" s="24">
        <v>54</v>
      </c>
      <c r="C9" s="98">
        <v>5</v>
      </c>
      <c r="D9" s="24">
        <v>1</v>
      </c>
      <c r="E9" s="24"/>
      <c r="F9" s="29" t="str">
        <f t="shared" si="0"/>
        <v>Is there any issue with the</v>
      </c>
      <c r="G9" s="24" t="str">
        <f t="shared" si="1"/>
        <v xml:space="preserve"> conditional clause </v>
      </c>
      <c r="H9" s="24" t="str">
        <f t="shared" si="2"/>
        <v/>
      </c>
      <c r="I9" s="24"/>
      <c r="J9" s="24" t="str">
        <f t="shared" si="3"/>
        <v/>
      </c>
      <c r="K9" s="24" t="str">
        <f t="shared" si="4"/>
        <v xml:space="preserve">between lines </v>
      </c>
      <c r="L9" s="24">
        <v>99</v>
      </c>
      <c r="M9" s="24" t="str">
        <f t="shared" si="5"/>
        <v xml:space="preserve"> and </v>
      </c>
      <c r="N9" s="24">
        <v>101</v>
      </c>
      <c r="O9" s="24" t="s">
        <v>196</v>
      </c>
      <c r="P9" s="24" t="s">
        <v>29</v>
      </c>
      <c r="Q9" s="25" t="s">
        <v>478</v>
      </c>
      <c r="R9" s="25" t="s">
        <v>478</v>
      </c>
    </row>
    <row r="10" spans="1:18" x14ac:dyDescent="0.45">
      <c r="A10" s="22"/>
      <c r="B10" s="25">
        <v>54</v>
      </c>
      <c r="C10" s="25">
        <v>6</v>
      </c>
      <c r="D10" s="25">
        <v>4</v>
      </c>
      <c r="E10" s="25"/>
      <c r="F10" s="30" t="str">
        <f t="shared" si="0"/>
        <v>Is there any issue with the definition or the use of</v>
      </c>
      <c r="G10" s="25" t="str">
        <f t="shared" si="1"/>
        <v xml:space="preserve"> variable </v>
      </c>
      <c r="H10" s="25" t="str">
        <f t="shared" si="2"/>
        <v>"</v>
      </c>
      <c r="I10" s="25" t="s">
        <v>250</v>
      </c>
      <c r="J10" s="25" t="str">
        <f t="shared" si="3"/>
        <v>"</v>
      </c>
      <c r="K10" s="25" t="str">
        <f t="shared" si="4"/>
        <v/>
      </c>
      <c r="L10" s="25"/>
      <c r="M10" s="25" t="str">
        <f t="shared" si="5"/>
        <v/>
      </c>
      <c r="N10" s="25"/>
      <c r="O10" s="25" t="s">
        <v>196</v>
      </c>
      <c r="P10" s="25"/>
      <c r="Q10" s="24" t="s">
        <v>478</v>
      </c>
      <c r="R10" s="24" t="s">
        <v>478</v>
      </c>
    </row>
    <row r="11" spans="1:18" x14ac:dyDescent="0.45">
      <c r="B11" s="24">
        <v>54</v>
      </c>
      <c r="C11" s="24">
        <v>7</v>
      </c>
      <c r="D11" s="24">
        <v>3</v>
      </c>
      <c r="E11" s="24"/>
      <c r="F11" s="29" t="str">
        <f t="shared" si="0"/>
        <v>Is there any issue with the</v>
      </c>
      <c r="G11" s="24" t="str">
        <f t="shared" si="1"/>
        <v xml:space="preserve"> method invocation </v>
      </c>
      <c r="H11" s="24" t="str">
        <f t="shared" si="2"/>
        <v>"</v>
      </c>
      <c r="I11" s="24" t="s">
        <v>251</v>
      </c>
      <c r="J11" s="24" t="str">
        <f t="shared" si="3"/>
        <v>"</v>
      </c>
      <c r="K11" s="24" t="str">
        <f t="shared" si="4"/>
        <v xml:space="preserve"> at line </v>
      </c>
      <c r="L11" s="24">
        <v>102</v>
      </c>
      <c r="M11" s="24" t="str">
        <f t="shared" si="5"/>
        <v/>
      </c>
      <c r="N11" s="24"/>
      <c r="O11" s="24" t="s">
        <v>196</v>
      </c>
      <c r="P11" s="24"/>
      <c r="Q11" s="24" t="s">
        <v>478</v>
      </c>
      <c r="R11" s="24" t="s">
        <v>478</v>
      </c>
    </row>
    <row r="12" spans="1:18" x14ac:dyDescent="0.45">
      <c r="B12" s="25">
        <v>54</v>
      </c>
      <c r="C12" s="25">
        <v>8</v>
      </c>
      <c r="D12" s="25">
        <v>4</v>
      </c>
      <c r="E12" s="25"/>
      <c r="F12" s="30" t="str">
        <f t="shared" si="0"/>
        <v>Is there any issue with the definition or the use of</v>
      </c>
      <c r="G12" s="25" t="str">
        <f t="shared" si="1"/>
        <v xml:space="preserve"> variable </v>
      </c>
      <c r="H12" s="25" t="str">
        <f t="shared" si="2"/>
        <v>"</v>
      </c>
      <c r="I12" s="25" t="s">
        <v>249</v>
      </c>
      <c r="J12" s="25" t="str">
        <f t="shared" si="3"/>
        <v>"</v>
      </c>
      <c r="K12" s="25" t="str">
        <f t="shared" si="4"/>
        <v/>
      </c>
      <c r="L12" s="25"/>
      <c r="M12" s="25" t="str">
        <f t="shared" si="5"/>
        <v/>
      </c>
      <c r="N12" s="25"/>
      <c r="O12" s="25" t="s">
        <v>196</v>
      </c>
      <c r="P12" s="25"/>
      <c r="Q12" s="25" t="s">
        <v>478</v>
      </c>
      <c r="R12" s="25" t="s">
        <v>478</v>
      </c>
    </row>
    <row r="13" spans="1:18" x14ac:dyDescent="0.45">
      <c r="B13" s="24">
        <v>54</v>
      </c>
      <c r="C13" s="24">
        <v>9</v>
      </c>
      <c r="D13" s="24">
        <v>3</v>
      </c>
      <c r="E13" s="24"/>
      <c r="F13" s="29" t="str">
        <f t="shared" si="0"/>
        <v>Is there any issue with the</v>
      </c>
      <c r="G13" s="24" t="str">
        <f t="shared" si="1"/>
        <v xml:space="preserve"> method invocation </v>
      </c>
      <c r="H13" s="24" t="str">
        <f t="shared" si="2"/>
        <v>"</v>
      </c>
      <c r="I13" s="24" t="s">
        <v>251</v>
      </c>
      <c r="J13" s="24" t="str">
        <f t="shared" si="3"/>
        <v>"</v>
      </c>
      <c r="K13" s="24" t="str">
        <f t="shared" si="4"/>
        <v xml:space="preserve"> at line </v>
      </c>
      <c r="L13" s="24">
        <v>103</v>
      </c>
      <c r="M13" s="24" t="str">
        <f t="shared" si="5"/>
        <v/>
      </c>
      <c r="N13" s="24"/>
      <c r="O13" s="24" t="s">
        <v>196</v>
      </c>
      <c r="P13" s="24"/>
      <c r="Q13" s="24" t="s">
        <v>478</v>
      </c>
      <c r="R13" s="24" t="s">
        <v>478</v>
      </c>
    </row>
    <row r="14" spans="1:18" x14ac:dyDescent="0.45">
      <c r="B14" s="25">
        <v>54</v>
      </c>
      <c r="C14" s="25">
        <v>10</v>
      </c>
      <c r="D14" s="25">
        <v>1</v>
      </c>
      <c r="E14" s="25"/>
      <c r="F14" s="30" t="str">
        <f t="shared" si="0"/>
        <v>Is there any issue with the</v>
      </c>
      <c r="G14" s="25" t="str">
        <f t="shared" si="1"/>
        <v xml:space="preserve"> conditional clause </v>
      </c>
      <c r="H14" s="25" t="str">
        <f t="shared" si="2"/>
        <v/>
      </c>
      <c r="I14" s="25"/>
      <c r="J14" s="25" t="str">
        <f t="shared" si="3"/>
        <v/>
      </c>
      <c r="K14" s="25" t="str">
        <f t="shared" si="4"/>
        <v xml:space="preserve">between lines </v>
      </c>
      <c r="L14" s="25">
        <v>107</v>
      </c>
      <c r="M14" s="25" t="str">
        <f t="shared" si="5"/>
        <v xml:space="preserve"> and </v>
      </c>
      <c r="N14" s="25">
        <v>126</v>
      </c>
      <c r="O14" s="25" t="s">
        <v>196</v>
      </c>
      <c r="P14" s="25"/>
      <c r="Q14" s="24" t="s">
        <v>478</v>
      </c>
      <c r="R14" s="24" t="s">
        <v>478</v>
      </c>
    </row>
    <row r="15" spans="1:18" x14ac:dyDescent="0.45">
      <c r="B15" s="24">
        <v>54</v>
      </c>
      <c r="C15" s="24">
        <v>11</v>
      </c>
      <c r="D15" s="24">
        <v>1</v>
      </c>
      <c r="E15" s="24"/>
      <c r="F15" s="29" t="str">
        <f t="shared" si="0"/>
        <v>Is there any issue with the</v>
      </c>
      <c r="G15" s="24" t="str">
        <f t="shared" si="1"/>
        <v xml:space="preserve"> conditional clause </v>
      </c>
      <c r="H15" s="24" t="str">
        <f t="shared" si="2"/>
        <v/>
      </c>
      <c r="I15" s="24"/>
      <c r="J15" s="24" t="str">
        <f t="shared" si="3"/>
        <v/>
      </c>
      <c r="K15" s="24" t="str">
        <f t="shared" si="4"/>
        <v xml:space="preserve">between lines </v>
      </c>
      <c r="L15" s="24">
        <v>110</v>
      </c>
      <c r="M15" s="24" t="str">
        <f t="shared" si="5"/>
        <v xml:space="preserve"> and </v>
      </c>
      <c r="N15" s="24">
        <v>112</v>
      </c>
      <c r="O15" s="24" t="s">
        <v>196</v>
      </c>
      <c r="P15" s="24"/>
      <c r="Q15" s="25" t="s">
        <v>478</v>
      </c>
      <c r="R15" s="25" t="s">
        <v>478</v>
      </c>
    </row>
    <row r="16" spans="1:18" x14ac:dyDescent="0.45">
      <c r="A16" t="s">
        <v>240</v>
      </c>
      <c r="B16" s="25">
        <v>54</v>
      </c>
      <c r="C16" s="97">
        <v>12</v>
      </c>
      <c r="D16" s="25">
        <v>4</v>
      </c>
      <c r="E16" s="25"/>
      <c r="F16" s="30" t="str">
        <f t="shared" si="0"/>
        <v>Is there any issue with the definition or the use of</v>
      </c>
      <c r="G16" s="25" t="str">
        <f t="shared" si="1"/>
        <v xml:space="preserve"> variable </v>
      </c>
      <c r="H16" s="25" t="str">
        <f t="shared" si="2"/>
        <v>"</v>
      </c>
      <c r="I16" s="25" t="s">
        <v>252</v>
      </c>
      <c r="J16" s="25" t="str">
        <f t="shared" si="3"/>
        <v>"</v>
      </c>
      <c r="K16" s="25" t="str">
        <f t="shared" si="4"/>
        <v/>
      </c>
      <c r="L16" s="25"/>
      <c r="M16" s="25" t="str">
        <f t="shared" si="5"/>
        <v/>
      </c>
      <c r="N16" s="25"/>
      <c r="O16" s="25" t="s">
        <v>196</v>
      </c>
      <c r="P16" s="25"/>
      <c r="Q16" s="24" t="s">
        <v>478</v>
      </c>
      <c r="R16" s="24" t="s">
        <v>478</v>
      </c>
    </row>
    <row r="17" spans="1:18" x14ac:dyDescent="0.45">
      <c r="B17" s="24">
        <v>54</v>
      </c>
      <c r="C17" s="24">
        <v>13</v>
      </c>
      <c r="D17" s="24">
        <v>3</v>
      </c>
      <c r="E17" s="24"/>
      <c r="F17" s="29" t="str">
        <f t="shared" si="0"/>
        <v>Is there any issue with the</v>
      </c>
      <c r="G17" s="24" t="str">
        <f t="shared" si="1"/>
        <v xml:space="preserve"> method invocation </v>
      </c>
      <c r="H17" s="24" t="str">
        <f>IF(I17&lt;&gt;"",$H$4,"")</f>
        <v>"</v>
      </c>
      <c r="I17" s="24" t="s">
        <v>251</v>
      </c>
      <c r="J17" s="24" t="str">
        <f>IF(I17&lt;&gt;"",$J$4,"")</f>
        <v>"</v>
      </c>
      <c r="K17" s="24" t="str">
        <f t="shared" si="4"/>
        <v xml:space="preserve"> at line </v>
      </c>
      <c r="L17" s="24">
        <v>113</v>
      </c>
      <c r="M17" s="24" t="str">
        <f t="shared" si="5"/>
        <v/>
      </c>
      <c r="N17" s="24"/>
      <c r="O17" s="24" t="s">
        <v>196</v>
      </c>
      <c r="P17" s="24"/>
      <c r="Q17" s="24" t="s">
        <v>478</v>
      </c>
      <c r="R17" s="24" t="s">
        <v>478</v>
      </c>
    </row>
    <row r="18" spans="1:18" x14ac:dyDescent="0.45">
      <c r="A18" s="33"/>
      <c r="B18" s="25">
        <v>54</v>
      </c>
      <c r="C18" s="211">
        <v>14</v>
      </c>
      <c r="D18" s="25">
        <v>4</v>
      </c>
      <c r="E18" s="25"/>
      <c r="F18" s="30" t="str">
        <f t="shared" si="0"/>
        <v>Is there any issue with the definition or the use of</v>
      </c>
      <c r="G18" s="25" t="str">
        <f t="shared" si="1"/>
        <v xml:space="preserve"> variable </v>
      </c>
      <c r="H18" s="25" t="str">
        <f>IF(I18&lt;&gt;"",$H$4,"")</f>
        <v>"</v>
      </c>
      <c r="I18" s="25" t="s">
        <v>479</v>
      </c>
      <c r="J18" s="25" t="str">
        <f>IF(I18&lt;&gt;"",$J$4,"")</f>
        <v>"</v>
      </c>
      <c r="K18" s="25" t="str">
        <f t="shared" si="4"/>
        <v/>
      </c>
      <c r="L18" s="25"/>
      <c r="M18" s="25" t="str">
        <f t="shared" si="5"/>
        <v/>
      </c>
      <c r="N18" s="25"/>
      <c r="O18" s="25" t="s">
        <v>196</v>
      </c>
      <c r="P18" s="25" t="s">
        <v>29</v>
      </c>
      <c r="Q18" s="25" t="s">
        <v>478</v>
      </c>
      <c r="R18" s="25" t="s">
        <v>478</v>
      </c>
    </row>
    <row r="19" spans="1:18" x14ac:dyDescent="0.45">
      <c r="B19" s="24">
        <v>54</v>
      </c>
      <c r="C19" s="24">
        <v>15</v>
      </c>
      <c r="D19" s="24">
        <v>3</v>
      </c>
      <c r="E19" s="24"/>
      <c r="F19" s="29" t="str">
        <f t="shared" si="0"/>
        <v>Is there any issue with the</v>
      </c>
      <c r="G19" s="24" t="str">
        <f t="shared" si="1"/>
        <v xml:space="preserve"> method invocation </v>
      </c>
      <c r="H19" s="24" t="str">
        <f t="shared" si="2"/>
        <v>"</v>
      </c>
      <c r="I19" s="24" t="s">
        <v>251</v>
      </c>
      <c r="J19" s="24" t="str">
        <f t="shared" si="3"/>
        <v>"</v>
      </c>
      <c r="K19" s="24" t="str">
        <f t="shared" si="4"/>
        <v xml:space="preserve"> at line </v>
      </c>
      <c r="L19" s="24">
        <v>114</v>
      </c>
      <c r="M19" s="24" t="str">
        <f t="shared" si="5"/>
        <v/>
      </c>
      <c r="N19" s="24"/>
      <c r="O19" s="24" t="s">
        <v>196</v>
      </c>
      <c r="P19" s="24"/>
      <c r="Q19" s="24" t="s">
        <v>478</v>
      </c>
      <c r="R19" s="24" t="s">
        <v>478</v>
      </c>
    </row>
    <row r="20" spans="1:18" x14ac:dyDescent="0.45">
      <c r="A20" s="33" t="s">
        <v>240</v>
      </c>
      <c r="B20" s="25">
        <v>54</v>
      </c>
      <c r="C20" s="97">
        <v>16</v>
      </c>
      <c r="D20" s="25">
        <v>1</v>
      </c>
      <c r="E20" s="25"/>
      <c r="F20" s="30" t="str">
        <f t="shared" si="0"/>
        <v>Is there any issue with the</v>
      </c>
      <c r="G20" s="25" t="str">
        <f t="shared" si="1"/>
        <v xml:space="preserve"> conditional clause </v>
      </c>
      <c r="H20" s="25" t="str">
        <f t="shared" si="2"/>
        <v/>
      </c>
      <c r="I20" s="25"/>
      <c r="J20" s="25" t="str">
        <f t="shared" si="3"/>
        <v/>
      </c>
      <c r="K20" s="25" t="str">
        <f t="shared" si="4"/>
        <v xml:space="preserve">between lines </v>
      </c>
      <c r="L20" s="25">
        <v>115</v>
      </c>
      <c r="M20" s="25" t="str">
        <f t="shared" si="5"/>
        <v xml:space="preserve"> and </v>
      </c>
      <c r="N20" s="25">
        <v>117</v>
      </c>
      <c r="O20" s="25" t="s">
        <v>196</v>
      </c>
      <c r="P20" s="25" t="s">
        <v>29</v>
      </c>
      <c r="Q20" s="24" t="s">
        <v>478</v>
      </c>
      <c r="R20" s="24" t="s">
        <v>478</v>
      </c>
    </row>
    <row r="21" spans="1:18" x14ac:dyDescent="0.45">
      <c r="B21" s="24">
        <v>54</v>
      </c>
      <c r="C21" s="24">
        <v>17</v>
      </c>
      <c r="D21" s="24">
        <v>1</v>
      </c>
      <c r="E21" s="24"/>
      <c r="F21" s="29" t="str">
        <f>IF(D21&lt;&gt;4, "Is there any issue with the", "Is there any issue with the definition or the use of")</f>
        <v>Is there any issue with the</v>
      </c>
      <c r="G21" s="24" t="str">
        <f>IF(D21=4," variable ",IF(D21=1," conditional clause ",IF(D21=2," loop ",IF(D21=3," method invocation ",""))))</f>
        <v xml:space="preserve"> conditional clause </v>
      </c>
      <c r="H21" s="24" t="str">
        <f>IF(I21&lt;&gt;"",$H$4,"")</f>
        <v/>
      </c>
      <c r="I21" s="24"/>
      <c r="J21" s="24" t="str">
        <f>IF(I21&lt;&gt;"",$J$4,"")</f>
        <v/>
      </c>
      <c r="K21" s="24" t="str">
        <f>IF(OR(D21=1,D21=2),"between lines ", IF(D21=3," at line ",""))</f>
        <v xml:space="preserve">between lines </v>
      </c>
      <c r="L21" s="24">
        <v>118</v>
      </c>
      <c r="M21" s="24" t="str">
        <f>IF(N21&lt;&gt;""," and ", "")</f>
        <v xml:space="preserve"> and </v>
      </c>
      <c r="N21" s="24">
        <v>125</v>
      </c>
      <c r="O21" s="24" t="s">
        <v>196</v>
      </c>
      <c r="P21" s="24"/>
      <c r="Q21" s="25" t="s">
        <v>478</v>
      </c>
      <c r="R21" s="25" t="s">
        <v>478</v>
      </c>
    </row>
    <row r="22" spans="1:18" x14ac:dyDescent="0.45">
      <c r="B22" s="25">
        <v>54</v>
      </c>
      <c r="C22" s="25">
        <v>18</v>
      </c>
      <c r="D22" s="25">
        <v>3</v>
      </c>
      <c r="E22" s="25"/>
      <c r="F22" s="30" t="str">
        <f t="shared" ref="F22" si="6">IF(D22&lt;&gt;4, "Is there any issue with the", "Is there any issue with the definition or the use of")</f>
        <v>Is there any issue with the</v>
      </c>
      <c r="G22" s="25" t="str">
        <f t="shared" ref="G22" si="7">IF(D22=4," variable ",IF(D22=1," conditional clause ",IF(D22=2," loop ",IF(D22=3," method invocation ",""))))</f>
        <v xml:space="preserve"> method invocation </v>
      </c>
      <c r="H22" s="25" t="str">
        <f t="shared" ref="H22" si="8">IF(I22&lt;&gt;"",$H$4,"")</f>
        <v>"</v>
      </c>
      <c r="I22" s="25" t="s">
        <v>253</v>
      </c>
      <c r="J22" s="25" t="str">
        <f t="shared" ref="J22" si="9">IF(I22&lt;&gt;"",$J$4,"")</f>
        <v>"</v>
      </c>
      <c r="K22" s="25" t="str">
        <f t="shared" ref="K22" si="10">IF(OR(D22=1,D22=2),"between lines ", IF(D22=3," at line ",""))</f>
        <v xml:space="preserve"> at line </v>
      </c>
      <c r="L22" s="25">
        <v>119</v>
      </c>
      <c r="M22" s="25" t="str">
        <f t="shared" ref="M22" si="11">IF(N22&lt;&gt;""," and ", "")</f>
        <v/>
      </c>
      <c r="N22" s="25"/>
      <c r="O22" s="25" t="s">
        <v>196</v>
      </c>
      <c r="P22" s="25"/>
      <c r="Q22" s="24" t="s">
        <v>478</v>
      </c>
      <c r="R22" s="24" t="s">
        <v>478</v>
      </c>
    </row>
    <row r="23" spans="1:18" x14ac:dyDescent="0.45">
      <c r="B23" s="24">
        <v>54</v>
      </c>
      <c r="C23" s="24">
        <v>19</v>
      </c>
      <c r="D23" s="24">
        <v>1</v>
      </c>
      <c r="E23" s="24"/>
      <c r="F23" s="29" t="str">
        <f t="shared" ref="F23:F24" si="12">IF(D23&lt;&gt;4, "Is there any issue with the", "Is there any issue with the definition or the use of")</f>
        <v>Is there any issue with the</v>
      </c>
      <c r="G23" s="24" t="str">
        <f t="shared" ref="G23:G24" si="13">IF(D23=4," variable ",IF(D23=1," conditional clause ",IF(D23=2," loop ",IF(D23=3," method invocation ",""))))</f>
        <v xml:space="preserve"> conditional clause </v>
      </c>
      <c r="H23" s="24" t="str">
        <f t="shared" ref="H23:H24" si="14">IF(I23&lt;&gt;"",$H$4,"")</f>
        <v/>
      </c>
      <c r="I23" s="24"/>
      <c r="J23" s="24" t="str">
        <f t="shared" ref="J23:J24" si="15">IF(I23&lt;&gt;"",$J$4,"")</f>
        <v/>
      </c>
      <c r="K23" s="24" t="str">
        <f t="shared" ref="K23:K24" si="16">IF(OR(D23=1,D23=2),"between lines ", IF(D23=3," at line ",""))</f>
        <v xml:space="preserve">between lines </v>
      </c>
      <c r="L23" s="24">
        <v>121</v>
      </c>
      <c r="M23" s="24" t="str">
        <f t="shared" ref="M23:M24" si="17">IF(N23&lt;&gt;""," and ", "")</f>
        <v xml:space="preserve"> and </v>
      </c>
      <c r="N23" s="24">
        <v>123</v>
      </c>
      <c r="O23" s="24" t="s">
        <v>196</v>
      </c>
      <c r="P23" s="24"/>
      <c r="Q23" s="24" t="s">
        <v>478</v>
      </c>
      <c r="R23" s="24" t="s">
        <v>478</v>
      </c>
    </row>
    <row r="24" spans="1:18" x14ac:dyDescent="0.45">
      <c r="B24" s="25">
        <v>54</v>
      </c>
      <c r="C24" s="25">
        <v>20</v>
      </c>
      <c r="D24" s="25">
        <v>3</v>
      </c>
      <c r="E24" s="25"/>
      <c r="F24" s="30" t="str">
        <f t="shared" si="12"/>
        <v>Is there any issue with the</v>
      </c>
      <c r="G24" s="25" t="str">
        <f t="shared" si="13"/>
        <v xml:space="preserve"> method invocation </v>
      </c>
      <c r="H24" s="25" t="str">
        <f t="shared" si="14"/>
        <v>"</v>
      </c>
      <c r="I24" s="25" t="s">
        <v>251</v>
      </c>
      <c r="J24" s="25" t="str">
        <f t="shared" si="15"/>
        <v>"</v>
      </c>
      <c r="K24" s="25" t="str">
        <f t="shared" si="16"/>
        <v xml:space="preserve"> at line </v>
      </c>
      <c r="L24" s="25">
        <v>121</v>
      </c>
      <c r="M24" s="25" t="str">
        <f t="shared" si="17"/>
        <v/>
      </c>
      <c r="N24" s="25"/>
      <c r="O24" s="25" t="s">
        <v>196</v>
      </c>
      <c r="P24" s="25"/>
      <c r="Q24" s="25" t="s">
        <v>478</v>
      </c>
      <c r="R24" s="25" t="s">
        <v>478</v>
      </c>
    </row>
    <row r="25" spans="1:18" x14ac:dyDescent="0.45">
      <c r="B25" s="24">
        <v>54</v>
      </c>
      <c r="C25" s="24">
        <v>21</v>
      </c>
      <c r="D25" s="24">
        <v>3</v>
      </c>
      <c r="E25" s="24"/>
      <c r="F25" s="29" t="str">
        <f>IF(D25&lt;&gt;4, "Is there any issue with the", "Is there any issue with the definition or the use of")</f>
        <v>Is there any issue with the</v>
      </c>
      <c r="G25" s="24" t="str">
        <f>IF(D25=4," variable ",IF(D25=1," conditional clause ",IF(D25=2," loop ",IF(D25=3," method invocation ",""))))</f>
        <v xml:space="preserve"> method invocation </v>
      </c>
      <c r="H25" s="24" t="str">
        <f>IF(I25&lt;&gt;"",$H$4,"")</f>
        <v>"</v>
      </c>
      <c r="I25" s="24" t="s">
        <v>253</v>
      </c>
      <c r="J25" s="24" t="str">
        <f>IF(I25&lt;&gt;"",$J$4,"")</f>
        <v>"</v>
      </c>
      <c r="K25" s="24" t="str">
        <f>IF(OR(D25=1,D25=2),"between lines ", IF(D25=3," at line ",""))</f>
        <v xml:space="preserve"> at line </v>
      </c>
      <c r="L25" s="24">
        <v>124</v>
      </c>
      <c r="M25" s="24" t="str">
        <f>IF(N25&lt;&gt;""," and ", "")</f>
        <v/>
      </c>
      <c r="N25" s="24"/>
      <c r="O25" s="24" t="s">
        <v>196</v>
      </c>
      <c r="P25" s="24"/>
      <c r="Q25" s="24" t="s">
        <v>478</v>
      </c>
      <c r="R25" s="24" t="s">
        <v>478</v>
      </c>
    </row>
    <row r="26" spans="1:18" x14ac:dyDescent="0.45">
      <c r="B26"/>
      <c r="C26"/>
      <c r="D26"/>
      <c r="E26"/>
      <c r="F26"/>
      <c r="G26"/>
      <c r="H26"/>
      <c r="I26"/>
      <c r="J26"/>
      <c r="K26"/>
      <c r="L26"/>
      <c r="M26"/>
      <c r="N26"/>
      <c r="O26"/>
    </row>
    <row r="27" spans="1:18" x14ac:dyDescent="0.45">
      <c r="B27"/>
      <c r="C27"/>
      <c r="D27"/>
      <c r="E27"/>
      <c r="F27"/>
      <c r="G27"/>
      <c r="H27"/>
      <c r="I27"/>
      <c r="J27"/>
      <c r="K27"/>
      <c r="L27"/>
      <c r="M27"/>
      <c r="N27"/>
      <c r="O27"/>
    </row>
    <row r="28" spans="1:18" x14ac:dyDescent="0.45">
      <c r="B28"/>
      <c r="C28"/>
      <c r="D28"/>
      <c r="E28"/>
      <c r="F28"/>
      <c r="G28"/>
      <c r="H28"/>
      <c r="I28"/>
      <c r="J28"/>
      <c r="K28"/>
      <c r="L28"/>
      <c r="M28"/>
      <c r="N28"/>
      <c r="O28"/>
    </row>
    <row r="29" spans="1:18" x14ac:dyDescent="0.45">
      <c r="B29"/>
      <c r="C29"/>
      <c r="D29"/>
      <c r="E29"/>
      <c r="F29"/>
      <c r="G29"/>
      <c r="H29"/>
      <c r="I29"/>
      <c r="J29"/>
      <c r="K29"/>
      <c r="L29"/>
      <c r="M29"/>
      <c r="N29"/>
      <c r="O29"/>
    </row>
    <row r="30" spans="1:18" x14ac:dyDescent="0.45">
      <c r="B30"/>
      <c r="C30"/>
      <c r="D30"/>
      <c r="E30"/>
      <c r="F30"/>
      <c r="G30"/>
      <c r="H30"/>
      <c r="I30"/>
      <c r="J30"/>
      <c r="K30"/>
      <c r="L30"/>
      <c r="M30"/>
      <c r="N30"/>
      <c r="O30"/>
    </row>
    <row r="31" spans="1:18" x14ac:dyDescent="0.45">
      <c r="B31"/>
      <c r="C31"/>
      <c r="D31"/>
      <c r="E31"/>
      <c r="F31"/>
      <c r="G31"/>
      <c r="H31"/>
      <c r="I31"/>
      <c r="J31"/>
      <c r="K31"/>
      <c r="L31"/>
      <c r="M31"/>
      <c r="N31"/>
      <c r="O31"/>
    </row>
    <row r="32" spans="1:18" x14ac:dyDescent="0.45">
      <c r="B32"/>
      <c r="C32"/>
      <c r="D32"/>
      <c r="E32"/>
      <c r="F32"/>
      <c r="G32"/>
      <c r="H32"/>
      <c r="I32"/>
      <c r="J32"/>
      <c r="K32"/>
      <c r="L32"/>
      <c r="M32"/>
      <c r="N32"/>
      <c r="O32"/>
    </row>
    <row r="33" customFormat="1" x14ac:dyDescent="0.45"/>
    <row r="34" customFormat="1" x14ac:dyDescent="0.45"/>
    <row r="35" customFormat="1" x14ac:dyDescent="0.45"/>
    <row r="36" customFormat="1" x14ac:dyDescent="0.45"/>
    <row r="37" customFormat="1" x14ac:dyDescent="0.45"/>
    <row r="38" customFormat="1" x14ac:dyDescent="0.45"/>
    <row r="39" customFormat="1" x14ac:dyDescent="0.45"/>
    <row r="40" customFormat="1" x14ac:dyDescent="0.45"/>
    <row r="41" customFormat="1" x14ac:dyDescent="0.45"/>
  </sheetData>
  <mergeCells count="2">
    <mergeCell ref="B3:D3"/>
    <mergeCell ref="F3:O3"/>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dimension ref="A1:R41"/>
  <sheetViews>
    <sheetView zoomScale="85" zoomScaleNormal="85" workbookViewId="0">
      <selection activeCell="E5" sqref="E5"/>
    </sheetView>
  </sheetViews>
  <sheetFormatPr defaultRowHeight="14.25" x14ac:dyDescent="0.45"/>
  <cols>
    <col min="1" max="1" width="4.265625" customWidth="1"/>
    <col min="2" max="2" width="5.73046875" style="22" customWidth="1"/>
    <col min="3" max="3" width="5.86328125" style="22" customWidth="1"/>
    <col min="4" max="4" width="4.86328125" style="22" customWidth="1"/>
    <col min="5" max="5" width="18.265625" style="22" customWidth="1"/>
    <col min="6" max="6" width="45.3984375" style="22" customWidth="1"/>
    <col min="7" max="7" width="19.59765625" style="22" customWidth="1"/>
    <col min="8" max="8" width="3.3984375" style="22" customWidth="1"/>
    <col min="9" max="9" width="20.59765625" style="22" customWidth="1"/>
    <col min="10" max="10" width="4.265625" style="22" customWidth="1"/>
    <col min="11" max="11" width="14.1328125" style="22" customWidth="1"/>
    <col min="12" max="12" width="7.86328125" style="22" customWidth="1"/>
    <col min="13" max="13" width="7.1328125" style="22" customWidth="1"/>
    <col min="14" max="14" width="8" style="22" customWidth="1"/>
    <col min="15" max="15" width="34.3984375" style="22" customWidth="1"/>
    <col min="18" max="18" width="11.73046875" bestFit="1" customWidth="1"/>
  </cols>
  <sheetData>
    <row r="1" spans="1:18" x14ac:dyDescent="0.45">
      <c r="B1" s="32">
        <f>Summary!D27</f>
        <v>29</v>
      </c>
      <c r="C1" s="32"/>
      <c r="D1" s="32" t="str">
        <f>Summary!B27</f>
        <v>Commons Lang</v>
      </c>
      <c r="E1" s="32"/>
      <c r="F1" s="10"/>
      <c r="G1" s="32" t="str">
        <f>Summary!J27</f>
        <v xml:space="preserve"> junit.framework.AssertionFailedError: expected:&lt;0&gt; but was:&lt;0.0&gt; </v>
      </c>
    </row>
    <row r="2" spans="1:18" x14ac:dyDescent="0.45">
      <c r="B2" s="10" t="s">
        <v>241</v>
      </c>
    </row>
    <row r="3" spans="1:18" x14ac:dyDescent="0.45">
      <c r="B3" s="266" t="s">
        <v>144</v>
      </c>
      <c r="C3" s="267"/>
      <c r="D3" s="268"/>
      <c r="E3" s="156"/>
      <c r="F3" s="265" t="s">
        <v>179</v>
      </c>
      <c r="G3" s="265"/>
      <c r="H3" s="265"/>
      <c r="I3" s="265"/>
      <c r="J3" s="265"/>
      <c r="K3" s="265"/>
      <c r="L3" s="265"/>
      <c r="M3" s="265"/>
      <c r="N3" s="265"/>
      <c r="O3" s="265"/>
    </row>
    <row r="4" spans="1:18" ht="28.5" x14ac:dyDescent="0.45">
      <c r="B4" s="27" t="s">
        <v>180</v>
      </c>
      <c r="C4" s="27" t="s">
        <v>181</v>
      </c>
      <c r="D4" s="27" t="s">
        <v>182</v>
      </c>
      <c r="E4" s="27" t="s">
        <v>532</v>
      </c>
      <c r="F4" s="26" t="s">
        <v>191</v>
      </c>
      <c r="G4" s="28" t="s">
        <v>192</v>
      </c>
      <c r="H4" s="28" t="s">
        <v>185</v>
      </c>
      <c r="I4" s="28" t="s">
        <v>195</v>
      </c>
      <c r="J4" s="28" t="s">
        <v>185</v>
      </c>
      <c r="K4" s="28" t="s">
        <v>193</v>
      </c>
      <c r="L4" s="28" t="s">
        <v>177</v>
      </c>
      <c r="M4" s="28" t="s">
        <v>178</v>
      </c>
      <c r="N4" s="28" t="s">
        <v>177</v>
      </c>
      <c r="O4" s="28" t="s">
        <v>194</v>
      </c>
      <c r="P4" s="89" t="s">
        <v>364</v>
      </c>
      <c r="Q4" s="192" t="s">
        <v>477</v>
      </c>
      <c r="R4" s="192" t="s">
        <v>485</v>
      </c>
    </row>
    <row r="5" spans="1:18" x14ac:dyDescent="0.45">
      <c r="B5" s="24">
        <v>29</v>
      </c>
      <c r="C5" s="98">
        <v>1</v>
      </c>
      <c r="D5" s="24">
        <v>4</v>
      </c>
      <c r="E5" s="24"/>
      <c r="F5" s="29" t="str">
        <f>IF(D5&lt;&gt;4, "Is there any issue with the", "Is there any issue with the definition or the use of")</f>
        <v>Is there any issue with the definition or the use of</v>
      </c>
      <c r="G5" s="24" t="str">
        <f>IF(D5=4," variable ",IF(D5=1," conditional clause ",IF(D5=2," loop ",IF(D5=3," method invocation ",""))))</f>
        <v xml:space="preserve"> variable </v>
      </c>
      <c r="H5" s="24" t="str">
        <f>IF(I5&lt;&gt;"",$H$4,"")</f>
        <v>"</v>
      </c>
      <c r="I5" s="24" t="s">
        <v>264</v>
      </c>
      <c r="J5" s="24" t="str">
        <f>IF(I5&lt;&gt;"",$J$4,"")</f>
        <v>"</v>
      </c>
      <c r="K5" s="24" t="str">
        <f>IF(OR(D5=1,D5=2),"between lines ", IF(D5=3," at line ",""))</f>
        <v/>
      </c>
      <c r="L5" s="24"/>
      <c r="M5" s="24" t="str">
        <f>IF(N5&lt;&gt;""," and ", "")</f>
        <v/>
      </c>
      <c r="N5" s="24"/>
      <c r="O5" s="24" t="s">
        <v>196</v>
      </c>
      <c r="P5" s="24" t="s">
        <v>29</v>
      </c>
      <c r="Q5" s="24" t="s">
        <v>478</v>
      </c>
      <c r="R5" s="24" t="s">
        <v>478</v>
      </c>
    </row>
    <row r="6" spans="1:18" x14ac:dyDescent="0.45">
      <c r="B6" s="25">
        <v>29</v>
      </c>
      <c r="C6" s="97">
        <v>2</v>
      </c>
      <c r="D6" s="25">
        <v>3</v>
      </c>
      <c r="E6" s="25"/>
      <c r="F6" s="30" t="str">
        <f>IF(D6&lt;&gt;4, "Is there any issue with the", "Is there any issue with the definition or the use of")</f>
        <v>Is there any issue with the</v>
      </c>
      <c r="G6" s="25" t="str">
        <f>IF(D6=4," variable ",IF(D6=1," conditional clause ",IF(D6=2," loop ",IF(D6=3," method invocation ",""))))</f>
        <v xml:space="preserve"> method invocation </v>
      </c>
      <c r="H6" s="25" t="str">
        <f t="shared" ref="H6" si="0">IF(I6&lt;&gt;"",$H$4,"")</f>
        <v>"</v>
      </c>
      <c r="I6" s="25" t="s">
        <v>484</v>
      </c>
      <c r="J6" s="25" t="str">
        <f t="shared" ref="J6" si="1">IF(I6&lt;&gt;"",$J$4,"")</f>
        <v>"</v>
      </c>
      <c r="K6" s="25" t="str">
        <f>IF(OR(D6=1,D6=2),"between lines ", IF(D6=3," at line ",""))</f>
        <v xml:space="preserve"> at line </v>
      </c>
      <c r="L6" s="25"/>
      <c r="M6" s="25" t="str">
        <f>IF(N6&lt;&gt;""," and ", "")</f>
        <v/>
      </c>
      <c r="N6" s="25"/>
      <c r="O6" s="25" t="s">
        <v>196</v>
      </c>
      <c r="P6" s="25" t="s">
        <v>373</v>
      </c>
      <c r="Q6" s="25" t="s">
        <v>478</v>
      </c>
      <c r="R6" s="25" t="s">
        <v>478</v>
      </c>
    </row>
    <row r="7" spans="1:18" x14ac:dyDescent="0.45">
      <c r="B7"/>
      <c r="C7"/>
      <c r="D7"/>
      <c r="E7"/>
      <c r="F7"/>
      <c r="G7"/>
      <c r="H7"/>
      <c r="I7"/>
      <c r="J7"/>
      <c r="K7"/>
      <c r="L7"/>
      <c r="M7"/>
      <c r="N7"/>
      <c r="O7"/>
    </row>
    <row r="8" spans="1:18" x14ac:dyDescent="0.45">
      <c r="A8" s="33"/>
      <c r="B8" s="33"/>
      <c r="C8" s="33"/>
      <c r="D8" s="33" t="s">
        <v>416</v>
      </c>
      <c r="E8" s="33"/>
      <c r="F8" s="33"/>
      <c r="G8" s="33"/>
      <c r="H8" s="33"/>
      <c r="I8" s="33"/>
      <c r="J8" s="33"/>
      <c r="K8" s="33"/>
      <c r="L8" s="33"/>
      <c r="M8" s="33"/>
      <c r="N8" s="33"/>
      <c r="O8" s="33"/>
      <c r="P8" s="33"/>
    </row>
    <row r="9" spans="1:18" x14ac:dyDescent="0.45">
      <c r="A9" s="33"/>
      <c r="B9" s="24">
        <v>29</v>
      </c>
      <c r="C9" s="98">
        <v>1</v>
      </c>
      <c r="D9" s="24">
        <v>4</v>
      </c>
      <c r="E9" s="24"/>
      <c r="F9" s="29" t="str">
        <f>IF(D9&lt;&gt;4, "Is there any issue with the", "Is there any issue with the definition or the use of")</f>
        <v>Is there any issue with the definition or the use of</v>
      </c>
      <c r="G9" s="24" t="str">
        <f>IF(D9=4," variable ",IF(D9=1," conditional clause ",IF(D9=2," loop ",IF(D9=3," method invocation ",""))))</f>
        <v xml:space="preserve"> variable </v>
      </c>
      <c r="H9" s="24" t="str">
        <f>IF(I9&lt;&gt;"",$H$4,"")</f>
        <v>"</v>
      </c>
      <c r="I9" s="24" t="s">
        <v>264</v>
      </c>
      <c r="J9" s="24" t="str">
        <f>IF(I9&lt;&gt;"",$J$4,"")</f>
        <v>"</v>
      </c>
      <c r="K9" s="24" t="str">
        <f>IF(OR(D9=1,D9=2),"between lines ", IF(D9=3," at line ",""))</f>
        <v/>
      </c>
      <c r="L9" s="24"/>
      <c r="M9" s="24" t="str">
        <f>IF(N9&lt;&gt;""," and ", "")</f>
        <v/>
      </c>
      <c r="N9" s="24"/>
      <c r="O9" s="24" t="s">
        <v>196</v>
      </c>
      <c r="P9" s="33"/>
    </row>
    <row r="10" spans="1:18" x14ac:dyDescent="0.45">
      <c r="A10" s="22"/>
      <c r="B10" s="25">
        <v>29</v>
      </c>
      <c r="C10" s="97">
        <v>2</v>
      </c>
      <c r="D10" s="25">
        <v>3</v>
      </c>
      <c r="E10" s="25"/>
      <c r="F10" s="30" t="str">
        <f>IF(D10&lt;&gt;4, "Is there any issue with the", "Is there any issue with the definition or the use of")</f>
        <v>Is there any issue with the</v>
      </c>
      <c r="G10" s="25" t="str">
        <f>IF(D10=4," variable ",IF(D10=1," conditional clause ",IF(D10=2," loop ",IF(D10=3," method invocation ",""))))</f>
        <v xml:space="preserve"> method invocation </v>
      </c>
      <c r="H10" s="25" t="str">
        <f t="shared" ref="H10:H11" si="2">IF(I10&lt;&gt;"",$H$4,"")</f>
        <v>"</v>
      </c>
      <c r="I10" s="25" t="s">
        <v>365</v>
      </c>
      <c r="J10" s="25" t="str">
        <f t="shared" ref="J10:J11" si="3">IF(I10&lt;&gt;"",$J$4,"")</f>
        <v>"</v>
      </c>
      <c r="K10" s="25" t="str">
        <f>IF(OR(D10=1,D10=2),"between lines ", IF(D10=3," at line ",""))</f>
        <v xml:space="preserve"> at line </v>
      </c>
      <c r="L10" s="25"/>
      <c r="M10" s="25" t="str">
        <f>IF(N10&lt;&gt;""," and ", "")</f>
        <v/>
      </c>
      <c r="N10" s="25"/>
      <c r="O10" s="25" t="s">
        <v>196</v>
      </c>
      <c r="P10" s="22"/>
    </row>
    <row r="11" spans="1:18" x14ac:dyDescent="0.45">
      <c r="A11" t="s">
        <v>240</v>
      </c>
      <c r="B11" s="24">
        <v>29</v>
      </c>
      <c r="C11" s="98">
        <v>3</v>
      </c>
      <c r="D11" s="24">
        <v>3</v>
      </c>
      <c r="E11" s="24"/>
      <c r="F11" s="29" t="str">
        <f>IF(D11&lt;&gt;4, "Is there any issue with the", "Is there any issue with the definition or the use of")</f>
        <v>Is there any issue with the</v>
      </c>
      <c r="G11" s="24" t="str">
        <f>IF(D11=4," variable ",IF(D11=1," conditional clause ",IF(D11=2," loop ",IF(D11=3," method invocation ",""))))</f>
        <v xml:space="preserve"> method invocation </v>
      </c>
      <c r="H11" s="24" t="str">
        <f t="shared" si="2"/>
        <v>"</v>
      </c>
      <c r="I11" s="24" t="s">
        <v>366</v>
      </c>
      <c r="J11" s="24" t="str">
        <f t="shared" si="3"/>
        <v>"</v>
      </c>
      <c r="K11" s="24" t="str">
        <f>IF(OR(D11=1,D11=2),"between lines ", IF(D11=3," at line ",""))</f>
        <v xml:space="preserve"> at line </v>
      </c>
      <c r="L11" s="24"/>
      <c r="M11" s="24" t="str">
        <f>IF(N11&lt;&gt;""," and ", "")</f>
        <v/>
      </c>
      <c r="N11" s="24"/>
      <c r="O11" s="24" t="s">
        <v>196</v>
      </c>
    </row>
    <row r="12" spans="1:18" x14ac:dyDescent="0.45">
      <c r="B12"/>
      <c r="C12"/>
      <c r="D12"/>
      <c r="E12"/>
      <c r="F12"/>
      <c r="G12"/>
      <c r="H12"/>
      <c r="I12"/>
      <c r="J12"/>
      <c r="K12"/>
      <c r="L12"/>
      <c r="M12"/>
      <c r="N12"/>
      <c r="O12"/>
    </row>
    <row r="13" spans="1:18" x14ac:dyDescent="0.45">
      <c r="B13"/>
      <c r="C13"/>
      <c r="D13" t="s">
        <v>417</v>
      </c>
      <c r="E13"/>
      <c r="F13"/>
      <c r="G13"/>
      <c r="H13"/>
      <c r="I13"/>
      <c r="J13"/>
      <c r="K13"/>
      <c r="L13"/>
      <c r="M13"/>
      <c r="N13"/>
      <c r="O13"/>
    </row>
    <row r="14" spans="1:18" x14ac:dyDescent="0.45">
      <c r="A14" t="s">
        <v>240</v>
      </c>
      <c r="B14" s="25">
        <v>29</v>
      </c>
      <c r="C14" s="97">
        <v>2</v>
      </c>
      <c r="D14" s="25">
        <v>3</v>
      </c>
      <c r="E14" s="25"/>
      <c r="F14" s="30" t="str">
        <f>IF(D14&lt;&gt;4, "Is there any issue with the", "Is there any issue with the definition or the use of")</f>
        <v>Is there any issue with the</v>
      </c>
      <c r="G14" s="25" t="str">
        <f>IF(D14=4," variable ",IF(D14=1," conditional clause ",IF(D14=2," loop ",IF(D14=3," method invocation ",""))))</f>
        <v xml:space="preserve"> method invocation </v>
      </c>
      <c r="H14" s="25" t="str">
        <f t="shared" ref="H14:H15" si="4">IF(I14&lt;&gt;"",$H$4,"")</f>
        <v>"</v>
      </c>
      <c r="I14" s="25" t="s">
        <v>365</v>
      </c>
      <c r="J14" s="25" t="str">
        <f t="shared" ref="J14:J15" si="5">IF(I14&lt;&gt;"",$J$4,"")</f>
        <v>"</v>
      </c>
      <c r="K14" s="25" t="str">
        <f>IF(OR(D14=1,D14=2),"between lines ", IF(D14=3," at line ",""))</f>
        <v xml:space="preserve"> at line </v>
      </c>
      <c r="L14" s="25"/>
      <c r="M14" s="25" t="str">
        <f>IF(N14&lt;&gt;""," and ", "")</f>
        <v/>
      </c>
      <c r="N14" s="25"/>
      <c r="O14" s="25" t="s">
        <v>196</v>
      </c>
    </row>
    <row r="15" spans="1:18" x14ac:dyDescent="0.45">
      <c r="B15" s="24">
        <v>29</v>
      </c>
      <c r="C15" s="98">
        <v>3</v>
      </c>
      <c r="D15" s="24">
        <v>3</v>
      </c>
      <c r="E15" s="24"/>
      <c r="F15" s="29" t="str">
        <f>IF(D15&lt;&gt;4, "Is there any issue with the", "Is there any issue with the definition or the use of")</f>
        <v>Is there any issue with the</v>
      </c>
      <c r="G15" s="24" t="str">
        <f>IF(D15=4," variable ",IF(D15=1," conditional clause ",IF(D15=2," loop ",IF(D15=3," method invocation ",""))))</f>
        <v xml:space="preserve"> method invocation </v>
      </c>
      <c r="H15" s="24" t="str">
        <f t="shared" si="4"/>
        <v>"</v>
      </c>
      <c r="I15" s="24" t="s">
        <v>366</v>
      </c>
      <c r="J15" s="24" t="str">
        <f t="shared" si="5"/>
        <v>"</v>
      </c>
      <c r="K15" s="24" t="str">
        <f>IF(OR(D15=1,D15=2),"between lines ", IF(D15=3," at line ",""))</f>
        <v xml:space="preserve"> at line </v>
      </c>
      <c r="L15" s="24"/>
      <c r="M15" s="24" t="str">
        <f>IF(N15&lt;&gt;""," and ", "")</f>
        <v/>
      </c>
      <c r="N15" s="24"/>
      <c r="O15" s="24" t="s">
        <v>196</v>
      </c>
    </row>
    <row r="16" spans="1:18" x14ac:dyDescent="0.45">
      <c r="B16" s="24">
        <v>29</v>
      </c>
      <c r="C16" s="98">
        <v>1</v>
      </c>
      <c r="D16" s="24">
        <v>4</v>
      </c>
      <c r="E16" s="24"/>
      <c r="F16" s="29" t="str">
        <f>IF(D16&lt;&gt;4, "Is there any issue with the", "Is there any issue with the definition or the use of")</f>
        <v>Is there any issue with the definition or the use of</v>
      </c>
      <c r="G16" s="24" t="str">
        <f>IF(D16=4," variable ",IF(D16=1," conditional clause ",IF(D16=2," loop ",IF(D16=3," method invocation ",""))))</f>
        <v xml:space="preserve"> variable </v>
      </c>
      <c r="H16" s="24" t="str">
        <f>IF(I16&lt;&gt;"",$H$4,"")</f>
        <v>"</v>
      </c>
      <c r="I16" s="24" t="s">
        <v>264</v>
      </c>
      <c r="J16" s="24" t="str">
        <f>IF(I16&lt;&gt;"",$J$4,"")</f>
        <v>"</v>
      </c>
      <c r="K16" s="24" t="str">
        <f>IF(OR(D16=1,D16=2),"between lines ", IF(D16=3," at line ",""))</f>
        <v/>
      </c>
      <c r="L16" s="24"/>
      <c r="M16" s="24" t="str">
        <f>IF(N16&lt;&gt;""," and ", "")</f>
        <v/>
      </c>
      <c r="N16" s="24"/>
      <c r="O16" s="24" t="s">
        <v>196</v>
      </c>
    </row>
    <row r="17" spans="1:16" x14ac:dyDescent="0.45">
      <c r="A17" s="33"/>
      <c r="B17" s="33"/>
      <c r="C17" s="33"/>
      <c r="D17" s="33"/>
      <c r="E17" s="33"/>
      <c r="F17" s="33"/>
      <c r="G17" s="33"/>
      <c r="H17" s="33"/>
      <c r="I17" s="33"/>
      <c r="J17" s="33"/>
      <c r="K17" s="33"/>
      <c r="L17" s="33"/>
      <c r="M17" s="33"/>
      <c r="N17" s="33"/>
      <c r="O17" s="33"/>
      <c r="P17" s="33"/>
    </row>
    <row r="18" spans="1:16" x14ac:dyDescent="0.45">
      <c r="B18"/>
      <c r="C18"/>
      <c r="D18"/>
      <c r="E18"/>
      <c r="F18"/>
      <c r="G18"/>
      <c r="H18"/>
      <c r="I18"/>
      <c r="J18"/>
      <c r="K18"/>
      <c r="L18"/>
      <c r="M18"/>
      <c r="N18"/>
      <c r="O18"/>
    </row>
    <row r="19" spans="1:16" x14ac:dyDescent="0.45">
      <c r="A19" s="33"/>
      <c r="B19" s="33"/>
      <c r="C19" s="33"/>
      <c r="D19" s="33"/>
      <c r="E19" s="33"/>
      <c r="F19" s="33"/>
      <c r="G19" s="33"/>
      <c r="H19" s="33"/>
      <c r="I19" s="33"/>
      <c r="J19" s="33"/>
      <c r="K19" s="33"/>
      <c r="L19" s="33"/>
      <c r="M19" s="33"/>
      <c r="N19" s="33"/>
      <c r="O19" s="33"/>
      <c r="P19" s="33"/>
    </row>
    <row r="20" spans="1:16" x14ac:dyDescent="0.45">
      <c r="B20"/>
      <c r="C20"/>
      <c r="D20"/>
      <c r="E20"/>
      <c r="F20"/>
      <c r="G20"/>
      <c r="H20"/>
      <c r="I20"/>
      <c r="J20"/>
      <c r="K20"/>
      <c r="L20"/>
      <c r="M20"/>
      <c r="N20"/>
      <c r="O20"/>
    </row>
    <row r="21" spans="1:16" x14ac:dyDescent="0.45">
      <c r="B21"/>
      <c r="C21"/>
      <c r="D21"/>
      <c r="E21"/>
      <c r="F21"/>
      <c r="G21"/>
      <c r="H21"/>
      <c r="I21"/>
      <c r="J21"/>
      <c r="K21"/>
      <c r="L21"/>
      <c r="M21"/>
      <c r="N21"/>
      <c r="O21"/>
    </row>
    <row r="22" spans="1:16" x14ac:dyDescent="0.45">
      <c r="B22"/>
      <c r="C22"/>
      <c r="D22"/>
      <c r="E22"/>
      <c r="F22"/>
      <c r="G22"/>
      <c r="H22"/>
      <c r="I22"/>
      <c r="J22"/>
      <c r="K22"/>
      <c r="L22"/>
      <c r="M22"/>
      <c r="N22"/>
      <c r="O22"/>
    </row>
    <row r="23" spans="1:16" x14ac:dyDescent="0.45">
      <c r="B23"/>
      <c r="C23"/>
      <c r="D23"/>
      <c r="E23"/>
      <c r="F23"/>
      <c r="G23"/>
      <c r="H23"/>
      <c r="I23"/>
      <c r="J23"/>
      <c r="K23"/>
      <c r="L23"/>
      <c r="M23"/>
      <c r="N23"/>
      <c r="O23"/>
    </row>
    <row r="24" spans="1:16" x14ac:dyDescent="0.45">
      <c r="B24"/>
      <c r="C24"/>
      <c r="D24"/>
      <c r="E24"/>
      <c r="F24"/>
      <c r="G24"/>
      <c r="H24"/>
      <c r="I24"/>
      <c r="J24"/>
      <c r="K24"/>
      <c r="L24"/>
      <c r="M24"/>
      <c r="N24"/>
      <c r="O24"/>
    </row>
    <row r="25" spans="1:16" x14ac:dyDescent="0.45">
      <c r="B25"/>
      <c r="C25"/>
      <c r="D25"/>
      <c r="E25"/>
      <c r="F25"/>
      <c r="G25"/>
      <c r="H25"/>
      <c r="I25"/>
      <c r="J25"/>
      <c r="K25"/>
      <c r="L25"/>
      <c r="M25"/>
      <c r="N25"/>
      <c r="O25"/>
    </row>
    <row r="26" spans="1:16" x14ac:dyDescent="0.45">
      <c r="B26"/>
      <c r="C26"/>
      <c r="D26"/>
      <c r="E26"/>
      <c r="F26"/>
      <c r="G26"/>
      <c r="H26"/>
      <c r="I26"/>
      <c r="J26"/>
      <c r="K26"/>
      <c r="L26"/>
      <c r="M26"/>
      <c r="N26"/>
      <c r="O26"/>
    </row>
    <row r="27" spans="1:16" x14ac:dyDescent="0.45">
      <c r="B27"/>
      <c r="C27"/>
      <c r="D27"/>
      <c r="E27"/>
      <c r="F27"/>
      <c r="G27"/>
      <c r="H27"/>
      <c r="I27"/>
      <c r="J27"/>
      <c r="K27"/>
      <c r="L27"/>
      <c r="M27"/>
      <c r="N27"/>
      <c r="O27"/>
    </row>
    <row r="28" spans="1:16" x14ac:dyDescent="0.45">
      <c r="B28"/>
      <c r="C28"/>
      <c r="D28"/>
      <c r="E28"/>
      <c r="F28"/>
      <c r="G28"/>
      <c r="H28"/>
      <c r="I28"/>
      <c r="J28"/>
      <c r="K28"/>
      <c r="L28"/>
      <c r="M28"/>
      <c r="N28"/>
      <c r="O28"/>
    </row>
    <row r="29" spans="1:16" x14ac:dyDescent="0.45">
      <c r="B29"/>
      <c r="C29"/>
      <c r="D29"/>
      <c r="E29"/>
      <c r="F29"/>
      <c r="G29"/>
      <c r="H29"/>
      <c r="I29"/>
      <c r="J29"/>
      <c r="K29"/>
      <c r="L29"/>
      <c r="M29"/>
      <c r="N29"/>
      <c r="O29"/>
    </row>
    <row r="30" spans="1:16" x14ac:dyDescent="0.45">
      <c r="B30"/>
      <c r="C30"/>
      <c r="D30"/>
      <c r="E30"/>
      <c r="F30"/>
      <c r="G30"/>
      <c r="H30"/>
      <c r="I30"/>
      <c r="J30"/>
      <c r="K30"/>
      <c r="L30"/>
      <c r="M30"/>
      <c r="N30"/>
      <c r="O30"/>
    </row>
    <row r="31" spans="1:16" x14ac:dyDescent="0.45">
      <c r="B31"/>
      <c r="C31"/>
      <c r="D31"/>
      <c r="E31"/>
      <c r="F31"/>
      <c r="G31"/>
      <c r="H31"/>
      <c r="I31"/>
      <c r="J31"/>
      <c r="K31"/>
      <c r="L31"/>
      <c r="M31"/>
      <c r="N31"/>
      <c r="O31"/>
    </row>
    <row r="32" spans="1:16" x14ac:dyDescent="0.45">
      <c r="B32"/>
      <c r="C32"/>
      <c r="D32"/>
      <c r="E32"/>
      <c r="F32"/>
      <c r="G32"/>
      <c r="H32"/>
      <c r="I32"/>
      <c r="J32"/>
      <c r="K32"/>
      <c r="L32"/>
      <c r="M32"/>
      <c r="N32"/>
      <c r="O32"/>
    </row>
    <row r="33" customFormat="1" x14ac:dyDescent="0.45"/>
    <row r="34" customFormat="1" x14ac:dyDescent="0.45"/>
    <row r="35" customFormat="1" x14ac:dyDescent="0.45"/>
    <row r="36" customFormat="1" x14ac:dyDescent="0.45"/>
    <row r="37" customFormat="1" x14ac:dyDescent="0.45"/>
    <row r="38" customFormat="1" x14ac:dyDescent="0.45"/>
    <row r="39" customFormat="1" x14ac:dyDescent="0.45"/>
    <row r="40" customFormat="1" x14ac:dyDescent="0.45"/>
    <row r="41" customFormat="1" x14ac:dyDescent="0.45"/>
  </sheetData>
  <mergeCells count="2">
    <mergeCell ref="B3:D3"/>
    <mergeCell ref="F3:O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2:F8"/>
  <sheetViews>
    <sheetView zoomScale="130" zoomScaleNormal="130" workbookViewId="0">
      <selection activeCell="E6" sqref="E6"/>
    </sheetView>
  </sheetViews>
  <sheetFormatPr defaultRowHeight="14.25" x14ac:dyDescent="0.45"/>
  <cols>
    <col min="2" max="2" width="23.73046875" customWidth="1"/>
    <col min="3" max="3" width="33.1328125" customWidth="1"/>
    <col min="4" max="4" width="17.3984375" customWidth="1"/>
    <col min="5" max="5" width="20.73046875" customWidth="1"/>
    <col min="6" max="6" width="16.3984375" customWidth="1"/>
    <col min="7" max="7" width="15.1328125" customWidth="1"/>
  </cols>
  <sheetData>
    <row r="2" spans="2:6" ht="28.5" x14ac:dyDescent="0.45">
      <c r="B2" s="1" t="s">
        <v>0</v>
      </c>
      <c r="C2" s="1" t="s">
        <v>2</v>
      </c>
      <c r="D2" s="1" t="s">
        <v>4</v>
      </c>
      <c r="E2" s="1" t="s">
        <v>61</v>
      </c>
      <c r="F2" s="1" t="s">
        <v>60</v>
      </c>
    </row>
    <row r="3" spans="2:6" ht="28.5" x14ac:dyDescent="0.45">
      <c r="B3" s="1" t="s">
        <v>1</v>
      </c>
      <c r="C3" s="1" t="s">
        <v>3</v>
      </c>
      <c r="D3" s="7">
        <v>65</v>
      </c>
      <c r="E3" s="1"/>
      <c r="F3" s="1"/>
    </row>
    <row r="4" spans="2:6" x14ac:dyDescent="0.45">
      <c r="B4" s="1" t="s">
        <v>49</v>
      </c>
      <c r="C4" s="1" t="s">
        <v>56</v>
      </c>
      <c r="D4" s="7">
        <v>26</v>
      </c>
      <c r="E4" s="1">
        <v>8</v>
      </c>
      <c r="F4" s="1">
        <v>2</v>
      </c>
    </row>
    <row r="5" spans="2:6" ht="28.5" x14ac:dyDescent="0.45">
      <c r="B5" s="1" t="s">
        <v>53</v>
      </c>
      <c r="C5" s="1" t="s">
        <v>58</v>
      </c>
      <c r="D5" s="7">
        <v>27</v>
      </c>
      <c r="E5" s="1"/>
      <c r="F5" s="1">
        <v>2</v>
      </c>
    </row>
    <row r="6" spans="2:6" x14ac:dyDescent="0.45">
      <c r="B6" s="1" t="s">
        <v>54</v>
      </c>
      <c r="C6" s="1" t="s">
        <v>59</v>
      </c>
      <c r="D6" s="1">
        <v>106</v>
      </c>
      <c r="E6" s="1"/>
      <c r="F6" s="1"/>
    </row>
    <row r="7" spans="2:6" x14ac:dyDescent="0.45">
      <c r="B7" s="1" t="s">
        <v>55</v>
      </c>
      <c r="C7" s="1" t="s">
        <v>57</v>
      </c>
      <c r="D7" s="1">
        <v>133</v>
      </c>
      <c r="E7" s="1"/>
      <c r="F7" s="1">
        <v>2</v>
      </c>
    </row>
    <row r="8" spans="2:6" x14ac:dyDescent="0.45">
      <c r="B8" s="1"/>
      <c r="C8" s="1"/>
      <c r="D8" s="1"/>
      <c r="E8" s="1"/>
      <c r="F8" s="1"/>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3"/>
  <dimension ref="A1:R43"/>
  <sheetViews>
    <sheetView zoomScale="70" zoomScaleNormal="70" workbookViewId="0">
      <selection activeCell="I20" sqref="I20"/>
    </sheetView>
  </sheetViews>
  <sheetFormatPr defaultRowHeight="14.25" x14ac:dyDescent="0.45"/>
  <cols>
    <col min="1" max="1" width="3.59765625" customWidth="1"/>
    <col min="2" max="2" width="5.73046875" style="22" customWidth="1"/>
    <col min="3" max="3" width="5.86328125" style="22" customWidth="1"/>
    <col min="4" max="4" width="4.86328125" style="22" customWidth="1"/>
    <col min="5" max="5" width="26.1328125" style="22" customWidth="1"/>
    <col min="6" max="6" width="45.3984375" style="22" customWidth="1"/>
    <col min="7" max="7" width="19.59765625" style="22" customWidth="1"/>
    <col min="8" max="8" width="3.3984375" style="22" customWidth="1"/>
    <col min="9" max="9" width="17.3984375" style="22" customWidth="1"/>
    <col min="10" max="10" width="4.265625" style="22" customWidth="1"/>
    <col min="11" max="11" width="14.1328125" style="22" customWidth="1"/>
    <col min="12" max="12" width="7.86328125" style="22" customWidth="1"/>
    <col min="13" max="13" width="7.1328125" style="22" customWidth="1"/>
    <col min="14" max="14" width="8" style="22" customWidth="1"/>
    <col min="15" max="15" width="34.3984375" style="22" customWidth="1"/>
    <col min="18" max="18" width="13.73046875" bestFit="1" customWidth="1"/>
  </cols>
  <sheetData>
    <row r="1" spans="1:18" x14ac:dyDescent="0.45">
      <c r="B1" s="32">
        <f>Summary!D28</f>
        <v>59</v>
      </c>
      <c r="C1" s="32"/>
      <c r="D1" s="32" t="str">
        <f>Summary!B28</f>
        <v>OpenMods</v>
      </c>
      <c r="E1" s="32"/>
      <c r="F1" s="10"/>
      <c r="G1" s="32" t="str">
        <f>Summary!J28</f>
        <v>Assuming the default searchDistance is 20 blocks, and set a elevator block at y=20 then another at y=40 then the elevator block will not function.</v>
      </c>
    </row>
    <row r="2" spans="1:18" x14ac:dyDescent="0.45">
      <c r="B2" s="10" t="s">
        <v>241</v>
      </c>
    </row>
    <row r="3" spans="1:18" x14ac:dyDescent="0.45">
      <c r="B3" s="266" t="s">
        <v>144</v>
      </c>
      <c r="C3" s="267"/>
      <c r="D3" s="268"/>
      <c r="E3" s="156"/>
      <c r="F3" s="265" t="s">
        <v>179</v>
      </c>
      <c r="G3" s="265"/>
      <c r="H3" s="265"/>
      <c r="I3" s="265"/>
      <c r="J3" s="265"/>
      <c r="K3" s="265"/>
      <c r="L3" s="265"/>
      <c r="M3" s="265"/>
      <c r="N3" s="265"/>
      <c r="O3" s="265"/>
    </row>
    <row r="4" spans="1:18" ht="28.5" x14ac:dyDescent="0.45">
      <c r="B4" s="27" t="s">
        <v>180</v>
      </c>
      <c r="C4" s="27" t="s">
        <v>181</v>
      </c>
      <c r="D4" s="27" t="s">
        <v>182</v>
      </c>
      <c r="E4" s="27" t="s">
        <v>532</v>
      </c>
      <c r="F4" s="26" t="s">
        <v>191</v>
      </c>
      <c r="G4" s="28" t="s">
        <v>192</v>
      </c>
      <c r="H4" s="28" t="s">
        <v>185</v>
      </c>
      <c r="I4" s="28" t="s">
        <v>195</v>
      </c>
      <c r="J4" s="28" t="s">
        <v>185</v>
      </c>
      <c r="K4" s="28" t="s">
        <v>193</v>
      </c>
      <c r="L4" s="28" t="s">
        <v>177</v>
      </c>
      <c r="M4" s="28" t="s">
        <v>178</v>
      </c>
      <c r="N4" s="28" t="s">
        <v>177</v>
      </c>
      <c r="O4" s="28" t="s">
        <v>194</v>
      </c>
      <c r="P4" s="89" t="s">
        <v>364</v>
      </c>
      <c r="Q4" s="192" t="s">
        <v>477</v>
      </c>
      <c r="R4" s="192" t="s">
        <v>485</v>
      </c>
    </row>
    <row r="5" spans="1:18" x14ac:dyDescent="0.45">
      <c r="B5" s="24">
        <v>59</v>
      </c>
      <c r="C5" s="98">
        <v>1</v>
      </c>
      <c r="D5" s="24">
        <v>4</v>
      </c>
      <c r="E5" s="24"/>
      <c r="F5" s="29" t="str">
        <f>IF(D5&lt;&gt;4, "Is there any issue with the", "Is there any issue with the definition or the use of")</f>
        <v>Is there any issue with the definition or the use of</v>
      </c>
      <c r="G5" s="24" t="str">
        <f>IF(D5=4," variable ",IF(D5=1," conditional clause ",IF(D5=2," loop ",IF(D5=3," method invocation ",""))))</f>
        <v xml:space="preserve"> variable </v>
      </c>
      <c r="H5" s="24" t="str">
        <f>IF(I5&lt;&gt;"",$H$4,"")</f>
        <v>"</v>
      </c>
      <c r="I5" s="24" t="s">
        <v>254</v>
      </c>
      <c r="J5" s="24" t="str">
        <f>IF(I5&lt;&gt;"",$J$4,"")</f>
        <v>"</v>
      </c>
      <c r="K5" s="24" t="str">
        <f>IF(OR(D5=1,D5=2),"between lines ", IF(D5=3," at line ",""))</f>
        <v/>
      </c>
      <c r="L5" s="24"/>
      <c r="M5" s="24" t="str">
        <f>IF(N5&lt;&gt;""," and ", "")</f>
        <v/>
      </c>
      <c r="N5" s="24"/>
      <c r="O5" s="24" t="s">
        <v>196</v>
      </c>
      <c r="P5" s="24" t="s">
        <v>29</v>
      </c>
      <c r="Q5" s="24" t="s">
        <v>478</v>
      </c>
      <c r="R5" s="24" t="s">
        <v>478</v>
      </c>
    </row>
    <row r="6" spans="1:18" x14ac:dyDescent="0.45">
      <c r="B6" s="25">
        <v>59</v>
      </c>
      <c r="C6" s="25">
        <v>2</v>
      </c>
      <c r="D6" s="25">
        <v>1</v>
      </c>
      <c r="E6" s="25"/>
      <c r="F6" s="30" t="str">
        <f t="shared" ref="F6:F22" si="0">IF(D6&lt;&gt;4, "Is there any issue with the", "Is there any issue with the definition or the use of")</f>
        <v>Is there any issue with the</v>
      </c>
      <c r="G6" s="25" t="str">
        <f t="shared" ref="G6:G22" si="1">IF(D6=4," variable ",IF(D6=1," conditional clause ",IF(D6=2," loop ",IF(D6=3," method invocation ",""))))</f>
        <v xml:space="preserve"> conditional clause </v>
      </c>
      <c r="H6" s="25" t="str">
        <f t="shared" ref="H6:H22" si="2">IF(I6&lt;&gt;"",$H$4,"")</f>
        <v/>
      </c>
      <c r="I6" s="25"/>
      <c r="J6" s="25" t="str">
        <f t="shared" ref="J6:J22" si="3">IF(I6&lt;&gt;"",$J$4,"")</f>
        <v/>
      </c>
      <c r="K6" s="25" t="s">
        <v>255</v>
      </c>
      <c r="L6" s="25">
        <v>125</v>
      </c>
      <c r="M6" s="25" t="str">
        <f>IF(N6&lt;&gt;""," and ", "")</f>
        <v/>
      </c>
      <c r="N6" s="25"/>
      <c r="O6" s="25" t="s">
        <v>196</v>
      </c>
      <c r="P6" s="25"/>
      <c r="Q6" s="25" t="s">
        <v>478</v>
      </c>
      <c r="R6" s="25" t="s">
        <v>478</v>
      </c>
    </row>
    <row r="7" spans="1:18" x14ac:dyDescent="0.45">
      <c r="B7" s="24">
        <v>59</v>
      </c>
      <c r="C7" s="24">
        <v>3</v>
      </c>
      <c r="D7" s="24">
        <v>4</v>
      </c>
      <c r="E7" s="24"/>
      <c r="F7" s="29" t="str">
        <f t="shared" si="0"/>
        <v>Is there any issue with the definition or the use of</v>
      </c>
      <c r="G7" s="24" t="str">
        <f t="shared" si="1"/>
        <v xml:space="preserve"> variable </v>
      </c>
      <c r="H7" s="24" t="str">
        <f t="shared" si="2"/>
        <v>"</v>
      </c>
      <c r="I7" s="24" t="s">
        <v>256</v>
      </c>
      <c r="J7" s="24" t="str">
        <f t="shared" si="3"/>
        <v>"</v>
      </c>
      <c r="K7" s="24" t="str">
        <f t="shared" ref="K7:K22" si="4">IF(OR(D7=1,D7=2),"between lines ", IF(D7=3," at line ",""))</f>
        <v/>
      </c>
      <c r="L7" s="24"/>
      <c r="M7" s="24" t="str">
        <f>IF(N7&lt;&gt;""," and ", "")</f>
        <v/>
      </c>
      <c r="N7" s="24"/>
      <c r="O7" s="24" t="s">
        <v>196</v>
      </c>
      <c r="P7" s="24"/>
      <c r="Q7" s="24" t="s">
        <v>478</v>
      </c>
      <c r="R7" s="24" t="s">
        <v>478</v>
      </c>
    </row>
    <row r="8" spans="1:18" x14ac:dyDescent="0.45">
      <c r="A8" s="33" t="s">
        <v>240</v>
      </c>
      <c r="B8" s="25">
        <v>59</v>
      </c>
      <c r="C8" s="97">
        <v>4</v>
      </c>
      <c r="D8" s="25">
        <v>2</v>
      </c>
      <c r="E8" s="25"/>
      <c r="F8" s="30" t="str">
        <f t="shared" si="0"/>
        <v>Is there any issue with the</v>
      </c>
      <c r="G8" s="25" t="str">
        <f t="shared" si="1"/>
        <v xml:space="preserve"> loop </v>
      </c>
      <c r="H8" s="25" t="str">
        <f t="shared" si="2"/>
        <v>"</v>
      </c>
      <c r="I8" s="25" t="s">
        <v>216</v>
      </c>
      <c r="J8" s="25" t="str">
        <f t="shared" si="3"/>
        <v>"</v>
      </c>
      <c r="K8" s="25" t="str">
        <f t="shared" si="4"/>
        <v xml:space="preserve">between lines </v>
      </c>
      <c r="L8" s="25">
        <v>128</v>
      </c>
      <c r="M8" s="25" t="str">
        <f t="shared" ref="M8:M22" si="5">IF(N8&lt;&gt;""," and ", "")</f>
        <v xml:space="preserve"> and </v>
      </c>
      <c r="N8" s="25">
        <v>147</v>
      </c>
      <c r="O8" s="25" t="s">
        <v>196</v>
      </c>
      <c r="P8" s="25" t="s">
        <v>29</v>
      </c>
      <c r="Q8" s="25" t="s">
        <v>478</v>
      </c>
      <c r="R8" s="25" t="s">
        <v>478</v>
      </c>
    </row>
    <row r="9" spans="1:18" x14ac:dyDescent="0.45">
      <c r="A9" s="33" t="s">
        <v>240</v>
      </c>
      <c r="B9" s="24">
        <v>59</v>
      </c>
      <c r="C9" s="98">
        <v>5</v>
      </c>
      <c r="D9" s="24">
        <v>4</v>
      </c>
      <c r="E9" s="24"/>
      <c r="F9" s="29" t="str">
        <f t="shared" ref="F9" si="6">IF(D9&lt;&gt;4, "Is there any issue with the", "Is there any issue with the definition or the use of")</f>
        <v>Is there any issue with the definition or the use of</v>
      </c>
      <c r="G9" s="24" t="str">
        <f t="shared" ref="G9" si="7">IF(D9=4," variable ",IF(D9=1," conditional clause ",IF(D9=2," loop ",IF(D9=3," method invocation ",""))))</f>
        <v xml:space="preserve"> variable </v>
      </c>
      <c r="H9" s="24" t="str">
        <f t="shared" ref="H9" si="8">IF(I9&lt;&gt;"",$H$4,"")</f>
        <v>"</v>
      </c>
      <c r="I9" s="24" t="s">
        <v>29</v>
      </c>
      <c r="J9" s="24" t="str">
        <f t="shared" ref="J9" si="9">IF(I9&lt;&gt;"",$J$4,"")</f>
        <v>"</v>
      </c>
      <c r="K9" s="24" t="str">
        <f t="shared" ref="K9" si="10">IF(OR(D9=1,D9=2),"between lines ", IF(D9=3," at line ",""))</f>
        <v/>
      </c>
      <c r="L9" s="24"/>
      <c r="M9" s="24" t="str">
        <f t="shared" ref="M9" si="11">IF(N9&lt;&gt;""," and ", "")</f>
        <v/>
      </c>
      <c r="N9" s="24"/>
      <c r="O9" s="24" t="s">
        <v>196</v>
      </c>
      <c r="P9" s="24" t="s">
        <v>29</v>
      </c>
      <c r="Q9" s="24" t="s">
        <v>478</v>
      </c>
      <c r="R9" s="24" t="s">
        <v>478</v>
      </c>
    </row>
    <row r="10" spans="1:18" x14ac:dyDescent="0.45">
      <c r="A10" s="22"/>
      <c r="B10" s="25">
        <v>59</v>
      </c>
      <c r="C10" s="97">
        <v>6</v>
      </c>
      <c r="D10" s="25">
        <v>4</v>
      </c>
      <c r="E10" s="25"/>
      <c r="F10" s="30" t="str">
        <f t="shared" si="0"/>
        <v>Is there any issue with the definition or the use of</v>
      </c>
      <c r="G10" s="25" t="str">
        <f t="shared" si="1"/>
        <v xml:space="preserve"> variable </v>
      </c>
      <c r="H10" s="25" t="str">
        <f t="shared" si="2"/>
        <v>"</v>
      </c>
      <c r="I10" s="25" t="s">
        <v>257</v>
      </c>
      <c r="J10" s="25" t="str">
        <f t="shared" si="3"/>
        <v>"</v>
      </c>
      <c r="K10" s="25" t="str">
        <f t="shared" si="4"/>
        <v/>
      </c>
      <c r="L10" s="25"/>
      <c r="M10" s="25" t="str">
        <f t="shared" si="5"/>
        <v/>
      </c>
      <c r="N10" s="25"/>
      <c r="O10" s="25" t="s">
        <v>196</v>
      </c>
      <c r="P10" s="25" t="s">
        <v>29</v>
      </c>
      <c r="Q10" s="25" t="s">
        <v>478</v>
      </c>
      <c r="R10" s="25" t="s">
        <v>478</v>
      </c>
    </row>
    <row r="11" spans="1:18" x14ac:dyDescent="0.45">
      <c r="B11" s="24">
        <v>59</v>
      </c>
      <c r="C11" s="24">
        <v>7</v>
      </c>
      <c r="D11" s="24">
        <v>1</v>
      </c>
      <c r="E11" s="24"/>
      <c r="F11" s="29" t="str">
        <f t="shared" si="0"/>
        <v>Is there any issue with the</v>
      </c>
      <c r="G11" s="24" t="str">
        <f t="shared" si="1"/>
        <v xml:space="preserve"> conditional clause </v>
      </c>
      <c r="H11" s="24" t="str">
        <f t="shared" si="2"/>
        <v/>
      </c>
      <c r="I11" s="24"/>
      <c r="J11" s="24" t="str">
        <f t="shared" si="3"/>
        <v/>
      </c>
      <c r="K11" s="24" t="str">
        <f t="shared" si="4"/>
        <v xml:space="preserve">between lines </v>
      </c>
      <c r="L11" s="24">
        <v>130</v>
      </c>
      <c r="M11" s="24" t="str">
        <f t="shared" si="5"/>
        <v xml:space="preserve"> and </v>
      </c>
      <c r="N11" s="24">
        <v>146</v>
      </c>
      <c r="O11" s="24" t="s">
        <v>196</v>
      </c>
      <c r="P11" s="24"/>
      <c r="Q11" s="24" t="s">
        <v>478</v>
      </c>
      <c r="R11" s="24" t="s">
        <v>478</v>
      </c>
    </row>
    <row r="12" spans="1:18" x14ac:dyDescent="0.45">
      <c r="B12" s="25">
        <v>59</v>
      </c>
      <c r="C12" s="25">
        <v>8</v>
      </c>
      <c r="D12" s="25">
        <v>4</v>
      </c>
      <c r="E12" s="25"/>
      <c r="F12" s="30" t="str">
        <f t="shared" si="0"/>
        <v>Is there any issue with the definition or the use of</v>
      </c>
      <c r="G12" s="25" t="s">
        <v>262</v>
      </c>
      <c r="H12" s="25" t="str">
        <f t="shared" si="2"/>
        <v>"</v>
      </c>
      <c r="I12" s="25" t="s">
        <v>258</v>
      </c>
      <c r="J12" s="25" t="str">
        <f t="shared" si="3"/>
        <v>"</v>
      </c>
      <c r="K12" s="25" t="str">
        <f t="shared" si="4"/>
        <v/>
      </c>
      <c r="L12" s="25"/>
      <c r="M12" s="25" t="str">
        <f t="shared" si="5"/>
        <v/>
      </c>
      <c r="N12" s="25"/>
      <c r="O12" s="25" t="s">
        <v>196</v>
      </c>
      <c r="P12" s="25"/>
      <c r="Q12" s="25" t="s">
        <v>478</v>
      </c>
      <c r="R12" s="25" t="s">
        <v>486</v>
      </c>
    </row>
    <row r="13" spans="1:18" x14ac:dyDescent="0.45">
      <c r="B13" s="24">
        <v>59</v>
      </c>
      <c r="C13" s="24">
        <v>9</v>
      </c>
      <c r="D13" s="24">
        <v>4</v>
      </c>
      <c r="E13" s="24"/>
      <c r="F13" s="29" t="str">
        <f t="shared" si="0"/>
        <v>Is there any issue with the definition or the use of</v>
      </c>
      <c r="G13" s="24" t="str">
        <f t="shared" si="1"/>
        <v xml:space="preserve"> variable </v>
      </c>
      <c r="H13" s="24" t="str">
        <f t="shared" si="2"/>
        <v>"</v>
      </c>
      <c r="I13" s="24" t="s">
        <v>259</v>
      </c>
      <c r="J13" s="24" t="str">
        <f t="shared" si="3"/>
        <v>"</v>
      </c>
      <c r="K13" s="24" t="str">
        <f t="shared" si="4"/>
        <v/>
      </c>
      <c r="L13" s="24"/>
      <c r="M13" s="24" t="str">
        <f t="shared" si="5"/>
        <v/>
      </c>
      <c r="N13" s="24"/>
      <c r="O13" s="24" t="s">
        <v>196</v>
      </c>
      <c r="P13" s="24"/>
      <c r="Q13" s="24" t="s">
        <v>478</v>
      </c>
      <c r="R13" s="24" t="s">
        <v>478</v>
      </c>
    </row>
    <row r="14" spans="1:18" x14ac:dyDescent="0.45">
      <c r="B14" s="25">
        <v>59</v>
      </c>
      <c r="C14" s="25">
        <v>10</v>
      </c>
      <c r="D14" s="25">
        <v>1</v>
      </c>
      <c r="E14" s="25"/>
      <c r="F14" s="30" t="str">
        <f t="shared" si="0"/>
        <v>Is there any issue with the</v>
      </c>
      <c r="G14" s="25" t="str">
        <f t="shared" si="1"/>
        <v xml:space="preserve"> conditional clause </v>
      </c>
      <c r="H14" s="25" t="str">
        <f t="shared" si="2"/>
        <v/>
      </c>
      <c r="I14" s="25"/>
      <c r="J14" s="25" t="str">
        <f t="shared" si="3"/>
        <v/>
      </c>
      <c r="K14" s="25" t="str">
        <f t="shared" si="4"/>
        <v xml:space="preserve">between lines </v>
      </c>
      <c r="L14" s="25">
        <v>132</v>
      </c>
      <c r="M14" s="25" t="str">
        <f t="shared" si="5"/>
        <v xml:space="preserve"> and </v>
      </c>
      <c r="N14" s="25">
        <v>143</v>
      </c>
      <c r="O14" s="25" t="s">
        <v>196</v>
      </c>
      <c r="P14" s="25"/>
      <c r="Q14" s="25" t="s">
        <v>478</v>
      </c>
      <c r="R14" s="25" t="s">
        <v>478</v>
      </c>
    </row>
    <row r="15" spans="1:18" x14ac:dyDescent="0.45">
      <c r="B15" s="24">
        <v>59</v>
      </c>
      <c r="C15" s="24">
        <v>11</v>
      </c>
      <c r="D15" s="24">
        <v>4</v>
      </c>
      <c r="E15" s="24"/>
      <c r="F15" s="29" t="str">
        <f t="shared" si="0"/>
        <v>Is there any issue with the definition or the use of</v>
      </c>
      <c r="G15" s="24" t="str">
        <f t="shared" si="1"/>
        <v xml:space="preserve"> variable </v>
      </c>
      <c r="H15" s="24" t="str">
        <f t="shared" si="2"/>
        <v>"</v>
      </c>
      <c r="I15" s="24" t="s">
        <v>260</v>
      </c>
      <c r="J15" s="24" t="str">
        <f t="shared" si="3"/>
        <v>"</v>
      </c>
      <c r="K15" s="24" t="str">
        <f t="shared" si="4"/>
        <v/>
      </c>
      <c r="L15" s="24"/>
      <c r="M15" s="24" t="str">
        <f t="shared" si="5"/>
        <v/>
      </c>
      <c r="N15" s="24"/>
      <c r="O15" s="24" t="s">
        <v>196</v>
      </c>
      <c r="P15" s="24"/>
      <c r="Q15" s="24" t="s">
        <v>478</v>
      </c>
      <c r="R15" s="24" t="s">
        <v>478</v>
      </c>
    </row>
    <row r="16" spans="1:18" x14ac:dyDescent="0.45">
      <c r="B16" s="25">
        <v>59</v>
      </c>
      <c r="C16" s="25">
        <v>12</v>
      </c>
      <c r="D16" s="25">
        <v>4</v>
      </c>
      <c r="E16" s="25"/>
      <c r="F16" s="30" t="str">
        <f t="shared" si="0"/>
        <v>Is there any issue with the definition or the use of</v>
      </c>
      <c r="G16" s="25" t="s">
        <v>262</v>
      </c>
      <c r="H16" s="25" t="str">
        <f t="shared" si="2"/>
        <v>"</v>
      </c>
      <c r="I16" s="25" t="s">
        <v>261</v>
      </c>
      <c r="J16" s="25" t="str">
        <f t="shared" si="3"/>
        <v>"</v>
      </c>
      <c r="K16" s="25" t="str">
        <f t="shared" si="4"/>
        <v/>
      </c>
      <c r="L16" s="25">
        <v>133</v>
      </c>
      <c r="M16" s="25" t="str">
        <f t="shared" si="5"/>
        <v/>
      </c>
      <c r="N16" s="25"/>
      <c r="O16" s="25" t="s">
        <v>196</v>
      </c>
      <c r="P16" s="25"/>
      <c r="Q16" s="25" t="s">
        <v>478</v>
      </c>
      <c r="R16" s="25" t="s">
        <v>478</v>
      </c>
    </row>
    <row r="17" spans="1:18" x14ac:dyDescent="0.45">
      <c r="B17" s="24">
        <v>59</v>
      </c>
      <c r="C17" s="24">
        <v>13</v>
      </c>
      <c r="D17" s="24">
        <v>1</v>
      </c>
      <c r="E17" s="24"/>
      <c r="F17" s="29" t="str">
        <f t="shared" si="0"/>
        <v>Is there any issue with the</v>
      </c>
      <c r="G17" s="24" t="str">
        <f t="shared" si="1"/>
        <v xml:space="preserve"> conditional clause </v>
      </c>
      <c r="H17" s="24" t="str">
        <f t="shared" si="2"/>
        <v/>
      </c>
      <c r="I17" s="24"/>
      <c r="J17" s="24" t="str">
        <f t="shared" si="3"/>
        <v/>
      </c>
      <c r="K17" s="24" t="s">
        <v>255</v>
      </c>
      <c r="L17" s="24">
        <v>136</v>
      </c>
      <c r="M17" s="24" t="str">
        <f t="shared" si="5"/>
        <v/>
      </c>
      <c r="N17" s="24"/>
      <c r="O17" s="24" t="s">
        <v>196</v>
      </c>
      <c r="P17" s="24"/>
      <c r="Q17" s="24" t="s">
        <v>478</v>
      </c>
      <c r="R17" s="24" t="s">
        <v>478</v>
      </c>
    </row>
    <row r="18" spans="1:18" x14ac:dyDescent="0.45">
      <c r="A18" s="33"/>
      <c r="B18" s="25">
        <v>59</v>
      </c>
      <c r="C18" s="25">
        <v>14</v>
      </c>
      <c r="D18" s="25">
        <v>1</v>
      </c>
      <c r="E18" s="25"/>
      <c r="F18" s="30" t="str">
        <f t="shared" si="0"/>
        <v>Is there any issue with the</v>
      </c>
      <c r="G18" s="25" t="str">
        <f t="shared" si="1"/>
        <v xml:space="preserve"> conditional clause </v>
      </c>
      <c r="H18" s="25" t="str">
        <f>IF(I18&lt;&gt;"",$H$4,"")</f>
        <v/>
      </c>
      <c r="I18" s="25"/>
      <c r="J18" s="25" t="str">
        <f>IF(I18&lt;&gt;"",$J$4,"")</f>
        <v/>
      </c>
      <c r="K18" s="25" t="s">
        <v>255</v>
      </c>
      <c r="L18" s="25">
        <v>137</v>
      </c>
      <c r="M18" s="25" t="str">
        <f t="shared" si="5"/>
        <v/>
      </c>
      <c r="N18" s="25"/>
      <c r="O18" s="25" t="s">
        <v>196</v>
      </c>
      <c r="P18" s="25"/>
      <c r="Q18" s="24" t="s">
        <v>478</v>
      </c>
      <c r="R18" s="24" t="s">
        <v>478</v>
      </c>
    </row>
    <row r="19" spans="1:18" x14ac:dyDescent="0.45">
      <c r="A19" s="33"/>
      <c r="B19" s="24">
        <v>59</v>
      </c>
      <c r="C19" s="24">
        <v>15</v>
      </c>
      <c r="D19" s="24">
        <v>3</v>
      </c>
      <c r="E19" s="24"/>
      <c r="F19" s="29" t="str">
        <f t="shared" ref="F19" si="12">IF(D19&lt;&gt;4, "Is there any issue with the", "Is there any issue with the definition or the use of")</f>
        <v>Is there any issue with the</v>
      </c>
      <c r="G19" s="24" t="s">
        <v>262</v>
      </c>
      <c r="H19" s="24" t="str">
        <f>IF(I19&lt;&gt;"",$H$4,"")</f>
        <v>"</v>
      </c>
      <c r="I19" s="24" t="s">
        <v>483</v>
      </c>
      <c r="J19" s="24" t="str">
        <f>IF(I19&lt;&gt;"",$J$4,"")</f>
        <v>"</v>
      </c>
      <c r="K19" s="24" t="str">
        <f t="shared" ref="K19" si="13">IF(OR(D19=1,D19=2),"between lines ", IF(D19=3," at line ",""))</f>
        <v xml:space="preserve"> at line </v>
      </c>
      <c r="L19" s="24">
        <v>137</v>
      </c>
      <c r="M19" s="24" t="str">
        <f t="shared" ref="M19" si="14">IF(N19&lt;&gt;""," and ", "")</f>
        <v/>
      </c>
      <c r="N19" s="24"/>
      <c r="O19" s="24" t="s">
        <v>196</v>
      </c>
      <c r="P19" s="24"/>
      <c r="Q19" s="24" t="s">
        <v>478</v>
      </c>
      <c r="R19" s="24" t="s">
        <v>478</v>
      </c>
    </row>
    <row r="20" spans="1:18" x14ac:dyDescent="0.45">
      <c r="B20" s="24">
        <v>59</v>
      </c>
      <c r="C20" s="24">
        <v>16</v>
      </c>
      <c r="D20" s="24">
        <v>3</v>
      </c>
      <c r="E20" s="24"/>
      <c r="F20" s="29" t="str">
        <f t="shared" si="0"/>
        <v>Is there any issue with the</v>
      </c>
      <c r="G20" s="24" t="s">
        <v>262</v>
      </c>
      <c r="H20" s="24" t="str">
        <f>IF(I20&lt;&gt;"",$H$4,"")</f>
        <v>"</v>
      </c>
      <c r="I20" s="24" t="s">
        <v>483</v>
      </c>
      <c r="J20" s="24" t="str">
        <f>IF(I20&lt;&gt;"",$J$4,"")</f>
        <v>"</v>
      </c>
      <c r="K20" s="24" t="str">
        <f t="shared" si="4"/>
        <v xml:space="preserve"> at line </v>
      </c>
      <c r="L20" s="24">
        <v>137</v>
      </c>
      <c r="M20" s="24" t="str">
        <f t="shared" si="5"/>
        <v/>
      </c>
      <c r="N20" s="24"/>
      <c r="O20" s="24" t="s">
        <v>196</v>
      </c>
      <c r="P20" s="24"/>
      <c r="Q20" s="24" t="s">
        <v>478</v>
      </c>
      <c r="R20" s="24" t="s">
        <v>478</v>
      </c>
    </row>
    <row r="21" spans="1:18" x14ac:dyDescent="0.45">
      <c r="A21" s="33"/>
      <c r="B21" s="25">
        <v>59</v>
      </c>
      <c r="C21" s="25">
        <v>17</v>
      </c>
      <c r="D21" s="25">
        <v>1</v>
      </c>
      <c r="E21" s="25"/>
      <c r="F21" s="30" t="str">
        <f t="shared" si="0"/>
        <v>Is there any issue with the</v>
      </c>
      <c r="G21" s="25" t="str">
        <f t="shared" si="1"/>
        <v xml:space="preserve"> conditional clause </v>
      </c>
      <c r="H21" s="25" t="str">
        <f t="shared" si="2"/>
        <v/>
      </c>
      <c r="I21" s="25"/>
      <c r="J21" s="25" t="str">
        <f t="shared" si="3"/>
        <v/>
      </c>
      <c r="K21" s="25" t="str">
        <f t="shared" si="4"/>
        <v xml:space="preserve">between lines </v>
      </c>
      <c r="L21" s="25">
        <v>139</v>
      </c>
      <c r="M21" s="25" t="str">
        <f t="shared" si="5"/>
        <v xml:space="preserve"> and </v>
      </c>
      <c r="N21" s="25">
        <v>140</v>
      </c>
      <c r="O21" s="25" t="s">
        <v>196</v>
      </c>
      <c r="P21" s="25"/>
      <c r="Q21" s="25" t="s">
        <v>478</v>
      </c>
      <c r="R21" s="25" t="s">
        <v>478</v>
      </c>
    </row>
    <row r="22" spans="1:18" x14ac:dyDescent="0.45">
      <c r="B22" s="24">
        <v>59</v>
      </c>
      <c r="C22" s="24">
        <v>18</v>
      </c>
      <c r="D22" s="24">
        <v>3</v>
      </c>
      <c r="E22" s="24"/>
      <c r="F22" s="29" t="str">
        <f t="shared" si="0"/>
        <v>Is there any issue with the</v>
      </c>
      <c r="G22" s="24" t="str">
        <f t="shared" si="1"/>
        <v xml:space="preserve"> method invocation </v>
      </c>
      <c r="H22" s="24" t="str">
        <f t="shared" si="2"/>
        <v>"</v>
      </c>
      <c r="I22" s="24" t="s">
        <v>263</v>
      </c>
      <c r="J22" s="24" t="str">
        <f t="shared" si="3"/>
        <v>"</v>
      </c>
      <c r="K22" s="24" t="str">
        <f t="shared" si="4"/>
        <v xml:space="preserve"> at line </v>
      </c>
      <c r="L22" s="24">
        <v>139</v>
      </c>
      <c r="M22" s="24" t="str">
        <f t="shared" si="5"/>
        <v/>
      </c>
      <c r="N22" s="24"/>
      <c r="O22" s="24" t="s">
        <v>196</v>
      </c>
      <c r="P22" s="24"/>
      <c r="Q22" s="24" t="s">
        <v>478</v>
      </c>
      <c r="R22" s="24" t="s">
        <v>478</v>
      </c>
    </row>
    <row r="23" spans="1:18" x14ac:dyDescent="0.45">
      <c r="B23"/>
      <c r="C23"/>
      <c r="D23"/>
      <c r="E23"/>
      <c r="F23"/>
      <c r="G23"/>
      <c r="H23"/>
      <c r="I23"/>
      <c r="J23"/>
      <c r="K23"/>
      <c r="L23"/>
      <c r="M23"/>
      <c r="N23"/>
      <c r="O23"/>
    </row>
    <row r="24" spans="1:18" x14ac:dyDescent="0.45">
      <c r="B24"/>
      <c r="C24"/>
      <c r="D24"/>
      <c r="E24"/>
      <c r="F24"/>
      <c r="G24"/>
      <c r="H24"/>
      <c r="I24"/>
      <c r="J24"/>
      <c r="K24"/>
      <c r="L24"/>
      <c r="M24"/>
      <c r="N24"/>
      <c r="O24"/>
    </row>
    <row r="25" spans="1:18" x14ac:dyDescent="0.45">
      <c r="B25"/>
      <c r="C25"/>
      <c r="D25"/>
      <c r="E25"/>
      <c r="F25"/>
      <c r="G25"/>
      <c r="H25"/>
      <c r="I25"/>
      <c r="J25"/>
      <c r="K25"/>
      <c r="L25"/>
      <c r="M25"/>
      <c r="N25"/>
      <c r="O25"/>
    </row>
    <row r="26" spans="1:18" x14ac:dyDescent="0.45">
      <c r="B26"/>
      <c r="C26"/>
      <c r="D26"/>
      <c r="E26"/>
      <c r="F26"/>
      <c r="G26"/>
      <c r="H26"/>
      <c r="I26"/>
      <c r="J26"/>
      <c r="K26"/>
      <c r="L26"/>
      <c r="M26"/>
      <c r="N26"/>
      <c r="O26"/>
    </row>
    <row r="27" spans="1:18" x14ac:dyDescent="0.45">
      <c r="B27"/>
      <c r="C27"/>
      <c r="D27"/>
      <c r="E27"/>
      <c r="F27"/>
      <c r="G27"/>
      <c r="H27"/>
      <c r="I27"/>
      <c r="J27"/>
      <c r="K27"/>
      <c r="L27"/>
      <c r="M27"/>
      <c r="N27"/>
      <c r="O27"/>
    </row>
    <row r="28" spans="1:18" x14ac:dyDescent="0.45">
      <c r="B28"/>
      <c r="C28"/>
      <c r="D28"/>
      <c r="E28"/>
      <c r="F28"/>
      <c r="G28"/>
      <c r="H28"/>
      <c r="I28"/>
      <c r="J28"/>
      <c r="K28"/>
      <c r="L28"/>
      <c r="M28"/>
      <c r="N28"/>
      <c r="O28"/>
    </row>
    <row r="29" spans="1:18" x14ac:dyDescent="0.45">
      <c r="B29"/>
      <c r="C29"/>
      <c r="D29"/>
      <c r="E29"/>
      <c r="F29"/>
      <c r="G29"/>
      <c r="H29"/>
      <c r="I29"/>
      <c r="J29"/>
      <c r="K29"/>
      <c r="L29"/>
      <c r="M29"/>
      <c r="N29"/>
      <c r="O29"/>
    </row>
    <row r="30" spans="1:18" x14ac:dyDescent="0.45">
      <c r="B30"/>
      <c r="C30"/>
      <c r="D30"/>
      <c r="E30"/>
      <c r="F30"/>
      <c r="G30"/>
      <c r="H30"/>
      <c r="I30"/>
      <c r="J30"/>
      <c r="K30"/>
      <c r="L30"/>
      <c r="M30"/>
      <c r="N30"/>
      <c r="O30"/>
    </row>
    <row r="31" spans="1:18" x14ac:dyDescent="0.45">
      <c r="B31"/>
      <c r="C31"/>
      <c r="D31"/>
      <c r="E31"/>
      <c r="F31"/>
      <c r="G31"/>
      <c r="H31"/>
      <c r="I31"/>
      <c r="J31"/>
      <c r="K31"/>
      <c r="L31"/>
      <c r="M31"/>
      <c r="N31"/>
      <c r="O31"/>
    </row>
    <row r="32" spans="1:18" x14ac:dyDescent="0.45">
      <c r="B32"/>
      <c r="C32"/>
      <c r="D32"/>
      <c r="E32"/>
      <c r="F32"/>
      <c r="G32"/>
      <c r="H32"/>
      <c r="I32"/>
      <c r="J32"/>
      <c r="K32"/>
      <c r="L32"/>
      <c r="M32"/>
      <c r="N32"/>
      <c r="O32"/>
    </row>
    <row r="33" customFormat="1" x14ac:dyDescent="0.45"/>
    <row r="34" customFormat="1" x14ac:dyDescent="0.45"/>
    <row r="35" customFormat="1" x14ac:dyDescent="0.45"/>
    <row r="36" customFormat="1" x14ac:dyDescent="0.45"/>
    <row r="37" customFormat="1" x14ac:dyDescent="0.45"/>
    <row r="38" customFormat="1" x14ac:dyDescent="0.45"/>
    <row r="39" customFormat="1" x14ac:dyDescent="0.45"/>
    <row r="40" customFormat="1" x14ac:dyDescent="0.45"/>
    <row r="41" customFormat="1" x14ac:dyDescent="0.45"/>
    <row r="42" customFormat="1" x14ac:dyDescent="0.45"/>
    <row r="43" customFormat="1" x14ac:dyDescent="0.45"/>
  </sheetData>
  <mergeCells count="2">
    <mergeCell ref="B3:D3"/>
    <mergeCell ref="F3:O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5"/>
  <dimension ref="A1:R40"/>
  <sheetViews>
    <sheetView zoomScale="70" zoomScaleNormal="70" workbookViewId="0">
      <selection activeCell="E5" sqref="E5"/>
    </sheetView>
  </sheetViews>
  <sheetFormatPr defaultRowHeight="14.25" x14ac:dyDescent="0.45"/>
  <cols>
    <col min="1" max="1" width="4.265625" style="33" customWidth="1"/>
    <col min="2" max="2" width="5.73046875" style="22" customWidth="1"/>
    <col min="3" max="3" width="5.86328125" style="22" customWidth="1"/>
    <col min="4" max="4" width="4.86328125" style="22" customWidth="1"/>
    <col min="5" max="5" width="42.1328125" style="22" customWidth="1"/>
    <col min="6" max="6" width="45.3984375" style="22" customWidth="1"/>
    <col min="7" max="7" width="19" style="22" customWidth="1"/>
    <col min="8" max="8" width="3.3984375" style="22" customWidth="1"/>
    <col min="9" max="9" width="26.1328125" style="22" customWidth="1"/>
    <col min="10" max="10" width="4.265625" style="22" customWidth="1"/>
    <col min="11" max="11" width="14.1328125" style="22" customWidth="1"/>
    <col min="12" max="12" width="7.86328125" style="22" customWidth="1"/>
    <col min="13" max="13" width="7.1328125" style="22" customWidth="1"/>
    <col min="14" max="14" width="8" style="22" customWidth="1"/>
    <col min="15" max="15" width="34.3984375" style="22" customWidth="1"/>
    <col min="16" max="16" width="21.59765625" style="22" customWidth="1"/>
    <col min="17" max="17" width="11.86328125" bestFit="1" customWidth="1"/>
    <col min="18" max="18" width="13.73046875" bestFit="1" customWidth="1"/>
  </cols>
  <sheetData>
    <row r="1" spans="2:18" x14ac:dyDescent="0.45">
      <c r="B1" s="32">
        <f>Summary!D29</f>
        <v>43</v>
      </c>
      <c r="C1" s="32"/>
      <c r="D1" s="32" t="str">
        <f>Summary!B29</f>
        <v>Commons Lang</v>
      </c>
      <c r="E1" s="32"/>
      <c r="F1" s="10"/>
      <c r="G1" s="32" t="str">
        <f>Summary!J29</f>
        <v xml:space="preserve"> java.lang.OutOfMemoryError: Java heap space</v>
      </c>
      <c r="J1" s="34"/>
      <c r="K1" s="34" t="s">
        <v>272</v>
      </c>
      <c r="L1" s="34"/>
    </row>
    <row r="2" spans="2:18" x14ac:dyDescent="0.45">
      <c r="B2" s="10" t="s">
        <v>241</v>
      </c>
    </row>
    <row r="3" spans="2:18" x14ac:dyDescent="0.45">
      <c r="B3" s="266" t="s">
        <v>144</v>
      </c>
      <c r="C3" s="267"/>
      <c r="D3" s="268"/>
      <c r="E3" s="156"/>
      <c r="F3" s="265" t="s">
        <v>179</v>
      </c>
      <c r="G3" s="265"/>
      <c r="H3" s="265"/>
      <c r="I3" s="265"/>
      <c r="J3" s="265"/>
      <c r="K3" s="265"/>
      <c r="L3" s="265"/>
      <c r="M3" s="265"/>
      <c r="N3" s="265"/>
      <c r="O3" s="265"/>
      <c r="P3" s="206"/>
    </row>
    <row r="4" spans="2:18" x14ac:dyDescent="0.45">
      <c r="B4" s="27" t="s">
        <v>180</v>
      </c>
      <c r="C4" s="27" t="s">
        <v>181</v>
      </c>
      <c r="D4" s="27" t="s">
        <v>182</v>
      </c>
      <c r="E4" s="27" t="s">
        <v>532</v>
      </c>
      <c r="F4" s="26" t="s">
        <v>191</v>
      </c>
      <c r="G4" s="28" t="s">
        <v>192</v>
      </c>
      <c r="H4" s="28" t="s">
        <v>185</v>
      </c>
      <c r="I4" s="28" t="s">
        <v>195</v>
      </c>
      <c r="J4" s="28" t="s">
        <v>185</v>
      </c>
      <c r="K4" s="28" t="s">
        <v>193</v>
      </c>
      <c r="L4" s="28" t="s">
        <v>177</v>
      </c>
      <c r="M4" s="28" t="s">
        <v>178</v>
      </c>
      <c r="N4" s="28" t="s">
        <v>177</v>
      </c>
      <c r="O4" s="28" t="s">
        <v>194</v>
      </c>
      <c r="P4" s="89" t="s">
        <v>364</v>
      </c>
      <c r="Q4" s="192" t="s">
        <v>477</v>
      </c>
      <c r="R4" s="192" t="s">
        <v>485</v>
      </c>
    </row>
    <row r="5" spans="2:18" x14ac:dyDescent="0.45">
      <c r="B5" s="24">
        <v>43</v>
      </c>
      <c r="C5" s="24">
        <v>1</v>
      </c>
      <c r="D5" s="24">
        <v>4</v>
      </c>
      <c r="E5" s="24"/>
      <c r="F5" s="29" t="str">
        <f>IF(D5&lt;&gt;4, "Is there any issue with the", "Is there any issue with the definition or the use of")</f>
        <v>Is there any issue with the definition or the use of</v>
      </c>
      <c r="G5" s="24" t="str">
        <f>IF(D5=4," variable ",IF(D5=1," conditional clause ",IF(D5=2," loop ",IF(D5=3," method invocation ",""))))</f>
        <v xml:space="preserve"> variable </v>
      </c>
      <c r="H5" s="24" t="str">
        <f>IF(I5&lt;&gt;"",$H$4,"")</f>
        <v>"</v>
      </c>
      <c r="I5" s="24" t="s">
        <v>265</v>
      </c>
      <c r="J5" s="24" t="str">
        <f>IF(I5&lt;&gt;"",$J$4,"")</f>
        <v>"</v>
      </c>
      <c r="K5" s="24" t="str">
        <f>IF(OR(D5=1,D5=2),"between lines ", IF(D5=3," at line ",""))</f>
        <v/>
      </c>
      <c r="L5" s="24"/>
      <c r="M5" s="24" t="str">
        <f>IF(N5&lt;&gt;""," and ", "")</f>
        <v/>
      </c>
      <c r="N5" s="24"/>
      <c r="O5" s="24" t="s">
        <v>196</v>
      </c>
      <c r="P5" s="24"/>
      <c r="Q5" s="24" t="s">
        <v>478</v>
      </c>
      <c r="R5" s="24" t="s">
        <v>478</v>
      </c>
    </row>
    <row r="6" spans="2:18" x14ac:dyDescent="0.45">
      <c r="B6" s="25">
        <v>43</v>
      </c>
      <c r="C6" s="25">
        <v>2</v>
      </c>
      <c r="D6" s="25">
        <v>4</v>
      </c>
      <c r="E6" s="25"/>
      <c r="F6" s="30" t="str">
        <f t="shared" ref="F6:F20" si="0">IF(D6&lt;&gt;4, "Is there any issue with the", "Is there any issue with the definition or the use of")</f>
        <v>Is there any issue with the definition or the use of</v>
      </c>
      <c r="G6" s="25" t="str">
        <f t="shared" ref="G6:G20" si="1">IF(D6=4," variable ",IF(D6=1," conditional clause ",IF(D6=2," loop ",IF(D6=3," method invocation ",""))))</f>
        <v xml:space="preserve"> variable </v>
      </c>
      <c r="H6" s="25" t="str">
        <f t="shared" ref="H6:H20" si="2">IF(I6&lt;&gt;"",$H$4,"")</f>
        <v>"</v>
      </c>
      <c r="I6" s="25" t="s">
        <v>209</v>
      </c>
      <c r="J6" s="25" t="str">
        <f t="shared" ref="J6:J20" si="3">IF(I6&lt;&gt;"",$J$4,"")</f>
        <v>"</v>
      </c>
      <c r="K6" s="25" t="str">
        <f t="shared" ref="K6:K20" si="4">IF(OR(D6=1,D6=2),"between lines ", IF(D6=3," at line ",""))</f>
        <v/>
      </c>
      <c r="L6" s="25"/>
      <c r="M6" s="25" t="str">
        <f>IF(N6&lt;&gt;""," and ", "")</f>
        <v/>
      </c>
      <c r="N6" s="25"/>
      <c r="O6" s="25" t="s">
        <v>196</v>
      </c>
      <c r="P6" s="25"/>
      <c r="Q6" s="25" t="s">
        <v>478</v>
      </c>
      <c r="R6" s="24" t="s">
        <v>478</v>
      </c>
    </row>
    <row r="7" spans="2:18" x14ac:dyDescent="0.45">
      <c r="B7" s="24">
        <v>43</v>
      </c>
      <c r="C7" s="24">
        <v>3</v>
      </c>
      <c r="D7" s="24">
        <v>4</v>
      </c>
      <c r="E7" s="24"/>
      <c r="F7" s="29" t="str">
        <f t="shared" si="0"/>
        <v>Is there any issue with the definition or the use of</v>
      </c>
      <c r="G7" s="24" t="str">
        <f t="shared" si="1"/>
        <v xml:space="preserve"> variable </v>
      </c>
      <c r="H7" s="24" t="str">
        <f t="shared" si="2"/>
        <v>"</v>
      </c>
      <c r="I7" s="24" t="s">
        <v>266</v>
      </c>
      <c r="J7" s="24" t="str">
        <f t="shared" si="3"/>
        <v>"</v>
      </c>
      <c r="K7" s="24" t="str">
        <f t="shared" si="4"/>
        <v/>
      </c>
      <c r="L7" s="24"/>
      <c r="M7" s="24" t="str">
        <f>IF(N7&lt;&gt;""," and ", "")</f>
        <v/>
      </c>
      <c r="N7" s="24"/>
      <c r="O7" s="24" t="s">
        <v>196</v>
      </c>
      <c r="P7" s="24"/>
      <c r="Q7" s="24" t="s">
        <v>478</v>
      </c>
      <c r="R7" s="24" t="s">
        <v>478</v>
      </c>
    </row>
    <row r="8" spans="2:18" x14ac:dyDescent="0.45">
      <c r="B8" s="25">
        <v>43</v>
      </c>
      <c r="C8" s="25">
        <v>4</v>
      </c>
      <c r="D8" s="25">
        <v>4</v>
      </c>
      <c r="E8" s="25"/>
      <c r="F8" s="30" t="str">
        <f t="shared" si="0"/>
        <v>Is there any issue with the definition or the use of</v>
      </c>
      <c r="G8" s="25" t="str">
        <f t="shared" si="1"/>
        <v xml:space="preserve"> variable </v>
      </c>
      <c r="H8" s="25" t="str">
        <f t="shared" si="2"/>
        <v>"</v>
      </c>
      <c r="I8" s="25" t="s">
        <v>267</v>
      </c>
      <c r="J8" s="25" t="str">
        <f t="shared" si="3"/>
        <v>"</v>
      </c>
      <c r="K8" s="25" t="str">
        <f t="shared" si="4"/>
        <v/>
      </c>
      <c r="L8" s="25"/>
      <c r="M8" s="25" t="str">
        <f t="shared" ref="M8:M20" si="5">IF(N8&lt;&gt;""," and ", "")</f>
        <v/>
      </c>
      <c r="N8" s="25"/>
      <c r="O8" s="25" t="s">
        <v>196</v>
      </c>
      <c r="P8" s="25"/>
      <c r="Q8" s="25" t="s">
        <v>478</v>
      </c>
      <c r="R8" s="25" t="s">
        <v>478</v>
      </c>
    </row>
    <row r="9" spans="2:18" x14ac:dyDescent="0.45">
      <c r="B9" s="24">
        <v>43</v>
      </c>
      <c r="C9" s="24">
        <v>5</v>
      </c>
      <c r="D9" s="24">
        <v>4</v>
      </c>
      <c r="E9" s="24"/>
      <c r="F9" s="29" t="str">
        <f t="shared" si="0"/>
        <v>Is there any issue with the definition or the use of</v>
      </c>
      <c r="G9" s="24" t="str">
        <f t="shared" si="1"/>
        <v xml:space="preserve"> variable </v>
      </c>
      <c r="H9" s="24" t="str">
        <f t="shared" si="2"/>
        <v>"</v>
      </c>
      <c r="I9" s="24" t="s">
        <v>219</v>
      </c>
      <c r="J9" s="24" t="str">
        <f t="shared" si="3"/>
        <v>"</v>
      </c>
      <c r="K9" s="24" t="str">
        <f t="shared" si="4"/>
        <v/>
      </c>
      <c r="L9" s="24"/>
      <c r="M9" s="24" t="str">
        <f t="shared" si="5"/>
        <v/>
      </c>
      <c r="N9" s="24"/>
      <c r="O9" s="24" t="s">
        <v>196</v>
      </c>
      <c r="P9" s="24"/>
      <c r="Q9" s="24" t="s">
        <v>478</v>
      </c>
      <c r="R9" s="24" t="s">
        <v>478</v>
      </c>
    </row>
    <row r="10" spans="2:18" x14ac:dyDescent="0.45">
      <c r="B10" s="25">
        <v>43</v>
      </c>
      <c r="C10" s="25">
        <v>6</v>
      </c>
      <c r="D10" s="25">
        <v>3</v>
      </c>
      <c r="E10" s="25"/>
      <c r="F10" s="30" t="str">
        <f t="shared" si="0"/>
        <v>Is there any issue with the</v>
      </c>
      <c r="G10" s="25" t="str">
        <f t="shared" si="1"/>
        <v xml:space="preserve"> method invocation </v>
      </c>
      <c r="H10" s="25" t="str">
        <f t="shared" si="2"/>
        <v>"</v>
      </c>
      <c r="I10" s="25" t="s">
        <v>268</v>
      </c>
      <c r="J10" s="25" t="str">
        <f t="shared" si="3"/>
        <v>"</v>
      </c>
      <c r="K10" s="25" t="str">
        <f t="shared" si="4"/>
        <v xml:space="preserve"> at line </v>
      </c>
      <c r="L10" s="25">
        <v>419</v>
      </c>
      <c r="M10" s="25" t="str">
        <f t="shared" si="5"/>
        <v/>
      </c>
      <c r="N10" s="25"/>
      <c r="O10" s="25" t="s">
        <v>196</v>
      </c>
      <c r="P10" s="25"/>
      <c r="Q10" s="25" t="s">
        <v>478</v>
      </c>
      <c r="R10" s="25" t="s">
        <v>478</v>
      </c>
    </row>
    <row r="11" spans="2:18" x14ac:dyDescent="0.45">
      <c r="B11" s="24">
        <v>43</v>
      </c>
      <c r="C11" s="24">
        <v>7</v>
      </c>
      <c r="D11" s="24">
        <v>4</v>
      </c>
      <c r="E11" s="24"/>
      <c r="F11" s="29" t="str">
        <f t="shared" si="0"/>
        <v>Is there any issue with the definition or the use of</v>
      </c>
      <c r="G11" s="24" t="str">
        <f t="shared" si="1"/>
        <v xml:space="preserve"> variable </v>
      </c>
      <c r="H11" s="24" t="str">
        <f t="shared" si="2"/>
        <v>"</v>
      </c>
      <c r="I11" s="24" t="s">
        <v>213</v>
      </c>
      <c r="J11" s="24" t="str">
        <f t="shared" si="3"/>
        <v>"</v>
      </c>
      <c r="K11" s="24" t="str">
        <f t="shared" si="4"/>
        <v/>
      </c>
      <c r="L11" s="24"/>
      <c r="M11" s="24" t="str">
        <f t="shared" si="5"/>
        <v/>
      </c>
      <c r="N11" s="24"/>
      <c r="O11" s="24" t="s">
        <v>196</v>
      </c>
      <c r="P11" s="24"/>
      <c r="Q11" s="24" t="s">
        <v>478</v>
      </c>
      <c r="R11" s="24" t="s">
        <v>478</v>
      </c>
    </row>
    <row r="12" spans="2:18" x14ac:dyDescent="0.45">
      <c r="B12" s="25">
        <v>43</v>
      </c>
      <c r="C12" s="25">
        <v>8</v>
      </c>
      <c r="D12" s="25">
        <v>3</v>
      </c>
      <c r="E12" s="25"/>
      <c r="F12" s="30" t="str">
        <f t="shared" si="0"/>
        <v>Is there any issue with the</v>
      </c>
      <c r="G12" s="25" t="str">
        <f t="shared" si="1"/>
        <v xml:space="preserve"> method invocation </v>
      </c>
      <c r="H12" s="25" t="str">
        <f t="shared" si="2"/>
        <v>"</v>
      </c>
      <c r="I12" s="25" t="s">
        <v>269</v>
      </c>
      <c r="J12" s="25" t="str">
        <f t="shared" si="3"/>
        <v>"</v>
      </c>
      <c r="K12" s="25" t="str">
        <f t="shared" si="4"/>
        <v xml:space="preserve"> at line </v>
      </c>
      <c r="L12" s="25">
        <v>420</v>
      </c>
      <c r="M12" s="25" t="str">
        <f t="shared" si="5"/>
        <v/>
      </c>
      <c r="N12" s="25"/>
      <c r="O12" s="25" t="s">
        <v>196</v>
      </c>
      <c r="P12" s="25"/>
      <c r="Q12" s="25" t="s">
        <v>478</v>
      </c>
      <c r="R12" s="25" t="s">
        <v>478</v>
      </c>
    </row>
    <row r="13" spans="2:18" x14ac:dyDescent="0.45">
      <c r="B13" s="24">
        <v>43</v>
      </c>
      <c r="C13" s="24">
        <v>9</v>
      </c>
      <c r="D13" s="24">
        <v>1</v>
      </c>
      <c r="E13" s="24"/>
      <c r="F13" s="29" t="str">
        <f t="shared" si="0"/>
        <v>Is there any issue with the</v>
      </c>
      <c r="G13" s="24" t="str">
        <f t="shared" si="1"/>
        <v xml:space="preserve"> conditional clause </v>
      </c>
      <c r="H13" s="24" t="str">
        <f t="shared" si="2"/>
        <v/>
      </c>
      <c r="I13" s="24"/>
      <c r="J13" s="24" t="str">
        <f t="shared" si="3"/>
        <v/>
      </c>
      <c r="K13" s="24" t="str">
        <f t="shared" si="4"/>
        <v xml:space="preserve">between lines </v>
      </c>
      <c r="L13" s="24">
        <v>421</v>
      </c>
      <c r="M13" s="24" t="str">
        <f t="shared" si="5"/>
        <v xml:space="preserve"> and </v>
      </c>
      <c r="N13" s="24">
        <v>423</v>
      </c>
      <c r="O13" s="24" t="s">
        <v>196</v>
      </c>
      <c r="P13" s="24"/>
      <c r="Q13" s="24" t="s">
        <v>478</v>
      </c>
      <c r="R13" s="24" t="s">
        <v>478</v>
      </c>
    </row>
    <row r="14" spans="2:18" x14ac:dyDescent="0.45">
      <c r="B14" s="25">
        <v>43</v>
      </c>
      <c r="C14" s="25">
        <v>10</v>
      </c>
      <c r="D14" s="25">
        <v>1</v>
      </c>
      <c r="E14" s="25"/>
      <c r="F14" s="30" t="str">
        <f t="shared" si="0"/>
        <v>Is there any issue with the</v>
      </c>
      <c r="G14" s="25" t="str">
        <f t="shared" si="1"/>
        <v xml:space="preserve"> conditional clause </v>
      </c>
      <c r="H14" s="25" t="str">
        <f t="shared" si="2"/>
        <v>"</v>
      </c>
      <c r="I14" s="25" t="s">
        <v>270</v>
      </c>
      <c r="J14" s="25" t="str">
        <f t="shared" si="3"/>
        <v>"</v>
      </c>
      <c r="K14" s="25" t="s">
        <v>255</v>
      </c>
      <c r="L14" s="25">
        <v>422</v>
      </c>
      <c r="M14" s="25" t="str">
        <f t="shared" si="5"/>
        <v/>
      </c>
      <c r="N14" s="25"/>
      <c r="O14" s="25" t="s">
        <v>196</v>
      </c>
      <c r="P14" s="25"/>
      <c r="Q14" s="25" t="s">
        <v>478</v>
      </c>
      <c r="R14" s="25" t="s">
        <v>478</v>
      </c>
    </row>
    <row r="15" spans="2:18" x14ac:dyDescent="0.45">
      <c r="B15" s="24">
        <v>43</v>
      </c>
      <c r="C15" s="24">
        <v>11</v>
      </c>
      <c r="D15" s="24">
        <v>3</v>
      </c>
      <c r="E15" s="24"/>
      <c r="F15" s="29" t="str">
        <f t="shared" si="0"/>
        <v>Is there any issue with the</v>
      </c>
      <c r="G15" s="24" t="str">
        <f t="shared" si="1"/>
        <v xml:space="preserve"> method invocation </v>
      </c>
      <c r="H15" s="24" t="str">
        <f t="shared" si="2"/>
        <v>"</v>
      </c>
      <c r="I15" s="24" t="s">
        <v>271</v>
      </c>
      <c r="J15" s="24" t="str">
        <f t="shared" si="3"/>
        <v>"</v>
      </c>
      <c r="K15" s="24" t="str">
        <f t="shared" si="4"/>
        <v xml:space="preserve"> at line </v>
      </c>
      <c r="L15" s="24">
        <v>422</v>
      </c>
      <c r="M15" s="24" t="str">
        <f t="shared" si="5"/>
        <v/>
      </c>
      <c r="N15" s="24"/>
      <c r="O15" s="24" t="s">
        <v>196</v>
      </c>
      <c r="P15" s="24"/>
      <c r="Q15" s="24" t="s">
        <v>478</v>
      </c>
      <c r="R15" s="24" t="s">
        <v>478</v>
      </c>
    </row>
    <row r="16" spans="2:18" x14ac:dyDescent="0.45">
      <c r="B16" s="25">
        <v>43</v>
      </c>
      <c r="C16" s="25">
        <v>12</v>
      </c>
      <c r="D16" s="25">
        <v>4</v>
      </c>
      <c r="E16" s="25"/>
      <c r="F16" s="30" t="str">
        <f t="shared" si="0"/>
        <v>Is there any issue with the definition or the use of</v>
      </c>
      <c r="G16" s="25" t="str">
        <f t="shared" si="1"/>
        <v xml:space="preserve"> variable </v>
      </c>
      <c r="H16" s="25" t="str">
        <f t="shared" si="2"/>
        <v>"</v>
      </c>
      <c r="I16" s="25" t="s">
        <v>273</v>
      </c>
      <c r="J16" s="25" t="str">
        <f t="shared" si="3"/>
        <v>"</v>
      </c>
      <c r="K16" s="25" t="str">
        <f t="shared" si="4"/>
        <v/>
      </c>
      <c r="L16" s="25"/>
      <c r="M16" s="25" t="str">
        <f t="shared" si="5"/>
        <v/>
      </c>
      <c r="N16" s="25"/>
      <c r="O16" s="25" t="s">
        <v>196</v>
      </c>
      <c r="P16" s="25"/>
      <c r="Q16" s="25" t="s">
        <v>478</v>
      </c>
      <c r="R16" s="25" t="s">
        <v>478</v>
      </c>
    </row>
    <row r="17" spans="1:18" x14ac:dyDescent="0.45">
      <c r="B17" s="24">
        <v>43</v>
      </c>
      <c r="C17" s="24">
        <v>13</v>
      </c>
      <c r="D17" s="24">
        <v>2</v>
      </c>
      <c r="E17" s="24"/>
      <c r="F17" s="29" t="str">
        <f t="shared" si="0"/>
        <v>Is there any issue with the</v>
      </c>
      <c r="G17" s="24" t="str">
        <f t="shared" si="1"/>
        <v xml:space="preserve"> loop </v>
      </c>
      <c r="H17" s="24" t="str">
        <f>IF(I17&lt;&gt;"",$H$4,"")</f>
        <v>"</v>
      </c>
      <c r="I17" s="24" t="s">
        <v>216</v>
      </c>
      <c r="J17" s="24" t="str">
        <f>IF(I17&lt;&gt;"",$J$4,"")</f>
        <v>"</v>
      </c>
      <c r="K17" s="24" t="str">
        <f t="shared" si="4"/>
        <v xml:space="preserve">between lines </v>
      </c>
      <c r="L17" s="24">
        <v>425</v>
      </c>
      <c r="M17" s="24" t="str">
        <f t="shared" si="5"/>
        <v xml:space="preserve"> and </v>
      </c>
      <c r="N17" s="24">
        <v>441</v>
      </c>
      <c r="O17" s="24" t="s">
        <v>196</v>
      </c>
      <c r="P17" s="24"/>
      <c r="Q17" s="24" t="s">
        <v>478</v>
      </c>
      <c r="R17" s="24" t="s">
        <v>478</v>
      </c>
    </row>
    <row r="18" spans="1:18" x14ac:dyDescent="0.45">
      <c r="B18" s="25">
        <v>43</v>
      </c>
      <c r="C18" s="25">
        <v>14</v>
      </c>
      <c r="D18" s="25">
        <v>4</v>
      </c>
      <c r="E18" s="25"/>
      <c r="F18" s="30" t="str">
        <f t="shared" si="0"/>
        <v>Is there any issue with the definition or the use of</v>
      </c>
      <c r="G18" s="25" t="str">
        <f t="shared" si="1"/>
        <v xml:space="preserve"> variable </v>
      </c>
      <c r="H18" s="25" t="str">
        <f>IF(I18&lt;&gt;"",$H$4,"")</f>
        <v>"</v>
      </c>
      <c r="I18" s="25" t="s">
        <v>274</v>
      </c>
      <c r="J18" s="25" t="str">
        <f>IF(I18&lt;&gt;"",$J$4,"")</f>
        <v>"</v>
      </c>
      <c r="K18" s="25" t="str">
        <f t="shared" si="4"/>
        <v/>
      </c>
      <c r="L18" s="25"/>
      <c r="M18" s="25" t="str">
        <f t="shared" si="5"/>
        <v/>
      </c>
      <c r="N18" s="25"/>
      <c r="O18" s="25" t="s">
        <v>196</v>
      </c>
      <c r="P18" s="25"/>
      <c r="Q18" s="25" t="s">
        <v>478</v>
      </c>
      <c r="R18" s="24" t="s">
        <v>478</v>
      </c>
    </row>
    <row r="19" spans="1:18" x14ac:dyDescent="0.45">
      <c r="B19" s="24">
        <v>43</v>
      </c>
      <c r="C19" s="24">
        <v>15</v>
      </c>
      <c r="D19" s="24">
        <v>3</v>
      </c>
      <c r="E19" s="24"/>
      <c r="F19" s="29" t="str">
        <f t="shared" si="0"/>
        <v>Is there any issue with the</v>
      </c>
      <c r="G19" s="24" t="str">
        <f t="shared" si="1"/>
        <v xml:space="preserve"> method invocation </v>
      </c>
      <c r="H19" s="24" t="str">
        <f t="shared" si="2"/>
        <v>"</v>
      </c>
      <c r="I19" s="24" t="s">
        <v>268</v>
      </c>
      <c r="J19" s="24" t="str">
        <f t="shared" si="3"/>
        <v>"</v>
      </c>
      <c r="K19" s="24" t="str">
        <f t="shared" si="4"/>
        <v xml:space="preserve"> at line </v>
      </c>
      <c r="L19" s="24">
        <v>425</v>
      </c>
      <c r="M19" s="24" t="str">
        <f t="shared" si="5"/>
        <v/>
      </c>
      <c r="N19" s="24"/>
      <c r="O19" s="24" t="s">
        <v>196</v>
      </c>
      <c r="P19" s="24"/>
      <c r="Q19" s="24" t="s">
        <v>478</v>
      </c>
      <c r="R19" s="24" t="s">
        <v>478</v>
      </c>
    </row>
    <row r="20" spans="1:18" x14ac:dyDescent="0.45">
      <c r="B20" s="25">
        <v>43</v>
      </c>
      <c r="C20" s="25">
        <v>16</v>
      </c>
      <c r="D20" s="25">
        <v>3</v>
      </c>
      <c r="E20" s="25"/>
      <c r="F20" s="30" t="str">
        <f t="shared" si="0"/>
        <v>Is there any issue with the</v>
      </c>
      <c r="G20" s="25" t="str">
        <f t="shared" si="1"/>
        <v xml:space="preserve"> method invocation </v>
      </c>
      <c r="H20" s="25" t="str">
        <f t="shared" si="2"/>
        <v>"</v>
      </c>
      <c r="I20" s="25" t="s">
        <v>248</v>
      </c>
      <c r="J20" s="25" t="str">
        <f t="shared" si="3"/>
        <v>"</v>
      </c>
      <c r="K20" s="25" t="str">
        <f t="shared" si="4"/>
        <v xml:space="preserve"> at line </v>
      </c>
      <c r="L20" s="25">
        <v>425</v>
      </c>
      <c r="M20" s="25" t="str">
        <f t="shared" si="5"/>
        <v/>
      </c>
      <c r="N20" s="25"/>
      <c r="O20" s="25" t="s">
        <v>196</v>
      </c>
      <c r="P20" s="25"/>
      <c r="Q20" s="24" t="s">
        <v>478</v>
      </c>
      <c r="R20" s="24" t="s">
        <v>478</v>
      </c>
    </row>
    <row r="21" spans="1:18" x14ac:dyDescent="0.45">
      <c r="A21" s="33" t="s">
        <v>240</v>
      </c>
      <c r="B21" s="24">
        <v>43</v>
      </c>
      <c r="C21" s="24">
        <v>17</v>
      </c>
      <c r="D21" s="24">
        <v>1</v>
      </c>
      <c r="E21" s="24"/>
      <c r="F21" s="29" t="str">
        <f>IF(D21&lt;&gt;4, "Is there any issue with the", "Is there any issue with the definition or the use of")</f>
        <v>Is there any issue with the</v>
      </c>
      <c r="G21" s="24" t="str">
        <f>IF(D21=4," variable ",IF(D21=1," conditional clause ",IF(D21=2," loop ",IF(D21=3," method invocation ",""))))</f>
        <v xml:space="preserve"> conditional clause </v>
      </c>
      <c r="H21" s="24" t="str">
        <f>IF(I21&lt;&gt;"",$H$4,"")</f>
        <v/>
      </c>
      <c r="I21" s="24"/>
      <c r="J21" s="24" t="str">
        <f>IF(I21&lt;&gt;"",$J$4,"")</f>
        <v/>
      </c>
      <c r="K21" s="24" t="str">
        <f>IF(OR(D21=1,D21=2),"between lines ", IF(D21=3," at line ",""))</f>
        <v xml:space="preserve">between lines </v>
      </c>
      <c r="L21" s="24">
        <v>426</v>
      </c>
      <c r="M21" s="24" t="str">
        <f>IF(N21&lt;&gt;""," and ", "")</f>
        <v xml:space="preserve"> and </v>
      </c>
      <c r="N21" s="24">
        <v>432</v>
      </c>
      <c r="O21" s="24" t="s">
        <v>196</v>
      </c>
      <c r="P21" s="24" t="s">
        <v>29</v>
      </c>
      <c r="Q21" s="24" t="s">
        <v>478</v>
      </c>
      <c r="R21" s="25" t="s">
        <v>478</v>
      </c>
    </row>
    <row r="22" spans="1:18" x14ac:dyDescent="0.45">
      <c r="A22" s="33" t="s">
        <v>240</v>
      </c>
      <c r="B22" s="25">
        <v>43</v>
      </c>
      <c r="C22" s="25">
        <v>18</v>
      </c>
      <c r="D22" s="25">
        <v>3</v>
      </c>
      <c r="E22" s="25"/>
      <c r="F22" s="30" t="str">
        <f t="shared" ref="F22:F30" si="6">IF(D22&lt;&gt;4, "Is there any issue with the", "Is there any issue with the definition or the use of")</f>
        <v>Is there any issue with the</v>
      </c>
      <c r="G22" s="25" t="str">
        <f t="shared" ref="G22:G30" si="7">IF(D22=4," variable ",IF(D22=1," conditional clause ",IF(D22=2," loop ",IF(D22=3," method invocation ",""))))</f>
        <v xml:space="preserve"> method invocation </v>
      </c>
      <c r="H22" s="25" t="str">
        <f t="shared" ref="H22:H30" si="8">IF(I22&lt;&gt;"",$H$4,"")</f>
        <v>"</v>
      </c>
      <c r="I22" s="25" t="s">
        <v>275</v>
      </c>
      <c r="J22" s="25" t="str">
        <f t="shared" ref="J22:J30" si="9">IF(I22&lt;&gt;"",$J$4,"")</f>
        <v>"</v>
      </c>
      <c r="K22" s="25" t="str">
        <f t="shared" ref="K22:K30" si="10">IF(OR(D22=1,D22=2),"between lines ", IF(D22=3," at line ",""))</f>
        <v xml:space="preserve"> at line </v>
      </c>
      <c r="L22" s="25">
        <v>426</v>
      </c>
      <c r="M22" s="25" t="str">
        <f>IF(N22&lt;&gt;""," and ", "")</f>
        <v/>
      </c>
      <c r="N22" s="25"/>
      <c r="O22" s="25" t="s">
        <v>196</v>
      </c>
      <c r="P22" s="25" t="s">
        <v>29</v>
      </c>
      <c r="Q22" s="25" t="s">
        <v>478</v>
      </c>
      <c r="R22" s="24" t="s">
        <v>478</v>
      </c>
    </row>
    <row r="23" spans="1:18" x14ac:dyDescent="0.45">
      <c r="A23" s="33" t="s">
        <v>240</v>
      </c>
      <c r="B23" s="24">
        <v>43</v>
      </c>
      <c r="C23" s="24">
        <v>19</v>
      </c>
      <c r="D23" s="24">
        <v>3</v>
      </c>
      <c r="E23" s="24"/>
      <c r="F23" s="29" t="str">
        <f t="shared" si="6"/>
        <v>Is there any issue with the</v>
      </c>
      <c r="G23" s="24" t="str">
        <f t="shared" si="7"/>
        <v xml:space="preserve"> method invocation </v>
      </c>
      <c r="H23" s="24" t="str">
        <f t="shared" si="8"/>
        <v>"</v>
      </c>
      <c r="I23" s="24" t="s">
        <v>277</v>
      </c>
      <c r="J23" s="24" t="str">
        <f t="shared" si="9"/>
        <v>"</v>
      </c>
      <c r="K23" s="24" t="str">
        <f t="shared" si="10"/>
        <v xml:space="preserve"> at line </v>
      </c>
      <c r="L23" s="24">
        <v>427</v>
      </c>
      <c r="M23" s="24" t="str">
        <f>IF(N23&lt;&gt;""," and ", "")</f>
        <v/>
      </c>
      <c r="N23" s="24"/>
      <c r="O23" s="24" t="s">
        <v>196</v>
      </c>
      <c r="P23" s="24" t="s">
        <v>29</v>
      </c>
      <c r="Q23" s="24" t="s">
        <v>478</v>
      </c>
      <c r="R23" s="24" t="s">
        <v>478</v>
      </c>
    </row>
    <row r="24" spans="1:18" x14ac:dyDescent="0.45">
      <c r="B24" s="25">
        <v>43</v>
      </c>
      <c r="C24" s="25">
        <v>20</v>
      </c>
      <c r="D24" s="25">
        <v>3</v>
      </c>
      <c r="E24" s="25"/>
      <c r="F24" s="30" t="str">
        <f t="shared" si="6"/>
        <v>Is there any issue with the</v>
      </c>
      <c r="G24" s="25" t="str">
        <f t="shared" si="7"/>
        <v xml:space="preserve"> method invocation </v>
      </c>
      <c r="H24" s="25" t="str">
        <f t="shared" si="8"/>
        <v>"</v>
      </c>
      <c r="I24" s="25" t="s">
        <v>276</v>
      </c>
      <c r="J24" s="25" t="str">
        <f t="shared" si="9"/>
        <v>"</v>
      </c>
      <c r="K24" s="25" t="str">
        <f t="shared" si="10"/>
        <v xml:space="preserve"> at line </v>
      </c>
      <c r="L24" s="25">
        <v>429</v>
      </c>
      <c r="M24" s="25" t="str">
        <f t="shared" ref="M24:M30" si="11">IF(N24&lt;&gt;""," and ", "")</f>
        <v/>
      </c>
      <c r="N24" s="25"/>
      <c r="O24" s="25" t="s">
        <v>196</v>
      </c>
      <c r="P24" s="25"/>
      <c r="Q24" s="25" t="s">
        <v>478</v>
      </c>
      <c r="R24" s="24" t="s">
        <v>478</v>
      </c>
    </row>
    <row r="25" spans="1:18" x14ac:dyDescent="0.45">
      <c r="B25" s="24">
        <v>43</v>
      </c>
      <c r="C25" s="24">
        <v>21</v>
      </c>
      <c r="D25" s="24">
        <v>3</v>
      </c>
      <c r="E25" s="24"/>
      <c r="F25" s="29" t="str">
        <f t="shared" si="6"/>
        <v>Is there any issue with the</v>
      </c>
      <c r="G25" s="24" t="str">
        <f t="shared" si="7"/>
        <v xml:space="preserve"> method invocation </v>
      </c>
      <c r="H25" s="24" t="str">
        <f t="shared" si="8"/>
        <v>"</v>
      </c>
      <c r="I25" s="24" t="s">
        <v>268</v>
      </c>
      <c r="J25" s="24" t="str">
        <f t="shared" si="9"/>
        <v>"</v>
      </c>
      <c r="K25" s="24" t="str">
        <f t="shared" si="10"/>
        <v xml:space="preserve"> at line </v>
      </c>
      <c r="L25" s="24">
        <v>430</v>
      </c>
      <c r="M25" s="24" t="str">
        <f t="shared" si="11"/>
        <v/>
      </c>
      <c r="N25" s="24"/>
      <c r="O25" s="24" t="s">
        <v>196</v>
      </c>
      <c r="P25" s="24"/>
      <c r="Q25" s="24" t="s">
        <v>478</v>
      </c>
      <c r="R25" s="25" t="s">
        <v>478</v>
      </c>
    </row>
    <row r="26" spans="1:18" x14ac:dyDescent="0.45">
      <c r="B26" s="25">
        <v>43</v>
      </c>
      <c r="C26" s="25">
        <v>22</v>
      </c>
      <c r="D26" s="25">
        <v>1</v>
      </c>
      <c r="E26" s="25"/>
      <c r="F26" s="30" t="str">
        <f t="shared" si="6"/>
        <v>Is there any issue with the</v>
      </c>
      <c r="G26" s="25" t="str">
        <f t="shared" si="7"/>
        <v xml:space="preserve"> conditional clause </v>
      </c>
      <c r="H26" s="25" t="str">
        <f t="shared" si="8"/>
        <v>"</v>
      </c>
      <c r="I26" s="25" t="s">
        <v>278</v>
      </c>
      <c r="J26" s="25" t="str">
        <f t="shared" si="9"/>
        <v>"</v>
      </c>
      <c r="K26" s="25" t="str">
        <f t="shared" si="10"/>
        <v xml:space="preserve">between lines </v>
      </c>
      <c r="L26" s="25">
        <v>433</v>
      </c>
      <c r="M26" s="25" t="str">
        <f t="shared" si="11"/>
        <v xml:space="preserve"> and </v>
      </c>
      <c r="N26" s="25">
        <v>440</v>
      </c>
      <c r="O26" s="25" t="s">
        <v>196</v>
      </c>
      <c r="P26" s="25"/>
      <c r="Q26" s="25" t="s">
        <v>478</v>
      </c>
      <c r="R26" s="24" t="s">
        <v>478</v>
      </c>
    </row>
    <row r="27" spans="1:18" x14ac:dyDescent="0.45">
      <c r="B27" s="24">
        <v>43</v>
      </c>
      <c r="C27" s="24">
        <v>23</v>
      </c>
      <c r="D27" s="24">
        <v>3</v>
      </c>
      <c r="E27" s="24"/>
      <c r="F27" s="29" t="str">
        <f t="shared" si="6"/>
        <v>Is there any issue with the</v>
      </c>
      <c r="G27" s="24" t="str">
        <f t="shared" si="7"/>
        <v xml:space="preserve"> method invocation </v>
      </c>
      <c r="H27" s="24" t="str">
        <f t="shared" si="8"/>
        <v>"</v>
      </c>
      <c r="I27" s="24" t="s">
        <v>268</v>
      </c>
      <c r="J27" s="24" t="str">
        <f t="shared" si="9"/>
        <v>"</v>
      </c>
      <c r="K27" s="24" t="str">
        <f t="shared" si="10"/>
        <v xml:space="preserve"> at line </v>
      </c>
      <c r="L27" s="24">
        <v>433</v>
      </c>
      <c r="M27" s="24" t="str">
        <f t="shared" si="11"/>
        <v/>
      </c>
      <c r="N27" s="24"/>
      <c r="O27" s="24" t="s">
        <v>196</v>
      </c>
      <c r="P27" s="24"/>
      <c r="Q27" s="24" t="s">
        <v>478</v>
      </c>
      <c r="R27" s="25" t="s">
        <v>478</v>
      </c>
    </row>
    <row r="28" spans="1:18" x14ac:dyDescent="0.45">
      <c r="B28" s="25">
        <v>43</v>
      </c>
      <c r="C28" s="25">
        <v>24</v>
      </c>
      <c r="D28" s="25">
        <v>3</v>
      </c>
      <c r="E28" s="25"/>
      <c r="F28" s="30" t="str">
        <f t="shared" si="6"/>
        <v>Is there any issue with the</v>
      </c>
      <c r="G28" s="25" t="str">
        <f t="shared" si="7"/>
        <v xml:space="preserve"> method invocation </v>
      </c>
      <c r="H28" s="25" t="str">
        <f t="shared" si="8"/>
        <v>"</v>
      </c>
      <c r="I28" s="25" t="s">
        <v>279</v>
      </c>
      <c r="J28" s="25" t="str">
        <f t="shared" si="9"/>
        <v>"</v>
      </c>
      <c r="K28" s="25" t="str">
        <f t="shared" si="10"/>
        <v xml:space="preserve"> at line </v>
      </c>
      <c r="L28" s="25">
        <v>435</v>
      </c>
      <c r="M28" s="25" t="str">
        <f t="shared" si="11"/>
        <v/>
      </c>
      <c r="N28" s="25"/>
      <c r="O28" s="25" t="s">
        <v>196</v>
      </c>
      <c r="P28" s="25"/>
      <c r="Q28" s="25" t="s">
        <v>478</v>
      </c>
      <c r="R28" s="24" t="s">
        <v>478</v>
      </c>
    </row>
    <row r="29" spans="1:18" x14ac:dyDescent="0.45">
      <c r="B29" s="24">
        <v>43</v>
      </c>
      <c r="C29" s="24">
        <v>25</v>
      </c>
      <c r="D29" s="24">
        <v>1</v>
      </c>
      <c r="E29" s="24"/>
      <c r="F29" s="29" t="str">
        <f t="shared" si="6"/>
        <v>Is there any issue with the</v>
      </c>
      <c r="G29" s="24" t="str">
        <f t="shared" si="7"/>
        <v xml:space="preserve"> conditional clause </v>
      </c>
      <c r="H29" s="24" t="str">
        <f t="shared" si="8"/>
        <v>"</v>
      </c>
      <c r="I29" s="24" t="s">
        <v>270</v>
      </c>
      <c r="J29" s="24" t="str">
        <f t="shared" si="9"/>
        <v>"</v>
      </c>
      <c r="K29" s="24" t="str">
        <f t="shared" si="10"/>
        <v xml:space="preserve">between lines </v>
      </c>
      <c r="L29" s="24">
        <v>436</v>
      </c>
      <c r="M29" s="24" t="str">
        <f t="shared" si="11"/>
        <v xml:space="preserve"> and </v>
      </c>
      <c r="N29" s="24">
        <v>437</v>
      </c>
      <c r="O29" s="24" t="s">
        <v>196</v>
      </c>
      <c r="P29" s="24"/>
      <c r="Q29" s="24" t="s">
        <v>478</v>
      </c>
      <c r="R29" s="25" t="s">
        <v>478</v>
      </c>
    </row>
    <row r="30" spans="1:18" x14ac:dyDescent="0.45">
      <c r="B30" s="25">
        <v>43</v>
      </c>
      <c r="C30" s="25">
        <v>26</v>
      </c>
      <c r="D30" s="25">
        <v>3</v>
      </c>
      <c r="E30" s="25"/>
      <c r="F30" s="30" t="str">
        <f t="shared" si="6"/>
        <v>Is there any issue with the</v>
      </c>
      <c r="G30" s="25" t="str">
        <f t="shared" si="7"/>
        <v xml:space="preserve"> method invocation </v>
      </c>
      <c r="H30" s="25" t="str">
        <f t="shared" si="8"/>
        <v>"</v>
      </c>
      <c r="I30" s="25" t="s">
        <v>279</v>
      </c>
      <c r="J30" s="25" t="str">
        <f t="shared" si="9"/>
        <v>"</v>
      </c>
      <c r="K30" s="25" t="str">
        <f t="shared" si="10"/>
        <v xml:space="preserve"> at line </v>
      </c>
      <c r="L30" s="25">
        <v>439</v>
      </c>
      <c r="M30" s="25" t="str">
        <f t="shared" si="11"/>
        <v/>
      </c>
      <c r="N30" s="25"/>
      <c r="O30" s="25" t="s">
        <v>196</v>
      </c>
      <c r="P30" s="25"/>
      <c r="Q30" s="25" t="s">
        <v>478</v>
      </c>
      <c r="R30" s="24" t="s">
        <v>478</v>
      </c>
    </row>
    <row r="31" spans="1:18" x14ac:dyDescent="0.45">
      <c r="B31" s="24"/>
      <c r="C31" s="24"/>
      <c r="D31" s="24"/>
      <c r="E31" s="24"/>
      <c r="F31" s="29"/>
      <c r="G31" s="24"/>
      <c r="H31" s="24"/>
      <c r="I31" s="24"/>
      <c r="J31" s="24"/>
      <c r="K31" s="24"/>
      <c r="L31" s="24"/>
      <c r="M31" s="24"/>
      <c r="N31" s="24"/>
      <c r="O31" s="24"/>
      <c r="P31" s="24"/>
      <c r="Q31" s="24"/>
      <c r="R31" s="24"/>
    </row>
    <row r="32" spans="1:18" x14ac:dyDescent="0.45">
      <c r="B32" s="25"/>
      <c r="C32" s="25"/>
      <c r="D32" s="25"/>
      <c r="E32" s="25"/>
      <c r="F32" s="30"/>
      <c r="G32" s="25"/>
      <c r="H32" s="25"/>
      <c r="I32" s="25"/>
      <c r="J32" s="25"/>
      <c r="K32" s="25"/>
      <c r="L32" s="25"/>
      <c r="M32" s="25"/>
      <c r="N32" s="25"/>
      <c r="O32" s="25"/>
      <c r="P32" s="25"/>
      <c r="Q32" s="25"/>
      <c r="R32" s="24"/>
    </row>
    <row r="33" spans="2:18" x14ac:dyDescent="0.45">
      <c r="B33" s="24"/>
      <c r="C33" s="24"/>
      <c r="D33" s="24"/>
      <c r="E33" s="24"/>
      <c r="F33" s="29"/>
      <c r="G33" s="24"/>
      <c r="H33" s="24"/>
      <c r="I33" s="24"/>
      <c r="J33" s="24"/>
      <c r="K33" s="24"/>
      <c r="L33" s="24"/>
      <c r="M33" s="24"/>
      <c r="N33" s="24"/>
      <c r="O33" s="24"/>
      <c r="P33" s="24"/>
      <c r="Q33" s="24"/>
      <c r="R33" s="24"/>
    </row>
    <row r="34" spans="2:18" x14ac:dyDescent="0.45">
      <c r="B34" s="25"/>
      <c r="C34" s="25"/>
      <c r="D34" s="25"/>
      <c r="E34" s="25"/>
      <c r="F34" s="30"/>
      <c r="G34" s="25"/>
      <c r="H34" s="25"/>
      <c r="I34" s="25"/>
      <c r="J34" s="25"/>
      <c r="K34" s="25"/>
      <c r="L34" s="25"/>
      <c r="M34" s="25"/>
      <c r="N34" s="25"/>
      <c r="O34" s="25"/>
      <c r="P34" s="25"/>
      <c r="Q34" s="25"/>
      <c r="R34" s="25"/>
    </row>
    <row r="35" spans="2:18" x14ac:dyDescent="0.45">
      <c r="B35" s="24"/>
      <c r="C35" s="24"/>
      <c r="D35" s="24"/>
      <c r="E35" s="24"/>
      <c r="F35" s="29"/>
      <c r="G35" s="24"/>
      <c r="H35" s="24"/>
      <c r="I35" s="24"/>
      <c r="J35" s="24"/>
      <c r="K35" s="24"/>
      <c r="L35" s="24"/>
      <c r="M35" s="24"/>
      <c r="N35" s="24"/>
      <c r="O35" s="24"/>
      <c r="P35" s="24"/>
      <c r="Q35" s="24"/>
      <c r="R35" s="24"/>
    </row>
    <row r="36" spans="2:18" x14ac:dyDescent="0.45">
      <c r="B36" s="25"/>
      <c r="C36" s="25"/>
      <c r="D36" s="25"/>
      <c r="E36" s="25"/>
      <c r="F36" s="30"/>
      <c r="G36" s="25"/>
      <c r="H36" s="25"/>
      <c r="I36" s="25"/>
      <c r="J36" s="25"/>
      <c r="K36" s="25"/>
      <c r="L36" s="25"/>
      <c r="M36" s="25"/>
      <c r="N36" s="25"/>
      <c r="O36" s="25"/>
      <c r="P36" s="25"/>
      <c r="Q36" s="25"/>
      <c r="R36" s="25"/>
    </row>
    <row r="37" spans="2:18" x14ac:dyDescent="0.45">
      <c r="B37" s="24"/>
      <c r="C37" s="24"/>
      <c r="D37" s="24"/>
      <c r="E37" s="24"/>
      <c r="F37" s="29"/>
      <c r="G37" s="24"/>
      <c r="H37" s="24"/>
      <c r="I37" s="24"/>
      <c r="J37" s="24"/>
      <c r="K37" s="24"/>
      <c r="L37" s="24"/>
      <c r="M37" s="24"/>
      <c r="N37" s="24"/>
      <c r="O37" s="24"/>
      <c r="P37" s="24"/>
      <c r="Q37" s="24"/>
      <c r="R37" s="24"/>
    </row>
    <row r="38" spans="2:18" x14ac:dyDescent="0.45">
      <c r="B38" s="25"/>
      <c r="C38" s="25"/>
      <c r="D38" s="25"/>
      <c r="E38" s="25"/>
      <c r="F38" s="30"/>
      <c r="G38" s="25"/>
      <c r="H38" s="25"/>
      <c r="I38" s="25"/>
      <c r="J38" s="25"/>
      <c r="K38" s="25"/>
      <c r="L38" s="25"/>
      <c r="M38" s="25"/>
      <c r="N38" s="25"/>
      <c r="O38" s="25"/>
      <c r="P38" s="25"/>
      <c r="Q38" s="25"/>
      <c r="R38" s="25"/>
    </row>
    <row r="39" spans="2:18" x14ac:dyDescent="0.45">
      <c r="B39" s="24"/>
      <c r="C39" s="24"/>
      <c r="D39" s="24"/>
      <c r="E39" s="24"/>
      <c r="F39" s="29"/>
      <c r="G39" s="24"/>
      <c r="H39" s="24"/>
      <c r="I39" s="24"/>
      <c r="J39" s="24"/>
      <c r="K39" s="24"/>
      <c r="L39" s="24"/>
      <c r="M39" s="24"/>
      <c r="N39" s="24"/>
      <c r="O39" s="24"/>
      <c r="P39" s="24"/>
      <c r="Q39" s="24"/>
      <c r="R39" s="24"/>
    </row>
    <row r="40" spans="2:18" x14ac:dyDescent="0.45">
      <c r="B40"/>
      <c r="C40"/>
      <c r="D40"/>
      <c r="E40"/>
      <c r="F40"/>
      <c r="G40"/>
      <c r="H40"/>
      <c r="I40"/>
      <c r="J40"/>
      <c r="K40"/>
      <c r="L40"/>
      <c r="M40"/>
      <c r="N40"/>
      <c r="O40"/>
      <c r="P40"/>
    </row>
  </sheetData>
  <mergeCells count="2">
    <mergeCell ref="B3:D3"/>
    <mergeCell ref="F3:O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M52"/>
  <sheetViews>
    <sheetView topLeftCell="A19" zoomScale="70" zoomScaleNormal="70" workbookViewId="0">
      <selection activeCell="C21" sqref="C21"/>
    </sheetView>
  </sheetViews>
  <sheetFormatPr defaultRowHeight="14.25" x14ac:dyDescent="0.45"/>
  <cols>
    <col min="2" max="2" width="28.59765625" customWidth="1"/>
    <col min="3" max="3" width="74.86328125" customWidth="1"/>
    <col min="4" max="4" width="12.73046875" style="3" customWidth="1"/>
    <col min="5" max="5" width="24.73046875" customWidth="1"/>
    <col min="6" max="6" width="16.3984375" customWidth="1"/>
    <col min="7" max="7" width="11.3984375" customWidth="1"/>
    <col min="8" max="8" width="18" customWidth="1"/>
    <col min="9" max="9" width="43" customWidth="1"/>
    <col min="10" max="10" width="24" customWidth="1"/>
    <col min="11" max="11" width="15.265625" customWidth="1"/>
  </cols>
  <sheetData>
    <row r="1" spans="2:13" x14ac:dyDescent="0.45">
      <c r="M1" s="9">
        <f>SUM(M5:M22)</f>
        <v>121</v>
      </c>
    </row>
    <row r="2" spans="2:13" ht="54" x14ac:dyDescent="0.45">
      <c r="B2" s="1" t="s">
        <v>0</v>
      </c>
      <c r="C2" s="2" t="s">
        <v>2</v>
      </c>
      <c r="D2" s="6" t="s">
        <v>5</v>
      </c>
      <c r="E2" s="1" t="s">
        <v>50</v>
      </c>
      <c r="F2" s="1" t="s">
        <v>69</v>
      </c>
      <c r="G2" s="6" t="s">
        <v>14</v>
      </c>
      <c r="H2" s="6" t="s">
        <v>70</v>
      </c>
      <c r="I2" s="6" t="s">
        <v>71</v>
      </c>
      <c r="J2" s="6" t="s">
        <v>72</v>
      </c>
      <c r="K2" s="6" t="s">
        <v>20</v>
      </c>
      <c r="L2" s="1" t="s">
        <v>28</v>
      </c>
      <c r="M2" s="1" t="s">
        <v>77</v>
      </c>
    </row>
    <row r="3" spans="2:13" ht="96.75" hidden="1" customHeight="1" x14ac:dyDescent="0.45">
      <c r="B3" s="1" t="s">
        <v>1</v>
      </c>
      <c r="C3" s="2" t="s">
        <v>16</v>
      </c>
      <c r="D3" s="1">
        <v>1</v>
      </c>
      <c r="E3" s="1" t="s">
        <v>13</v>
      </c>
      <c r="F3" s="1" t="s">
        <v>15</v>
      </c>
      <c r="G3" s="1">
        <f>623-450</f>
        <v>173</v>
      </c>
      <c r="H3" s="1" t="s">
        <v>10</v>
      </c>
      <c r="I3" s="1" t="s">
        <v>17</v>
      </c>
      <c r="J3" s="1"/>
      <c r="K3" s="1"/>
      <c r="L3" s="1" t="s">
        <v>63</v>
      </c>
      <c r="M3" s="1"/>
    </row>
    <row r="4" spans="2:13" ht="157.5" hidden="1" x14ac:dyDescent="0.45">
      <c r="B4" s="1" t="s">
        <v>1</v>
      </c>
      <c r="C4" s="2" t="s">
        <v>7</v>
      </c>
      <c r="D4" s="1">
        <v>4</v>
      </c>
      <c r="E4" s="1"/>
      <c r="F4" s="1" t="s">
        <v>18</v>
      </c>
      <c r="G4" s="1"/>
      <c r="H4" s="1" t="s">
        <v>8</v>
      </c>
      <c r="I4" s="1" t="s">
        <v>19</v>
      </c>
      <c r="J4" s="1"/>
      <c r="K4" s="1"/>
      <c r="L4" s="1" t="s">
        <v>63</v>
      </c>
      <c r="M4" s="1"/>
    </row>
    <row r="5" spans="2:13" ht="109.5" customHeight="1" x14ac:dyDescent="0.45">
      <c r="B5" s="1" t="s">
        <v>1</v>
      </c>
      <c r="C5" s="2" t="s">
        <v>66</v>
      </c>
      <c r="D5" s="6">
        <v>6</v>
      </c>
      <c r="E5" s="1" t="s">
        <v>6</v>
      </c>
      <c r="F5" s="1" t="s">
        <v>99</v>
      </c>
      <c r="G5" s="6">
        <f>98-75</f>
        <v>23</v>
      </c>
      <c r="H5" s="6" t="s">
        <v>40</v>
      </c>
      <c r="I5" s="1" t="s">
        <v>47</v>
      </c>
      <c r="J5" s="6" t="s">
        <v>100</v>
      </c>
      <c r="K5" s="6" t="s">
        <v>48</v>
      </c>
      <c r="L5" s="1" t="s">
        <v>64</v>
      </c>
      <c r="M5" s="1">
        <v>13</v>
      </c>
    </row>
    <row r="6" spans="2:13" ht="114" hidden="1" customHeight="1" x14ac:dyDescent="0.45">
      <c r="B6" s="1" t="s">
        <v>1</v>
      </c>
      <c r="C6" s="2" t="s">
        <v>9</v>
      </c>
      <c r="D6" s="1">
        <v>7</v>
      </c>
      <c r="E6" s="1"/>
      <c r="F6" s="1"/>
      <c r="G6" s="1">
        <f>623-450</f>
        <v>173</v>
      </c>
      <c r="H6" s="1" t="s">
        <v>10</v>
      </c>
      <c r="I6" s="1" t="s">
        <v>17</v>
      </c>
      <c r="J6" s="1"/>
      <c r="K6" s="1"/>
      <c r="L6" s="1" t="s">
        <v>63</v>
      </c>
      <c r="M6" s="1"/>
    </row>
    <row r="7" spans="2:13" ht="223.15" hidden="1" x14ac:dyDescent="0.45">
      <c r="B7" s="1" t="s">
        <v>1</v>
      </c>
      <c r="C7" s="2" t="s">
        <v>11</v>
      </c>
      <c r="D7" s="1">
        <v>8</v>
      </c>
      <c r="E7" s="1"/>
      <c r="F7" s="1"/>
      <c r="G7" s="1"/>
      <c r="H7" s="1" t="s">
        <v>12</v>
      </c>
      <c r="I7" s="1" t="s">
        <v>19</v>
      </c>
      <c r="J7" s="1"/>
      <c r="K7" s="1"/>
      <c r="L7" s="1" t="s">
        <v>63</v>
      </c>
      <c r="M7" s="1"/>
    </row>
    <row r="8" spans="2:13" ht="42.75" hidden="1" customHeight="1" x14ac:dyDescent="0.45">
      <c r="B8" s="1" t="s">
        <v>1</v>
      </c>
      <c r="C8" s="2" t="s">
        <v>21</v>
      </c>
      <c r="D8" s="1">
        <v>19</v>
      </c>
      <c r="E8" s="1"/>
      <c r="F8" s="1"/>
      <c r="G8" s="1"/>
      <c r="H8" s="1"/>
      <c r="I8" s="1" t="s">
        <v>22</v>
      </c>
      <c r="J8" s="1"/>
      <c r="K8" s="1"/>
      <c r="L8" s="1" t="s">
        <v>63</v>
      </c>
      <c r="M8" s="1"/>
    </row>
    <row r="9" spans="2:13" ht="107.25" hidden="1" customHeight="1" x14ac:dyDescent="0.45">
      <c r="B9" s="1" t="s">
        <v>1</v>
      </c>
      <c r="C9" s="2" t="s">
        <v>24</v>
      </c>
      <c r="D9" s="6">
        <v>2</v>
      </c>
      <c r="E9" s="1"/>
      <c r="F9" s="1"/>
      <c r="G9" s="6">
        <f>3310-3290</f>
        <v>20</v>
      </c>
      <c r="H9" s="6" t="s">
        <v>23</v>
      </c>
      <c r="I9" s="6"/>
      <c r="J9" s="6"/>
      <c r="K9" s="6" t="s">
        <v>25</v>
      </c>
      <c r="L9" s="1" t="s">
        <v>63</v>
      </c>
      <c r="M9" s="1"/>
    </row>
    <row r="10" spans="2:13" ht="249" customHeight="1" x14ac:dyDescent="0.45">
      <c r="B10" s="1" t="s">
        <v>1</v>
      </c>
      <c r="C10" s="2" t="s">
        <v>26</v>
      </c>
      <c r="D10" s="6">
        <v>29</v>
      </c>
      <c r="E10" s="1" t="s">
        <v>93</v>
      </c>
      <c r="F10" s="1" t="s">
        <v>92</v>
      </c>
      <c r="G10" s="6">
        <v>2</v>
      </c>
      <c r="H10" s="6" t="s">
        <v>8</v>
      </c>
      <c r="I10" s="1" t="s">
        <v>41</v>
      </c>
      <c r="J10" s="6" t="s">
        <v>103</v>
      </c>
      <c r="K10" s="6" t="s">
        <v>27</v>
      </c>
      <c r="L10" s="1" t="s">
        <v>64</v>
      </c>
      <c r="M10" s="1">
        <v>3</v>
      </c>
    </row>
    <row r="11" spans="2:13" ht="131.25" hidden="1" x14ac:dyDescent="0.45">
      <c r="B11" s="1" t="s">
        <v>1</v>
      </c>
      <c r="C11" s="2" t="s">
        <v>30</v>
      </c>
      <c r="D11" s="6">
        <v>4</v>
      </c>
      <c r="E11" s="1"/>
      <c r="F11" s="1"/>
      <c r="G11" s="6">
        <v>11</v>
      </c>
      <c r="H11" s="6" t="s">
        <v>23</v>
      </c>
      <c r="I11" s="6"/>
      <c r="J11" s="6"/>
      <c r="K11" s="6" t="s">
        <v>25</v>
      </c>
      <c r="L11" s="1" t="s">
        <v>63</v>
      </c>
      <c r="M11" s="1"/>
    </row>
    <row r="12" spans="2:13" ht="157.5" x14ac:dyDescent="0.45">
      <c r="B12" s="1" t="s">
        <v>1</v>
      </c>
      <c r="C12" s="2" t="s">
        <v>76</v>
      </c>
      <c r="D12" s="6">
        <v>35</v>
      </c>
      <c r="E12" s="1" t="s">
        <v>120</v>
      </c>
      <c r="F12" s="1" t="s">
        <v>121</v>
      </c>
      <c r="G12" s="6">
        <v>7</v>
      </c>
      <c r="H12" s="6" t="s">
        <v>31</v>
      </c>
      <c r="I12" s="1" t="s">
        <v>31</v>
      </c>
      <c r="J12" s="6" t="s">
        <v>101</v>
      </c>
      <c r="K12" s="6" t="s">
        <v>25</v>
      </c>
      <c r="L12" s="1" t="s">
        <v>64</v>
      </c>
      <c r="M12" s="1">
        <v>5</v>
      </c>
    </row>
    <row r="13" spans="2:13" ht="64.5" hidden="1" customHeight="1" x14ac:dyDescent="0.45">
      <c r="B13" s="1" t="s">
        <v>1</v>
      </c>
      <c r="C13" s="2" t="s">
        <v>33</v>
      </c>
      <c r="D13" s="6">
        <v>6</v>
      </c>
      <c r="E13" s="1"/>
      <c r="F13" s="1"/>
      <c r="G13" s="6">
        <v>16</v>
      </c>
      <c r="H13" s="6" t="s">
        <v>8</v>
      </c>
      <c r="I13" s="6" t="s">
        <v>42</v>
      </c>
      <c r="J13" s="6" t="s">
        <v>73</v>
      </c>
      <c r="K13" s="6" t="s">
        <v>32</v>
      </c>
      <c r="L13" s="1" t="s">
        <v>29</v>
      </c>
      <c r="M13" s="1"/>
    </row>
    <row r="14" spans="2:13" ht="309" customHeight="1" x14ac:dyDescent="0.45">
      <c r="B14" s="1" t="s">
        <v>1</v>
      </c>
      <c r="C14" s="2" t="s">
        <v>74</v>
      </c>
      <c r="D14" s="6">
        <v>43</v>
      </c>
      <c r="E14" s="1" t="s">
        <v>90</v>
      </c>
      <c r="F14" s="1" t="s">
        <v>91</v>
      </c>
      <c r="G14" s="6">
        <f>444-417</f>
        <v>27</v>
      </c>
      <c r="H14" s="6" t="s">
        <v>43</v>
      </c>
      <c r="I14" s="1" t="s">
        <v>43</v>
      </c>
      <c r="J14" s="6" t="s">
        <v>101</v>
      </c>
      <c r="K14" s="6" t="s">
        <v>27</v>
      </c>
      <c r="L14" s="1" t="s">
        <v>64</v>
      </c>
      <c r="M14" s="1">
        <v>14</v>
      </c>
    </row>
    <row r="15" spans="2:13" ht="29.25" hidden="1" customHeight="1" x14ac:dyDescent="0.45">
      <c r="B15" s="1" t="s">
        <v>1</v>
      </c>
      <c r="C15" s="2" t="s">
        <v>34</v>
      </c>
      <c r="D15" s="6">
        <v>8</v>
      </c>
      <c r="E15" s="1"/>
      <c r="F15" s="1" t="s">
        <v>35</v>
      </c>
      <c r="G15" s="6">
        <v>5</v>
      </c>
      <c r="H15" s="6" t="s">
        <v>8</v>
      </c>
      <c r="I15" s="6" t="s">
        <v>44</v>
      </c>
      <c r="J15" s="6"/>
      <c r="K15" s="6" t="s">
        <v>36</v>
      </c>
      <c r="L15" s="1" t="s">
        <v>29</v>
      </c>
      <c r="M15" s="1"/>
    </row>
    <row r="16" spans="2:13" ht="44.25" hidden="1" customHeight="1" x14ac:dyDescent="0.45">
      <c r="B16" s="1" t="s">
        <v>1</v>
      </c>
      <c r="C16" s="2" t="s">
        <v>37</v>
      </c>
      <c r="D16" s="6">
        <v>9</v>
      </c>
      <c r="E16" s="1"/>
      <c r="F16" s="1" t="s">
        <v>38</v>
      </c>
      <c r="G16" s="8">
        <f>744-620</f>
        <v>124</v>
      </c>
      <c r="H16" s="6" t="s">
        <v>8</v>
      </c>
      <c r="I16" s="6" t="s">
        <v>45</v>
      </c>
      <c r="J16" s="6"/>
      <c r="K16" s="6" t="s">
        <v>32</v>
      </c>
      <c r="L16" s="1" t="s">
        <v>63</v>
      </c>
      <c r="M16" s="1"/>
    </row>
    <row r="17" spans="2:13" ht="164.25" customHeight="1" x14ac:dyDescent="0.45">
      <c r="B17" s="1" t="s">
        <v>1</v>
      </c>
      <c r="C17" s="2" t="s">
        <v>127</v>
      </c>
      <c r="D17" s="6">
        <v>54</v>
      </c>
      <c r="E17" s="1" t="s">
        <v>126</v>
      </c>
      <c r="F17" s="1" t="s">
        <v>128</v>
      </c>
      <c r="G17" s="6">
        <f>127-94</f>
        <v>33</v>
      </c>
      <c r="H17" s="6" t="s">
        <v>8</v>
      </c>
      <c r="I17" s="1" t="s">
        <v>46</v>
      </c>
      <c r="J17" s="6" t="s">
        <v>129</v>
      </c>
      <c r="K17" s="6" t="s">
        <v>39</v>
      </c>
      <c r="L17" s="1" t="s">
        <v>64</v>
      </c>
      <c r="M17" s="1">
        <v>20</v>
      </c>
    </row>
    <row r="18" spans="2:13" ht="41.25" customHeight="1" x14ac:dyDescent="0.45">
      <c r="B18" s="1" t="s">
        <v>49</v>
      </c>
      <c r="C18" s="2" t="s">
        <v>51</v>
      </c>
      <c r="D18" s="1">
        <v>7</v>
      </c>
      <c r="E18" s="1"/>
      <c r="F18" s="1"/>
      <c r="G18" s="1">
        <f>334-256</f>
        <v>78</v>
      </c>
      <c r="H18" s="1" t="s">
        <v>8</v>
      </c>
      <c r="I18" s="1" t="s">
        <v>84</v>
      </c>
      <c r="J18" s="1" t="s">
        <v>102</v>
      </c>
      <c r="K18" s="1" t="s">
        <v>133</v>
      </c>
      <c r="L18" s="1" t="s">
        <v>64</v>
      </c>
      <c r="M18" s="1">
        <v>35</v>
      </c>
    </row>
    <row r="19" spans="2:13" ht="38.25" customHeight="1" x14ac:dyDescent="0.45">
      <c r="B19" s="1" t="s">
        <v>49</v>
      </c>
      <c r="C19" s="2" t="s">
        <v>52</v>
      </c>
      <c r="D19" s="1">
        <v>24</v>
      </c>
      <c r="E19" s="1"/>
      <c r="F19" s="1"/>
      <c r="G19" s="1">
        <v>7</v>
      </c>
      <c r="H19" s="1" t="s">
        <v>8</v>
      </c>
      <c r="I19" s="1" t="s">
        <v>85</v>
      </c>
      <c r="J19" s="1"/>
      <c r="K19" s="1" t="s">
        <v>36</v>
      </c>
      <c r="L19" s="1" t="s">
        <v>64</v>
      </c>
      <c r="M19" s="1">
        <v>6</v>
      </c>
    </row>
    <row r="20" spans="2:13" ht="109.5" hidden="1" customHeight="1" x14ac:dyDescent="0.45">
      <c r="B20" s="1" t="s">
        <v>53</v>
      </c>
      <c r="C20" s="2" t="s">
        <v>65</v>
      </c>
      <c r="D20" s="1"/>
      <c r="E20" s="1"/>
      <c r="F20" s="1"/>
      <c r="G20" s="1"/>
      <c r="H20" s="1"/>
      <c r="I20" s="1"/>
      <c r="J20" s="1"/>
      <c r="K20" s="1"/>
      <c r="L20" s="1" t="s">
        <v>63</v>
      </c>
      <c r="M20" s="1"/>
    </row>
    <row r="21" spans="2:13" ht="103.5" customHeight="1" x14ac:dyDescent="0.45">
      <c r="B21" s="1" t="s">
        <v>53</v>
      </c>
      <c r="C21" s="2" t="s">
        <v>75</v>
      </c>
      <c r="D21" s="1">
        <v>8</v>
      </c>
      <c r="E21" s="1" t="s">
        <v>110</v>
      </c>
      <c r="F21" s="1" t="s">
        <v>114</v>
      </c>
      <c r="G21" s="1">
        <v>23</v>
      </c>
      <c r="H21" s="1" t="s">
        <v>62</v>
      </c>
      <c r="I21" s="1" t="s">
        <v>86</v>
      </c>
      <c r="J21" s="1" t="s">
        <v>108</v>
      </c>
      <c r="K21" s="1" t="s">
        <v>32</v>
      </c>
      <c r="L21" s="1" t="s">
        <v>64</v>
      </c>
      <c r="M21" s="1">
        <v>9</v>
      </c>
    </row>
    <row r="22" spans="2:13" ht="93" customHeight="1" x14ac:dyDescent="0.45">
      <c r="B22" s="1" t="s">
        <v>55</v>
      </c>
      <c r="C22" s="2" t="s">
        <v>68</v>
      </c>
      <c r="D22" s="1">
        <v>51</v>
      </c>
      <c r="E22" s="1" t="s">
        <v>112</v>
      </c>
      <c r="F22" s="1" t="s">
        <v>113</v>
      </c>
      <c r="G22" s="1">
        <v>28</v>
      </c>
      <c r="H22" s="1" t="s">
        <v>8</v>
      </c>
      <c r="I22" s="1" t="s">
        <v>87</v>
      </c>
      <c r="J22" s="1" t="s">
        <v>115</v>
      </c>
      <c r="K22" s="1" t="s">
        <v>32</v>
      </c>
      <c r="L22" s="1" t="s">
        <v>64</v>
      </c>
      <c r="M22" s="1">
        <v>16</v>
      </c>
    </row>
    <row r="23" spans="2:13" ht="157.5" hidden="1" x14ac:dyDescent="0.45">
      <c r="B23" s="1" t="s">
        <v>55</v>
      </c>
      <c r="C23" s="2" t="s">
        <v>67</v>
      </c>
      <c r="D23" s="1"/>
      <c r="E23" s="1"/>
      <c r="F23" s="1"/>
      <c r="G23" s="1"/>
      <c r="H23" s="1"/>
      <c r="I23" s="1"/>
      <c r="J23" s="1"/>
      <c r="K23" s="1"/>
      <c r="L23" s="1" t="s">
        <v>63</v>
      </c>
      <c r="M23" s="1"/>
    </row>
    <row r="24" spans="2:13" hidden="1" x14ac:dyDescent="0.45">
      <c r="B24" s="1"/>
      <c r="C24" s="2"/>
      <c r="D24" s="1"/>
      <c r="E24" s="1"/>
      <c r="F24" s="1"/>
      <c r="G24" s="1"/>
      <c r="H24" s="1"/>
      <c r="I24" s="1"/>
      <c r="J24" s="1"/>
      <c r="K24" s="1"/>
      <c r="L24" s="1"/>
      <c r="M24" s="1"/>
    </row>
    <row r="25" spans="2:13" hidden="1" x14ac:dyDescent="0.45">
      <c r="B25" s="1"/>
      <c r="C25" s="2"/>
      <c r="D25" s="1"/>
      <c r="E25" s="1"/>
      <c r="F25" s="1"/>
      <c r="G25" s="1"/>
      <c r="H25" s="1"/>
      <c r="I25" s="1"/>
      <c r="J25" s="1"/>
      <c r="K25" s="1"/>
      <c r="L25" s="1"/>
      <c r="M25" s="1"/>
    </row>
    <row r="26" spans="2:13" hidden="1" x14ac:dyDescent="0.45">
      <c r="B26" s="1"/>
      <c r="C26" s="2"/>
      <c r="D26" s="1"/>
      <c r="E26" s="1"/>
      <c r="F26" s="1"/>
      <c r="G26" s="1"/>
      <c r="H26" s="1"/>
      <c r="I26" s="1"/>
      <c r="J26" s="1"/>
      <c r="K26" s="1"/>
      <c r="L26" s="1"/>
      <c r="M26" s="1"/>
    </row>
    <row r="27" spans="2:13" hidden="1" x14ac:dyDescent="0.45">
      <c r="B27" s="1"/>
      <c r="C27" s="2"/>
      <c r="D27" s="1"/>
      <c r="E27" s="1"/>
      <c r="F27" s="1"/>
      <c r="G27" s="1"/>
      <c r="H27" s="1"/>
      <c r="I27" s="1"/>
      <c r="J27" s="1"/>
      <c r="K27" s="1"/>
      <c r="L27" s="1"/>
      <c r="M27" s="1"/>
    </row>
    <row r="28" spans="2:13" hidden="1" x14ac:dyDescent="0.45">
      <c r="B28" s="1"/>
      <c r="C28" s="2"/>
      <c r="D28" s="1"/>
      <c r="E28" s="1"/>
      <c r="F28" s="1"/>
      <c r="G28" s="1"/>
      <c r="H28" s="1"/>
      <c r="I28" s="1"/>
      <c r="J28" s="1"/>
      <c r="K28" s="1"/>
      <c r="L28" s="1"/>
      <c r="M28" s="1"/>
    </row>
    <row r="29" spans="2:13" hidden="1" x14ac:dyDescent="0.45">
      <c r="B29" s="1"/>
      <c r="C29" s="2"/>
      <c r="D29" s="1"/>
      <c r="E29" s="1"/>
      <c r="F29" s="1"/>
      <c r="G29" s="1"/>
      <c r="H29" s="1"/>
      <c r="I29" s="1"/>
      <c r="J29" s="1"/>
      <c r="K29" s="1"/>
      <c r="L29" s="1"/>
      <c r="M29" s="1"/>
    </row>
    <row r="30" spans="2:13" hidden="1" x14ac:dyDescent="0.45">
      <c r="B30" s="1"/>
      <c r="C30" s="2"/>
      <c r="D30" s="1"/>
      <c r="E30" s="1"/>
      <c r="F30" s="1"/>
      <c r="G30" s="1"/>
      <c r="H30" s="1"/>
      <c r="I30" s="1"/>
      <c r="J30" s="1"/>
      <c r="K30" s="1"/>
      <c r="L30" s="1"/>
      <c r="M30" s="1"/>
    </row>
    <row r="31" spans="2:13" hidden="1" x14ac:dyDescent="0.45">
      <c r="B31" s="1"/>
      <c r="C31" s="2"/>
      <c r="D31" s="1"/>
      <c r="E31" s="1"/>
      <c r="F31" s="1"/>
      <c r="G31" s="1"/>
      <c r="H31" s="1"/>
      <c r="I31" s="1"/>
      <c r="J31" s="1"/>
      <c r="K31" s="1"/>
      <c r="L31" s="1"/>
      <c r="M31" s="1"/>
    </row>
    <row r="32" spans="2:13" hidden="1" x14ac:dyDescent="0.45">
      <c r="B32" s="1"/>
      <c r="C32" s="2"/>
      <c r="D32" s="1"/>
      <c r="E32" s="1"/>
      <c r="F32" s="1"/>
      <c r="G32" s="1"/>
      <c r="H32" s="1"/>
      <c r="I32" s="1"/>
      <c r="J32" s="1"/>
      <c r="K32" s="1"/>
      <c r="L32" s="1"/>
      <c r="M32" s="1"/>
    </row>
    <row r="33" spans="2:13" hidden="1" x14ac:dyDescent="0.45">
      <c r="B33" s="1"/>
      <c r="C33" s="2"/>
      <c r="D33" s="1"/>
      <c r="E33" s="1"/>
      <c r="F33" s="1"/>
      <c r="G33" s="1"/>
      <c r="H33" s="1"/>
      <c r="I33" s="1"/>
      <c r="J33" s="1"/>
      <c r="K33" s="1"/>
      <c r="L33" s="1"/>
      <c r="M33" s="1"/>
    </row>
    <row r="34" spans="2:13" hidden="1" x14ac:dyDescent="0.45">
      <c r="B34" s="1"/>
      <c r="C34" s="2"/>
      <c r="D34" s="1"/>
      <c r="E34" s="1"/>
      <c r="F34" s="1"/>
      <c r="G34" s="1"/>
      <c r="H34" s="1"/>
      <c r="I34" s="1"/>
      <c r="J34" s="1"/>
      <c r="K34" s="1"/>
      <c r="L34" s="1"/>
      <c r="M34" s="1"/>
    </row>
    <row r="35" spans="2:13" hidden="1" x14ac:dyDescent="0.45">
      <c r="B35" s="1"/>
      <c r="C35" s="2"/>
      <c r="D35" s="1"/>
      <c r="E35" s="1"/>
      <c r="F35" s="1"/>
      <c r="G35" s="1"/>
      <c r="H35" s="1"/>
      <c r="I35" s="1"/>
      <c r="J35" s="1"/>
      <c r="K35" s="1"/>
      <c r="L35" s="1"/>
      <c r="M35" s="1"/>
    </row>
    <row r="36" spans="2:13" hidden="1" x14ac:dyDescent="0.45">
      <c r="B36" s="1"/>
      <c r="C36" s="2"/>
      <c r="D36" s="1"/>
      <c r="E36" s="1"/>
      <c r="F36" s="1"/>
      <c r="G36" s="1"/>
      <c r="H36" s="1"/>
      <c r="I36" s="1"/>
      <c r="J36" s="1"/>
      <c r="K36" s="1"/>
      <c r="L36" s="1"/>
      <c r="M36" s="1"/>
    </row>
    <row r="37" spans="2:13" hidden="1" x14ac:dyDescent="0.45">
      <c r="B37" s="1"/>
      <c r="C37" s="2"/>
      <c r="D37" s="1"/>
      <c r="E37" s="1"/>
      <c r="F37" s="1"/>
      <c r="G37" s="1"/>
      <c r="H37" s="1"/>
      <c r="I37" s="1"/>
      <c r="J37" s="1"/>
      <c r="K37" s="1"/>
      <c r="L37" s="1"/>
      <c r="M37" s="1"/>
    </row>
    <row r="38" spans="2:13" hidden="1" x14ac:dyDescent="0.45">
      <c r="B38" s="1"/>
      <c r="C38" s="2"/>
      <c r="D38" s="1"/>
      <c r="E38" s="1"/>
      <c r="F38" s="1"/>
      <c r="G38" s="1"/>
      <c r="H38" s="1"/>
      <c r="I38" s="1"/>
      <c r="J38" s="1"/>
      <c r="K38" s="1"/>
      <c r="L38" s="1"/>
      <c r="M38" s="1"/>
    </row>
    <row r="39" spans="2:13" hidden="1" x14ac:dyDescent="0.45">
      <c r="B39" s="1"/>
      <c r="C39" s="2"/>
      <c r="D39" s="1"/>
      <c r="E39" s="1"/>
      <c r="F39" s="1"/>
      <c r="G39" s="1"/>
      <c r="H39" s="1"/>
      <c r="I39" s="1"/>
      <c r="J39" s="1"/>
      <c r="K39" s="1"/>
      <c r="L39" s="1"/>
      <c r="M39" s="1"/>
    </row>
    <row r="40" spans="2:13" hidden="1" x14ac:dyDescent="0.45">
      <c r="B40" s="1"/>
      <c r="C40" s="2"/>
      <c r="D40" s="1"/>
      <c r="E40" s="1"/>
      <c r="F40" s="1"/>
      <c r="G40" s="1"/>
      <c r="H40" s="1"/>
      <c r="I40" s="1"/>
      <c r="J40" s="1"/>
      <c r="K40" s="1"/>
      <c r="L40" s="1"/>
      <c r="M40" s="1"/>
    </row>
    <row r="41" spans="2:13" ht="170.65" x14ac:dyDescent="0.45">
      <c r="B41" s="1" t="s">
        <v>165</v>
      </c>
      <c r="C41" s="2" t="s">
        <v>173</v>
      </c>
      <c r="D41" s="2">
        <v>59</v>
      </c>
      <c r="E41" s="2" t="s">
        <v>166</v>
      </c>
      <c r="F41" s="1" t="s">
        <v>167</v>
      </c>
      <c r="G41" s="1">
        <v>25</v>
      </c>
      <c r="H41" s="1" t="s">
        <v>168</v>
      </c>
      <c r="I41" s="1" t="s">
        <v>169</v>
      </c>
      <c r="J41" s="1" t="s">
        <v>170</v>
      </c>
      <c r="K41" s="1" t="s">
        <v>171</v>
      </c>
      <c r="L41" s="1" t="s">
        <v>64</v>
      </c>
      <c r="M41" s="1"/>
    </row>
    <row r="43" spans="2:13" x14ac:dyDescent="0.45">
      <c r="F43" s="4">
        <v>6</v>
      </c>
    </row>
    <row r="44" spans="2:13" x14ac:dyDescent="0.45">
      <c r="F44" s="5">
        <v>20</v>
      </c>
    </row>
    <row r="45" spans="2:13" x14ac:dyDescent="0.45">
      <c r="F45" s="4">
        <v>29</v>
      </c>
    </row>
    <row r="46" spans="2:13" x14ac:dyDescent="0.45">
      <c r="F46" s="5">
        <v>33</v>
      </c>
    </row>
    <row r="47" spans="2:13" x14ac:dyDescent="0.45">
      <c r="F47" s="4">
        <v>35</v>
      </c>
    </row>
    <row r="48" spans="2:13" x14ac:dyDescent="0.45">
      <c r="F48" s="5">
        <v>41</v>
      </c>
    </row>
    <row r="49" spans="6:6" x14ac:dyDescent="0.45">
      <c r="F49" s="4">
        <v>43</v>
      </c>
    </row>
    <row r="50" spans="6:6" x14ac:dyDescent="0.45">
      <c r="F50" s="5">
        <v>49</v>
      </c>
    </row>
    <row r="51" spans="6:6" x14ac:dyDescent="0.45">
      <c r="F51" s="4">
        <v>53</v>
      </c>
    </row>
    <row r="52" spans="6:6" x14ac:dyDescent="0.45">
      <c r="F52" s="5">
        <v>54</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D13"/>
  <sheetViews>
    <sheetView workbookViewId="0">
      <selection activeCell="K8" sqref="K8"/>
    </sheetView>
  </sheetViews>
  <sheetFormatPr defaultRowHeight="14.25" x14ac:dyDescent="0.45"/>
  <cols>
    <col min="3" max="3" width="11.3984375" customWidth="1"/>
  </cols>
  <sheetData>
    <row r="3" spans="2:4" ht="31.9" thickBot="1" x14ac:dyDescent="0.5">
      <c r="B3" s="47" t="s">
        <v>402</v>
      </c>
      <c r="C3" s="47" t="s">
        <v>291</v>
      </c>
      <c r="D3" s="92" t="s">
        <v>292</v>
      </c>
    </row>
    <row r="4" spans="2:4" ht="16.149999999999999" thickTop="1" x14ac:dyDescent="0.45">
      <c r="B4" s="50">
        <f t="shared" ref="B4:B13" ca="1" si="0">RAND()</f>
        <v>0.86032900150123015</v>
      </c>
      <c r="C4" s="50">
        <v>1</v>
      </c>
      <c r="D4" s="51" t="s">
        <v>282</v>
      </c>
    </row>
    <row r="5" spans="2:4" ht="15.75" x14ac:dyDescent="0.45">
      <c r="B5" s="50">
        <f t="shared" ca="1" si="0"/>
        <v>0.12185011335274298</v>
      </c>
      <c r="C5" s="52">
        <v>5</v>
      </c>
      <c r="D5" s="53" t="s">
        <v>281</v>
      </c>
    </row>
    <row r="6" spans="2:4" ht="15.75" x14ac:dyDescent="0.45">
      <c r="B6" s="50">
        <f t="shared" ca="1" si="0"/>
        <v>0.67281165984481728</v>
      </c>
      <c r="C6" s="52">
        <v>16</v>
      </c>
      <c r="D6" s="100" t="s">
        <v>281</v>
      </c>
    </row>
    <row r="7" spans="2:4" ht="15.75" x14ac:dyDescent="0.45">
      <c r="B7" s="111">
        <f t="shared" ca="1" si="0"/>
        <v>0.7812677778098569</v>
      </c>
      <c r="C7" s="52">
        <v>11</v>
      </c>
      <c r="D7" s="100" t="s">
        <v>282</v>
      </c>
    </row>
    <row r="8" spans="2:4" ht="15.75" x14ac:dyDescent="0.45">
      <c r="B8" s="50">
        <f t="shared" ca="1" si="0"/>
        <v>0.74790408259010055</v>
      </c>
      <c r="C8" s="54">
        <v>7</v>
      </c>
      <c r="D8" s="55" t="s">
        <v>281</v>
      </c>
    </row>
    <row r="9" spans="2:4" ht="15.75" x14ac:dyDescent="0.45">
      <c r="B9" s="50">
        <f t="shared" ca="1" si="0"/>
        <v>0.86298033314586775</v>
      </c>
      <c r="C9" s="50">
        <v>12</v>
      </c>
      <c r="D9" s="51" t="s">
        <v>282</v>
      </c>
    </row>
    <row r="10" spans="2:4" ht="15.75" x14ac:dyDescent="0.45">
      <c r="B10" s="50">
        <f t="shared" ca="1" si="0"/>
        <v>0.97188582184913719</v>
      </c>
      <c r="C10" s="52">
        <v>8</v>
      </c>
      <c r="D10" s="53" t="s">
        <v>282</v>
      </c>
    </row>
    <row r="11" spans="2:4" ht="15.75" x14ac:dyDescent="0.45">
      <c r="B11" s="50">
        <f t="shared" ca="1" si="0"/>
        <v>0.59487105554738429</v>
      </c>
      <c r="C11" s="54">
        <v>9</v>
      </c>
      <c r="D11" s="55" t="s">
        <v>282</v>
      </c>
    </row>
    <row r="12" spans="2:4" ht="15.75" x14ac:dyDescent="0.45">
      <c r="B12" s="50">
        <f t="shared" ca="1" si="0"/>
        <v>0.60477924490951485</v>
      </c>
      <c r="C12" s="52">
        <v>14</v>
      </c>
      <c r="D12" s="53" t="s">
        <v>281</v>
      </c>
    </row>
    <row r="13" spans="2:4" ht="15.75" x14ac:dyDescent="0.45">
      <c r="B13" s="50">
        <f t="shared" ca="1" si="0"/>
        <v>0.7762878201424096</v>
      </c>
      <c r="C13" s="54">
        <v>15</v>
      </c>
      <c r="D13" s="51" t="s">
        <v>281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B1:R29"/>
  <sheetViews>
    <sheetView topLeftCell="A3" zoomScale="57" zoomScaleNormal="57" workbookViewId="0">
      <selection activeCell="K4" sqref="K4"/>
    </sheetView>
  </sheetViews>
  <sheetFormatPr defaultRowHeight="14.25" x14ac:dyDescent="0.45"/>
  <cols>
    <col min="2" max="2" width="13.86328125" customWidth="1"/>
    <col min="3" max="3" width="15.1328125" customWidth="1"/>
    <col min="4" max="4" width="13.73046875" customWidth="1"/>
    <col min="5" max="5" width="20.3984375" customWidth="1"/>
    <col min="6" max="6" width="13.1328125" customWidth="1"/>
    <col min="7" max="7" width="19.73046875" customWidth="1"/>
    <col min="8" max="8" width="13" customWidth="1"/>
    <col min="9" max="9" width="40.86328125" style="10" customWidth="1"/>
    <col min="10" max="10" width="52.1328125" customWidth="1"/>
    <col min="11" max="12" width="15.3984375" customWidth="1"/>
    <col min="13" max="13" width="51.265625" customWidth="1"/>
    <col min="14" max="14" width="42.73046875" customWidth="1"/>
    <col min="15" max="15" width="54.265625" customWidth="1"/>
    <col min="16" max="16" width="24" customWidth="1"/>
    <col min="17" max="17" width="24.3984375" customWidth="1"/>
    <col min="18" max="18" width="17.1328125" customWidth="1"/>
  </cols>
  <sheetData>
    <row r="1" spans="2:18" ht="25.5" x14ac:dyDescent="0.75">
      <c r="B1" s="127" t="s">
        <v>138</v>
      </c>
    </row>
    <row r="2" spans="2:18" ht="18.75" customHeight="1" x14ac:dyDescent="0.45">
      <c r="K2" s="263" t="s">
        <v>397</v>
      </c>
      <c r="L2" s="263"/>
    </row>
    <row r="3" spans="2:18" ht="73.5" customHeight="1" x14ac:dyDescent="0.45">
      <c r="B3" s="37" t="s">
        <v>0</v>
      </c>
      <c r="C3" s="37" t="s">
        <v>377</v>
      </c>
      <c r="D3" s="37" t="s">
        <v>163</v>
      </c>
      <c r="E3" s="37" t="s">
        <v>139</v>
      </c>
      <c r="F3" s="37" t="s">
        <v>78</v>
      </c>
      <c r="G3" s="37" t="s">
        <v>603</v>
      </c>
      <c r="H3" s="37" t="s">
        <v>376</v>
      </c>
      <c r="I3" s="37" t="s">
        <v>522</v>
      </c>
      <c r="J3" s="37" t="s">
        <v>88</v>
      </c>
      <c r="K3" s="37" t="s">
        <v>104</v>
      </c>
      <c r="L3" s="37" t="s">
        <v>398</v>
      </c>
      <c r="M3" s="37" t="s">
        <v>396</v>
      </c>
      <c r="N3" s="126" t="s">
        <v>94</v>
      </c>
      <c r="O3" s="126" t="s">
        <v>95</v>
      </c>
      <c r="P3" s="37" t="s">
        <v>80</v>
      </c>
      <c r="Q3" s="188" t="s">
        <v>439</v>
      </c>
      <c r="R3" s="188" t="s">
        <v>69</v>
      </c>
    </row>
    <row r="4" spans="2:18" ht="37.5" customHeight="1" x14ac:dyDescent="0.45">
      <c r="B4" s="21" t="s">
        <v>53</v>
      </c>
      <c r="C4" s="21">
        <v>1</v>
      </c>
      <c r="D4" s="125">
        <v>8</v>
      </c>
      <c r="E4" s="13" t="s">
        <v>32</v>
      </c>
      <c r="F4" s="1">
        <v>10</v>
      </c>
      <c r="G4" s="1">
        <v>2</v>
      </c>
      <c r="H4" s="1">
        <v>23</v>
      </c>
      <c r="I4" s="202">
        <v>80</v>
      </c>
      <c r="J4" s="1" t="s">
        <v>466</v>
      </c>
      <c r="K4" s="1" t="s">
        <v>108</v>
      </c>
      <c r="L4" s="1" t="s">
        <v>399</v>
      </c>
      <c r="M4" s="1" t="s">
        <v>281</v>
      </c>
      <c r="N4" s="1" t="s">
        <v>98</v>
      </c>
      <c r="O4" s="11" t="s">
        <v>107</v>
      </c>
      <c r="P4" s="20" t="s">
        <v>632</v>
      </c>
      <c r="Q4" s="190" t="s">
        <v>450</v>
      </c>
      <c r="R4" s="189" t="s">
        <v>114</v>
      </c>
    </row>
    <row r="5" spans="2:18" ht="42.75" x14ac:dyDescent="0.45">
      <c r="B5" s="1" t="s">
        <v>49</v>
      </c>
      <c r="C5" s="1">
        <v>2</v>
      </c>
      <c r="D5" s="125">
        <v>24</v>
      </c>
      <c r="E5" s="13" t="s">
        <v>134</v>
      </c>
      <c r="F5" s="1">
        <v>6</v>
      </c>
      <c r="G5" s="1">
        <v>2</v>
      </c>
      <c r="H5" s="1">
        <v>7</v>
      </c>
      <c r="I5" s="1">
        <v>40</v>
      </c>
      <c r="J5" s="1" t="s">
        <v>464</v>
      </c>
      <c r="K5" s="1" t="s">
        <v>135</v>
      </c>
      <c r="L5" s="1" t="s">
        <v>281</v>
      </c>
      <c r="M5" s="1" t="s">
        <v>282</v>
      </c>
      <c r="N5" s="1" t="s">
        <v>136</v>
      </c>
      <c r="O5" s="11" t="s">
        <v>118</v>
      </c>
      <c r="P5" s="12" t="s">
        <v>633</v>
      </c>
      <c r="Q5" s="190" t="s">
        <v>448</v>
      </c>
      <c r="R5" s="189" t="s">
        <v>442</v>
      </c>
    </row>
    <row r="6" spans="2:18" ht="42.75" x14ac:dyDescent="0.45">
      <c r="B6" s="1" t="s">
        <v>164</v>
      </c>
      <c r="C6" s="1">
        <v>3</v>
      </c>
      <c r="D6" s="125">
        <v>6</v>
      </c>
      <c r="E6" s="13" t="s">
        <v>372</v>
      </c>
      <c r="F6" s="1">
        <v>17</v>
      </c>
      <c r="G6" s="1">
        <v>4</v>
      </c>
      <c r="H6" s="1">
        <v>23</v>
      </c>
      <c r="I6" s="1">
        <v>120</v>
      </c>
      <c r="J6" s="1" t="s">
        <v>458</v>
      </c>
      <c r="K6" s="1" t="s">
        <v>100</v>
      </c>
      <c r="L6" s="1" t="s">
        <v>399</v>
      </c>
      <c r="M6" s="1" t="s">
        <v>282</v>
      </c>
      <c r="N6" s="1" t="s">
        <v>105</v>
      </c>
      <c r="O6" s="11" t="s">
        <v>106</v>
      </c>
      <c r="P6" s="20" t="s">
        <v>634</v>
      </c>
      <c r="Q6" s="190" t="s">
        <v>443</v>
      </c>
      <c r="R6" s="189" t="s">
        <v>99</v>
      </c>
    </row>
    <row r="7" spans="2:18" ht="42.75" x14ac:dyDescent="0.45">
      <c r="B7" s="1" t="s">
        <v>49</v>
      </c>
      <c r="C7" s="1">
        <v>4</v>
      </c>
      <c r="D7" s="125">
        <v>7</v>
      </c>
      <c r="E7" s="13" t="s">
        <v>140</v>
      </c>
      <c r="F7" s="1">
        <v>37</v>
      </c>
      <c r="G7" s="1">
        <v>5</v>
      </c>
      <c r="H7" s="1">
        <v>78</v>
      </c>
      <c r="I7" s="1">
        <v>260</v>
      </c>
      <c r="J7" s="1" t="s">
        <v>463</v>
      </c>
      <c r="K7" s="1" t="s">
        <v>109</v>
      </c>
      <c r="L7" s="1" t="s">
        <v>281</v>
      </c>
      <c r="M7" s="1" t="s">
        <v>281</v>
      </c>
      <c r="N7" s="1" t="s">
        <v>132</v>
      </c>
      <c r="O7" s="11" t="s">
        <v>124</v>
      </c>
      <c r="P7" s="12" t="s">
        <v>635</v>
      </c>
      <c r="Q7" s="190" t="s">
        <v>441</v>
      </c>
      <c r="R7" s="189" t="s">
        <v>440</v>
      </c>
    </row>
    <row r="8" spans="2:18" ht="42.75" x14ac:dyDescent="0.45">
      <c r="B8" s="1" t="s">
        <v>164</v>
      </c>
      <c r="C8" s="1">
        <v>5</v>
      </c>
      <c r="D8" s="124">
        <v>35</v>
      </c>
      <c r="E8" s="91" t="s">
        <v>375</v>
      </c>
      <c r="F8" s="1">
        <v>9</v>
      </c>
      <c r="G8" s="1">
        <v>3</v>
      </c>
      <c r="H8" s="1">
        <v>7</v>
      </c>
      <c r="I8" s="1">
        <v>60</v>
      </c>
      <c r="J8" s="1" t="s">
        <v>460</v>
      </c>
      <c r="K8" s="1" t="s">
        <v>374</v>
      </c>
      <c r="L8" s="1" t="s">
        <v>281</v>
      </c>
      <c r="M8" s="1" t="s">
        <v>282</v>
      </c>
      <c r="N8" s="1" t="s">
        <v>98</v>
      </c>
      <c r="O8" s="11" t="s">
        <v>123</v>
      </c>
      <c r="P8" s="20" t="s">
        <v>636</v>
      </c>
      <c r="Q8" s="190" t="s">
        <v>447</v>
      </c>
      <c r="R8" s="189" t="s">
        <v>235</v>
      </c>
    </row>
    <row r="9" spans="2:18" ht="42.75" x14ac:dyDescent="0.45">
      <c r="B9" s="21" t="s">
        <v>55</v>
      </c>
      <c r="C9" s="21">
        <v>6</v>
      </c>
      <c r="D9" s="124">
        <v>51</v>
      </c>
      <c r="E9" s="91" t="s">
        <v>32</v>
      </c>
      <c r="F9" s="1">
        <v>18</v>
      </c>
      <c r="G9" s="1">
        <v>4</v>
      </c>
      <c r="H9" s="1">
        <v>28</v>
      </c>
      <c r="I9" s="1">
        <v>120</v>
      </c>
      <c r="J9" s="1" t="s">
        <v>465</v>
      </c>
      <c r="K9" s="1" t="s">
        <v>117</v>
      </c>
      <c r="L9" s="1" t="s">
        <v>282</v>
      </c>
      <c r="M9" s="1" t="s">
        <v>282</v>
      </c>
      <c r="N9" s="1" t="s">
        <v>119</v>
      </c>
      <c r="O9" s="11" t="s">
        <v>116</v>
      </c>
      <c r="P9" s="20" t="s">
        <v>631</v>
      </c>
      <c r="Q9" s="190" t="s">
        <v>449</v>
      </c>
      <c r="R9" s="189" t="s">
        <v>113</v>
      </c>
    </row>
    <row r="10" spans="2:18" ht="42.75" x14ac:dyDescent="0.45">
      <c r="B10" s="1" t="s">
        <v>164</v>
      </c>
      <c r="C10" s="1">
        <v>7</v>
      </c>
      <c r="D10" s="124">
        <v>33</v>
      </c>
      <c r="E10" s="13" t="s">
        <v>378</v>
      </c>
      <c r="F10" s="1">
        <v>8</v>
      </c>
      <c r="G10" s="1">
        <v>3</v>
      </c>
      <c r="H10" s="1">
        <v>12</v>
      </c>
      <c r="I10" s="1">
        <v>60</v>
      </c>
      <c r="J10" s="1" t="s">
        <v>383</v>
      </c>
      <c r="K10" s="1" t="s">
        <v>379</v>
      </c>
      <c r="L10" s="1" t="s">
        <v>281</v>
      </c>
      <c r="M10" s="1" t="s">
        <v>282</v>
      </c>
      <c r="N10" s="1" t="s">
        <v>380</v>
      </c>
      <c r="O10" s="11" t="s">
        <v>381</v>
      </c>
      <c r="P10" s="20" t="s">
        <v>637</v>
      </c>
      <c r="Q10" s="190" t="s">
        <v>445</v>
      </c>
      <c r="R10" s="187" t="s">
        <v>444</v>
      </c>
    </row>
    <row r="11" spans="2:18" ht="28.5" x14ac:dyDescent="0.45">
      <c r="B11" s="1" t="s">
        <v>164</v>
      </c>
      <c r="C11" s="1">
        <v>8</v>
      </c>
      <c r="D11" s="124">
        <v>54</v>
      </c>
      <c r="E11" s="128" t="s">
        <v>375</v>
      </c>
      <c r="F11" s="1">
        <v>24</v>
      </c>
      <c r="G11" s="1">
        <v>3</v>
      </c>
      <c r="H11" s="1">
        <v>33</v>
      </c>
      <c r="I11" s="1">
        <v>160</v>
      </c>
      <c r="J11" s="1" t="s">
        <v>462</v>
      </c>
      <c r="K11" s="1" t="s">
        <v>117</v>
      </c>
      <c r="L11" s="1" t="s">
        <v>399</v>
      </c>
      <c r="M11" s="1" t="s">
        <v>282</v>
      </c>
      <c r="N11" s="1" t="s">
        <v>130</v>
      </c>
      <c r="O11" s="11" t="s">
        <v>124</v>
      </c>
      <c r="P11" s="12" t="s">
        <v>638</v>
      </c>
      <c r="Q11" s="190" t="s">
        <v>453</v>
      </c>
      <c r="R11" s="189" t="s">
        <v>452</v>
      </c>
    </row>
    <row r="12" spans="2:18" x14ac:dyDescent="0.45">
      <c r="B12" s="245"/>
      <c r="C12" s="246"/>
      <c r="D12" s="247"/>
      <c r="E12" s="246"/>
      <c r="I12" s="246"/>
      <c r="J12" s="246"/>
      <c r="K12" s="246"/>
      <c r="L12" s="246"/>
      <c r="M12" s="246"/>
      <c r="N12" s="246"/>
      <c r="O12" s="248"/>
      <c r="P12" s="249"/>
      <c r="Q12" s="250"/>
      <c r="R12" s="245"/>
    </row>
    <row r="13" spans="2:18" x14ac:dyDescent="0.45">
      <c r="B13" s="245"/>
      <c r="C13" s="246"/>
      <c r="D13" s="247"/>
      <c r="E13" s="246"/>
      <c r="I13" s="246"/>
      <c r="J13" s="246"/>
      <c r="K13" s="246"/>
      <c r="L13" s="246"/>
      <c r="M13" s="246"/>
      <c r="N13" s="246"/>
      <c r="O13" s="248"/>
      <c r="P13" s="249"/>
      <c r="Q13" s="250"/>
      <c r="R13" s="245"/>
    </row>
    <row r="14" spans="2:18" x14ac:dyDescent="0.45">
      <c r="B14" s="245"/>
      <c r="C14" s="246"/>
      <c r="D14" s="247"/>
      <c r="E14" s="246"/>
      <c r="I14" s="246"/>
      <c r="J14" s="246"/>
      <c r="K14" s="246"/>
      <c r="L14" s="246"/>
      <c r="M14" s="246"/>
      <c r="N14" s="246"/>
      <c r="O14" s="248"/>
      <c r="P14" s="249"/>
      <c r="Q14" s="250"/>
      <c r="R14" s="245"/>
    </row>
    <row r="15" spans="2:18" x14ac:dyDescent="0.45">
      <c r="B15" s="203" t="s">
        <v>280</v>
      </c>
      <c r="C15" s="202"/>
      <c r="D15" s="203"/>
      <c r="E15" s="202"/>
      <c r="F15" s="202">
        <f>SUBTOTAL(109,Table3[Number of questions])</f>
        <v>129</v>
      </c>
      <c r="G15" s="1"/>
      <c r="H15" s="202">
        <f>SUBTOTAL(109,Table3[lines of code])</f>
        <v>211</v>
      </c>
      <c r="I15" s="202">
        <f>SUBTOTAL(109,Table3[Total sessions 
3 microtasks per session minimal
20 answers per microtask])</f>
        <v>900</v>
      </c>
      <c r="J15" s="202"/>
      <c r="K15" s="202"/>
      <c r="L15" s="202"/>
      <c r="M15" s="202"/>
      <c r="N15" s="202"/>
      <c r="O15" s="204"/>
      <c r="P15" s="205">
        <f>SUBTOTAL(103,Table3[Link])</f>
        <v>8</v>
      </c>
      <c r="Q15" s="202"/>
      <c r="R15" s="202"/>
    </row>
    <row r="16" spans="2:18" ht="14.65" thickBot="1" x14ac:dyDescent="0.5">
      <c r="B16" s="133" t="s">
        <v>400</v>
      </c>
      <c r="C16" s="134"/>
      <c r="D16" s="134"/>
      <c r="E16" s="134"/>
      <c r="F16" s="135" t="e">
        <f>AVERAGE(#REF!)</f>
        <v>#REF!</v>
      </c>
      <c r="G16" s="135">
        <f>AVERAGE(Table3[Number of questions])</f>
        <v>16.125</v>
      </c>
      <c r="H16" s="135">
        <f>AVERAGE(Table3[lines of code])</f>
        <v>26.375</v>
      </c>
    </row>
    <row r="17" spans="2:18" ht="14.65" thickBot="1" x14ac:dyDescent="0.5">
      <c r="B17" s="131" t="s">
        <v>401</v>
      </c>
      <c r="C17" s="132"/>
      <c r="D17" s="132"/>
      <c r="E17" s="132"/>
      <c r="F17" s="130" t="e">
        <f>_xlfn.STDEV.P(#REF!)</f>
        <v>#REF!</v>
      </c>
      <c r="G17" s="130">
        <f>_xlfn.STDEV.P(Table3[Number of questions])</f>
        <v>9.7395777629217584</v>
      </c>
      <c r="H17" s="130">
        <f>_xlfn.STDEV.P(Table3[lines of code])</f>
        <v>21.482187388625022</v>
      </c>
    </row>
    <row r="18" spans="2:18" ht="14.65" thickBot="1" x14ac:dyDescent="0.5">
      <c r="B18" s="9"/>
      <c r="G18" s="129"/>
      <c r="H18" s="129"/>
    </row>
    <row r="19" spans="2:18" x14ac:dyDescent="0.45">
      <c r="G19" s="18" t="s">
        <v>141</v>
      </c>
      <c r="H19" s="19"/>
    </row>
    <row r="20" spans="2:18" x14ac:dyDescent="0.45">
      <c r="G20" s="14" t="s">
        <v>523</v>
      </c>
      <c r="H20" s="15">
        <v>0.5</v>
      </c>
    </row>
    <row r="21" spans="2:18" x14ac:dyDescent="0.45">
      <c r="G21" s="14" t="s">
        <v>524</v>
      </c>
      <c r="H21" s="15">
        <f>3</f>
        <v>3</v>
      </c>
    </row>
    <row r="22" spans="2:18" x14ac:dyDescent="0.45">
      <c r="G22" s="14" t="s">
        <v>521</v>
      </c>
      <c r="H22" s="15">
        <f>Table3[[#Totals],[Total sessions 
3 microtasks per session minimal
20 answers per microtask]]-SUM(I27:I29)</f>
        <v>540</v>
      </c>
    </row>
    <row r="23" spans="2:18" ht="14.65" thickBot="1" x14ac:dyDescent="0.5">
      <c r="G23" s="16" t="s">
        <v>525</v>
      </c>
      <c r="H23" s="17">
        <f>H22*H21*H20</f>
        <v>810</v>
      </c>
    </row>
    <row r="26" spans="2:18" x14ac:dyDescent="0.45">
      <c r="B26" s="9" t="s">
        <v>602</v>
      </c>
    </row>
    <row r="27" spans="2:18" ht="28.5" x14ac:dyDescent="0.45">
      <c r="B27" s="241" t="s">
        <v>164</v>
      </c>
      <c r="C27" s="231">
        <v>10</v>
      </c>
      <c r="D27" s="242">
        <v>29</v>
      </c>
      <c r="E27" s="239" t="s">
        <v>27</v>
      </c>
      <c r="F27" s="239">
        <v>1</v>
      </c>
      <c r="G27" s="231">
        <v>3</v>
      </c>
      <c r="H27" s="231">
        <v>3</v>
      </c>
      <c r="I27" s="231">
        <v>20</v>
      </c>
      <c r="J27" s="231" t="s">
        <v>459</v>
      </c>
      <c r="K27" s="231" t="s">
        <v>103</v>
      </c>
      <c r="L27" s="231" t="s">
        <v>281</v>
      </c>
      <c r="M27" s="231" t="s">
        <v>282</v>
      </c>
      <c r="N27" s="231" t="s">
        <v>98</v>
      </c>
      <c r="O27" s="233" t="s">
        <v>96</v>
      </c>
      <c r="P27" s="229" t="s">
        <v>639</v>
      </c>
      <c r="Q27" s="234" t="s">
        <v>454</v>
      </c>
      <c r="R27" s="235" t="s">
        <v>455</v>
      </c>
    </row>
    <row r="28" spans="2:18" ht="42.75" x14ac:dyDescent="0.45">
      <c r="B28" s="243" t="s">
        <v>165</v>
      </c>
      <c r="C28" s="232">
        <v>11</v>
      </c>
      <c r="D28" s="244">
        <v>59</v>
      </c>
      <c r="E28" s="240" t="s">
        <v>172</v>
      </c>
      <c r="F28" s="232">
        <v>2</v>
      </c>
      <c r="G28" s="232">
        <v>17</v>
      </c>
      <c r="H28" s="232">
        <v>25</v>
      </c>
      <c r="I28" s="232">
        <v>160</v>
      </c>
      <c r="J28" s="232" t="s">
        <v>174</v>
      </c>
      <c r="K28" s="232" t="s">
        <v>175</v>
      </c>
      <c r="L28" s="232" t="s">
        <v>282</v>
      </c>
      <c r="M28" s="232" t="s">
        <v>282</v>
      </c>
      <c r="N28" s="232" t="s">
        <v>118</v>
      </c>
      <c r="O28" s="236" t="s">
        <v>386</v>
      </c>
      <c r="P28" s="230" t="s">
        <v>640</v>
      </c>
      <c r="Q28" s="237" t="s">
        <v>451</v>
      </c>
      <c r="R28" s="238" t="s">
        <v>446</v>
      </c>
    </row>
    <row r="29" spans="2:18" ht="85.5" x14ac:dyDescent="0.45">
      <c r="B29" s="241" t="s">
        <v>164</v>
      </c>
      <c r="C29" s="231">
        <v>12</v>
      </c>
      <c r="D29" s="242">
        <v>43</v>
      </c>
      <c r="E29" s="231" t="s">
        <v>27</v>
      </c>
      <c r="F29" s="231">
        <v>3</v>
      </c>
      <c r="G29" s="231">
        <v>26</v>
      </c>
      <c r="H29" s="231">
        <v>27</v>
      </c>
      <c r="I29" s="231">
        <v>180</v>
      </c>
      <c r="J29" s="231" t="s">
        <v>461</v>
      </c>
      <c r="K29" s="231" t="s">
        <v>101</v>
      </c>
      <c r="L29" s="231" t="s">
        <v>282</v>
      </c>
      <c r="M29" s="231" t="s">
        <v>282</v>
      </c>
      <c r="N29" s="231" t="s">
        <v>118</v>
      </c>
      <c r="O29" s="233" t="s">
        <v>89</v>
      </c>
      <c r="P29" s="229" t="s">
        <v>641</v>
      </c>
      <c r="Q29" s="234" t="s">
        <v>456</v>
      </c>
      <c r="R29" s="235" t="s">
        <v>91</v>
      </c>
    </row>
  </sheetData>
  <mergeCells count="1">
    <mergeCell ref="K2:L2"/>
  </mergeCells>
  <hyperlinks>
    <hyperlink ref="P4" r:id="rId1" display="https://beta.sketchtogether.com/s/sketch/6UqTC.bF.1h/" xr:uid="{00000000-0004-0000-0400-000000000000}"/>
    <hyperlink ref="P29" r:id="rId2" display="https://beta.sketchtogether.com/s/sketch/6UqTC.bP.i/" xr:uid="{00000000-0004-0000-0400-000001000000}"/>
    <hyperlink ref="P27" r:id="rId3" display="https://beta.sketchtogether.com/s/sketch/6UqTC.bF.G/" xr:uid="{00000000-0004-0000-0400-000002000000}"/>
    <hyperlink ref="P6" r:id="rId4" display="https://beta.sketchtogether.com/s/sketch/6UqTC.bF.W/ " xr:uid="{00000000-0004-0000-0400-000003000000}"/>
    <hyperlink ref="P9" r:id="rId5" xr:uid="{00000000-0004-0000-0400-000004000000}"/>
    <hyperlink ref="P8" r:id="rId6" display="https://beta.sketchtogether.com/s/sketch/6UqTC.bQ.2F/" xr:uid="{00000000-0004-0000-0400-000005000000}"/>
    <hyperlink ref="P11" r:id="rId7" display="https://beta.sketchtogether.com/s/sketch/6UqTC.bQ.29/" xr:uid="{00000000-0004-0000-0400-000006000000}"/>
    <hyperlink ref="P7" r:id="rId8" display="https://beta.sketchtogether.com/s/sketch/6UqTC.bE.2/" xr:uid="{00000000-0004-0000-0400-000007000000}"/>
    <hyperlink ref="P5" r:id="rId9" display="https://beta.sketchtogether.com/s/sketch/6UqTC.bF.b/" xr:uid="{00000000-0004-0000-0400-000008000000}"/>
    <hyperlink ref="P28" r:id="rId10" display="https://beta.sketchtogether.com/s/sketch/6UqTC.cg.1/" xr:uid="{00000000-0004-0000-0400-000009000000}"/>
    <hyperlink ref="P10" r:id="rId11" display="https://beta.sketchtogether.com/s/sketch/6UqTC.es.1/" xr:uid="{00000000-0004-0000-0400-00000A000000}"/>
  </hyperlinks>
  <pageMargins left="0.7" right="0.7" top="0.75" bottom="0.75" header="0.3" footer="0.3"/>
  <pageSetup orientation="portrait" r:id="rId12"/>
  <legacyDrawing r:id="rId13"/>
  <tableParts count="1">
    <tablePart r:id="rId1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L17"/>
  <sheetViews>
    <sheetView tabSelected="1" topLeftCell="A12" workbookViewId="0">
      <selection activeCell="F1" sqref="B1:F12"/>
    </sheetView>
  </sheetViews>
  <sheetFormatPr defaultRowHeight="14.25" x14ac:dyDescent="0.45"/>
  <cols>
    <col min="1" max="1" width="4" customWidth="1"/>
    <col min="2" max="2" width="14.1328125" customWidth="1"/>
    <col min="3" max="3" width="25.265625" customWidth="1"/>
    <col min="4" max="4" width="22.59765625" customWidth="1"/>
    <col min="5" max="6" width="54.59765625" customWidth="1"/>
    <col min="7" max="7" width="44.3984375" customWidth="1"/>
    <col min="8" max="8" width="59.265625" customWidth="1"/>
    <col min="9" max="9" width="18.3984375" customWidth="1"/>
    <col min="10" max="10" width="70.86328125" customWidth="1"/>
  </cols>
  <sheetData>
    <row r="1" spans="2:12" ht="15.75" x14ac:dyDescent="0.45">
      <c r="B1" s="191" t="s">
        <v>491</v>
      </c>
      <c r="C1" s="191" t="s">
        <v>490</v>
      </c>
      <c r="D1" s="191" t="s">
        <v>69</v>
      </c>
      <c r="E1" s="191" t="s">
        <v>71</v>
      </c>
      <c r="F1" s="191" t="s">
        <v>457</v>
      </c>
      <c r="G1" s="191" t="s">
        <v>80</v>
      </c>
      <c r="H1" s="191" t="s">
        <v>534</v>
      </c>
      <c r="I1" s="191" t="s">
        <v>582</v>
      </c>
      <c r="J1" s="191" t="s">
        <v>535</v>
      </c>
    </row>
    <row r="2" spans="2:12" x14ac:dyDescent="0.45">
      <c r="B2" s="197" t="s">
        <v>496</v>
      </c>
      <c r="C2" s="197" t="s">
        <v>450</v>
      </c>
      <c r="D2" s="198" t="s">
        <v>114</v>
      </c>
      <c r="E2" s="1" t="s">
        <v>492</v>
      </c>
      <c r="F2" s="198" t="s">
        <v>467</v>
      </c>
      <c r="G2" s="12" t="s">
        <v>81</v>
      </c>
      <c r="H2" s="200" t="s">
        <v>508</v>
      </c>
      <c r="I2" s="7" t="s">
        <v>520</v>
      </c>
      <c r="J2" s="212" t="s">
        <v>541</v>
      </c>
    </row>
    <row r="3" spans="2:12" ht="42.75" x14ac:dyDescent="0.45">
      <c r="B3" s="197" t="s">
        <v>497</v>
      </c>
      <c r="C3" s="197" t="s">
        <v>448</v>
      </c>
      <c r="D3" s="198" t="s">
        <v>442</v>
      </c>
      <c r="E3" s="1" t="s">
        <v>493</v>
      </c>
      <c r="F3" s="199" t="s">
        <v>469</v>
      </c>
      <c r="G3" s="12" t="s">
        <v>137</v>
      </c>
      <c r="H3" s="200" t="s">
        <v>509</v>
      </c>
      <c r="I3" s="7" t="s">
        <v>518</v>
      </c>
      <c r="J3" s="212" t="s">
        <v>542</v>
      </c>
      <c r="L3" s="262" t="s">
        <v>630</v>
      </c>
    </row>
    <row r="4" spans="2:12" ht="28.5" x14ac:dyDescent="0.45">
      <c r="B4" s="197" t="s">
        <v>498</v>
      </c>
      <c r="C4" s="197" t="s">
        <v>443</v>
      </c>
      <c r="D4" s="198" t="s">
        <v>99</v>
      </c>
      <c r="E4" s="1" t="s">
        <v>458</v>
      </c>
      <c r="F4" s="198" t="s">
        <v>473</v>
      </c>
      <c r="G4" s="12" t="s">
        <v>97</v>
      </c>
      <c r="H4" s="200" t="s">
        <v>510</v>
      </c>
      <c r="I4" s="7" t="s">
        <v>519</v>
      </c>
      <c r="J4" s="212" t="s">
        <v>543</v>
      </c>
    </row>
    <row r="5" spans="2:12" ht="42.75" x14ac:dyDescent="0.45">
      <c r="B5" s="197" t="s">
        <v>499</v>
      </c>
      <c r="C5" s="197" t="s">
        <v>441</v>
      </c>
      <c r="D5" s="198" t="s">
        <v>440</v>
      </c>
      <c r="E5" s="1" t="s">
        <v>463</v>
      </c>
      <c r="F5" s="199" t="s">
        <v>475</v>
      </c>
      <c r="G5" s="12" t="s">
        <v>131</v>
      </c>
      <c r="H5" s="200" t="s">
        <v>511</v>
      </c>
      <c r="I5" s="7" t="s">
        <v>520</v>
      </c>
      <c r="J5" s="212" t="s">
        <v>544</v>
      </c>
    </row>
    <row r="6" spans="2:12" ht="42.75" x14ac:dyDescent="0.45">
      <c r="B6" s="197" t="s">
        <v>500</v>
      </c>
      <c r="C6" s="197" t="s">
        <v>447</v>
      </c>
      <c r="D6" s="198" t="s">
        <v>235</v>
      </c>
      <c r="E6" s="1" t="s">
        <v>460</v>
      </c>
      <c r="F6" s="199" t="s">
        <v>470</v>
      </c>
      <c r="G6" s="12" t="s">
        <v>122</v>
      </c>
      <c r="H6" s="200" t="s">
        <v>512</v>
      </c>
      <c r="I6" s="7" t="s">
        <v>518</v>
      </c>
      <c r="J6" s="212" t="s">
        <v>536</v>
      </c>
    </row>
    <row r="7" spans="2:12" ht="28.5" x14ac:dyDescent="0.45">
      <c r="B7" s="197" t="s">
        <v>501</v>
      </c>
      <c r="C7" s="197" t="s">
        <v>449</v>
      </c>
      <c r="D7" s="198" t="s">
        <v>113</v>
      </c>
      <c r="E7" s="1" t="s">
        <v>465</v>
      </c>
      <c r="F7" s="198" t="s">
        <v>468</v>
      </c>
      <c r="G7" s="12" t="s">
        <v>111</v>
      </c>
      <c r="H7" s="200" t="s">
        <v>513</v>
      </c>
      <c r="I7" s="7" t="s">
        <v>519</v>
      </c>
      <c r="J7" t="s">
        <v>537</v>
      </c>
    </row>
    <row r="8" spans="2:12" ht="42.75" x14ac:dyDescent="0.45">
      <c r="B8" s="197" t="s">
        <v>502</v>
      </c>
      <c r="C8" s="197" t="s">
        <v>445</v>
      </c>
      <c r="D8" s="7" t="s">
        <v>444</v>
      </c>
      <c r="E8" s="1" t="s">
        <v>383</v>
      </c>
      <c r="F8" s="1" t="s">
        <v>476</v>
      </c>
      <c r="G8" s="12" t="s">
        <v>382</v>
      </c>
      <c r="H8" s="200" t="s">
        <v>517</v>
      </c>
      <c r="I8" s="7" t="s">
        <v>520</v>
      </c>
      <c r="J8" t="s">
        <v>538</v>
      </c>
    </row>
    <row r="9" spans="2:12" ht="28.5" x14ac:dyDescent="0.45">
      <c r="B9" s="197" t="s">
        <v>503</v>
      </c>
      <c r="C9" s="197" t="s">
        <v>453</v>
      </c>
      <c r="D9" s="198" t="s">
        <v>452</v>
      </c>
      <c r="E9" s="1" t="s">
        <v>462</v>
      </c>
      <c r="F9" s="198" t="s">
        <v>471</v>
      </c>
      <c r="G9" s="12" t="s">
        <v>125</v>
      </c>
      <c r="H9" s="200" t="s">
        <v>516</v>
      </c>
      <c r="I9" s="7" t="s">
        <v>518</v>
      </c>
      <c r="J9" t="s">
        <v>539</v>
      </c>
    </row>
    <row r="10" spans="2:12" x14ac:dyDescent="0.45">
      <c r="B10" s="197" t="s">
        <v>504</v>
      </c>
      <c r="C10" s="197" t="s">
        <v>454</v>
      </c>
      <c r="D10" s="198" t="s">
        <v>455</v>
      </c>
      <c r="E10" s="1" t="s">
        <v>459</v>
      </c>
      <c r="F10" s="198" t="s">
        <v>495</v>
      </c>
      <c r="G10" s="12" t="s">
        <v>82</v>
      </c>
      <c r="H10" s="200" t="s">
        <v>515</v>
      </c>
      <c r="I10" s="7" t="s">
        <v>581</v>
      </c>
    </row>
    <row r="11" spans="2:12" x14ac:dyDescent="0.45">
      <c r="B11" s="197" t="s">
        <v>505</v>
      </c>
      <c r="C11" s="197" t="s">
        <v>451</v>
      </c>
      <c r="D11" s="198" t="s">
        <v>446</v>
      </c>
      <c r="E11" s="1" t="s">
        <v>494</v>
      </c>
      <c r="F11" s="198" t="s">
        <v>472</v>
      </c>
      <c r="G11" s="12" t="s">
        <v>176</v>
      </c>
      <c r="H11" s="200" t="s">
        <v>514</v>
      </c>
      <c r="I11" s="7" t="s">
        <v>581</v>
      </c>
      <c r="J11" t="s">
        <v>540</v>
      </c>
    </row>
    <row r="12" spans="2:12" ht="142.5" x14ac:dyDescent="0.45">
      <c r="B12" s="197" t="s">
        <v>506</v>
      </c>
      <c r="C12" s="197" t="s">
        <v>456</v>
      </c>
      <c r="D12" s="198" t="s">
        <v>91</v>
      </c>
      <c r="E12" s="1" t="s">
        <v>461</v>
      </c>
      <c r="F12" s="199" t="s">
        <v>474</v>
      </c>
      <c r="G12" s="12" t="s">
        <v>83</v>
      </c>
      <c r="H12" s="200" t="s">
        <v>507</v>
      </c>
      <c r="I12" s="7" t="s">
        <v>581</v>
      </c>
    </row>
    <row r="13" spans="2:12" x14ac:dyDescent="0.45">
      <c r="H13" s="201"/>
    </row>
    <row r="14" spans="2:12" x14ac:dyDescent="0.45">
      <c r="H14" s="201"/>
    </row>
    <row r="15" spans="2:12" x14ac:dyDescent="0.45">
      <c r="H15" s="201"/>
    </row>
    <row r="16" spans="2:12" x14ac:dyDescent="0.45">
      <c r="H16" s="201"/>
    </row>
    <row r="17" spans="8:8" x14ac:dyDescent="0.45">
      <c r="H17" s="201"/>
    </row>
  </sheetData>
  <hyperlinks>
    <hyperlink ref="G2" r:id="rId1" xr:uid="{00000000-0004-0000-0500-000000000000}"/>
    <hyperlink ref="G12" r:id="rId2" xr:uid="{00000000-0004-0000-0500-000001000000}"/>
    <hyperlink ref="G10" r:id="rId3" xr:uid="{00000000-0004-0000-0500-000002000000}"/>
    <hyperlink ref="G4" r:id="rId4" xr:uid="{00000000-0004-0000-0500-000003000000}"/>
    <hyperlink ref="G7" r:id="rId5" xr:uid="{00000000-0004-0000-0500-000004000000}"/>
    <hyperlink ref="G6" r:id="rId6" xr:uid="{00000000-0004-0000-0500-000005000000}"/>
    <hyperlink ref="G9" r:id="rId7" xr:uid="{00000000-0004-0000-0500-000006000000}"/>
    <hyperlink ref="G5" r:id="rId8" xr:uid="{00000000-0004-0000-0500-000007000000}"/>
    <hyperlink ref="G3" r:id="rId9" xr:uid="{00000000-0004-0000-0500-000008000000}"/>
    <hyperlink ref="G11" r:id="rId10" xr:uid="{00000000-0004-0000-0500-000009000000}"/>
    <hyperlink ref="G8" r:id="rId11" xr:uid="{00000000-0004-0000-0500-00000A000000}"/>
    <hyperlink ref="H2" r:id="rId12" xr:uid="{00000000-0004-0000-0500-00000B000000}"/>
    <hyperlink ref="H3" r:id="rId13" xr:uid="{00000000-0004-0000-0500-00000C000000}"/>
    <hyperlink ref="H4" r:id="rId14" xr:uid="{00000000-0004-0000-0500-00000D000000}"/>
    <hyperlink ref="H5" r:id="rId15" xr:uid="{00000000-0004-0000-0500-00000E000000}"/>
    <hyperlink ref="H6" r:id="rId16" xr:uid="{00000000-0004-0000-0500-00000F000000}"/>
    <hyperlink ref="H7" r:id="rId17" xr:uid="{00000000-0004-0000-0500-000010000000}"/>
    <hyperlink ref="H8" r:id="rId18" xr:uid="{00000000-0004-0000-0500-000011000000}"/>
    <hyperlink ref="H9" r:id="rId19" xr:uid="{00000000-0004-0000-0500-000012000000}"/>
    <hyperlink ref="H10:H12" r:id="rId20" display="http://localhost:8080/photinus/ConsentForm.jsp?54_LocaleUtils" xr:uid="{00000000-0004-0000-0500-000013000000}"/>
    <hyperlink ref="H10" r:id="rId21" xr:uid="{00000000-0004-0000-0500-000014000000}"/>
    <hyperlink ref="H11" r:id="rId22" xr:uid="{00000000-0004-0000-0500-000015000000}"/>
    <hyperlink ref="H12" r:id="rId23" xr:uid="{00000000-0004-0000-0500-000016000000}"/>
    <hyperlink ref="J6" r:id="rId24" xr:uid="{00000000-0004-0000-0500-000017000000}"/>
    <hyperlink ref="J2" r:id="rId25" xr:uid="{00000000-0004-0000-0500-000018000000}"/>
    <hyperlink ref="J3" r:id="rId26" xr:uid="{00000000-0004-0000-0500-000019000000}"/>
    <hyperlink ref="J4" r:id="rId27" xr:uid="{00000000-0004-0000-0500-00001A000000}"/>
    <hyperlink ref="J5" r:id="rId28" xr:uid="{00000000-0004-0000-0500-00001B000000}"/>
  </hyperlinks>
  <pageMargins left="0.7" right="0.7" top="0.75" bottom="0.75" header="0.3" footer="0.3"/>
  <pageSetup orientation="portrait" r:id="rId29"/>
  <tableParts count="1">
    <tablePart r:id="rId3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D11"/>
  <sheetViews>
    <sheetView workbookViewId="0">
      <selection activeCell="B11" sqref="B11"/>
    </sheetView>
  </sheetViews>
  <sheetFormatPr defaultRowHeight="14.25" x14ac:dyDescent="0.45"/>
  <cols>
    <col min="2" max="2" width="74.1328125" customWidth="1"/>
    <col min="3" max="3" width="79.1328125" customWidth="1"/>
    <col min="4" max="4" width="53.265625" customWidth="1"/>
  </cols>
  <sheetData>
    <row r="3" spans="2:4" x14ac:dyDescent="0.45">
      <c r="B3" t="s">
        <v>583</v>
      </c>
      <c r="C3" t="s">
        <v>585</v>
      </c>
    </row>
    <row r="4" spans="2:4" x14ac:dyDescent="0.45">
      <c r="B4" t="s">
        <v>586</v>
      </c>
      <c r="C4" t="s">
        <v>586</v>
      </c>
    </row>
    <row r="5" spans="2:4" x14ac:dyDescent="0.45">
      <c r="B5" s="11" t="s">
        <v>584</v>
      </c>
      <c r="C5" s="207" t="s">
        <v>593</v>
      </c>
      <c r="D5" s="207"/>
    </row>
    <row r="6" spans="2:4" ht="28.5" x14ac:dyDescent="0.45">
      <c r="B6" s="11" t="s">
        <v>587</v>
      </c>
      <c r="C6" s="207" t="s">
        <v>592</v>
      </c>
      <c r="D6" s="207"/>
    </row>
    <row r="7" spans="2:4" x14ac:dyDescent="0.45">
      <c r="B7" s="11" t="s">
        <v>588</v>
      </c>
      <c r="C7" s="207" t="s">
        <v>591</v>
      </c>
      <c r="D7" s="207"/>
    </row>
    <row r="8" spans="2:4" ht="28.5" x14ac:dyDescent="0.45">
      <c r="B8" s="11" t="s">
        <v>589</v>
      </c>
      <c r="C8" s="207" t="s">
        <v>590</v>
      </c>
      <c r="D8" s="207"/>
    </row>
    <row r="11" spans="2:4" ht="299.25" x14ac:dyDescent="0.45">
      <c r="C11" s="207" t="s">
        <v>594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O37"/>
  <sheetViews>
    <sheetView topLeftCell="A6" zoomScale="70" zoomScaleNormal="70" workbookViewId="0">
      <selection activeCell="L15" sqref="L15"/>
    </sheetView>
  </sheetViews>
  <sheetFormatPr defaultColWidth="9.1328125" defaultRowHeight="14.25" x14ac:dyDescent="0.45"/>
  <cols>
    <col min="1" max="1" width="9.1328125" style="213"/>
    <col min="2" max="2" width="12.73046875" style="213" customWidth="1"/>
    <col min="3" max="3" width="27.86328125" style="213" customWidth="1"/>
    <col min="4" max="4" width="10.59765625" style="213" customWidth="1"/>
    <col min="5" max="6" width="12" style="213" customWidth="1"/>
    <col min="7" max="7" width="13.3984375" style="213" customWidth="1"/>
    <col min="8" max="8" width="12.86328125" style="213" customWidth="1"/>
    <col min="9" max="9" width="13.59765625" style="213" customWidth="1"/>
    <col min="10" max="10" width="15.265625" style="1" customWidth="1"/>
    <col min="11" max="11" width="18.265625" style="213" customWidth="1"/>
    <col min="12" max="12" width="13.59765625" style="1" customWidth="1"/>
    <col min="13" max="13" width="15.59765625" style="213" customWidth="1"/>
    <col min="14" max="14" width="180.3984375" style="213" customWidth="1"/>
    <col min="15" max="15" width="13.86328125" style="213" bestFit="1" customWidth="1"/>
    <col min="16" max="16384" width="9.1328125" style="213"/>
  </cols>
  <sheetData>
    <row r="4" spans="2:14" x14ac:dyDescent="0.45">
      <c r="D4" s="124"/>
      <c r="E4" s="1"/>
      <c r="F4" s="124"/>
      <c r="G4" s="124"/>
      <c r="H4" s="1"/>
    </row>
    <row r="5" spans="2:14" x14ac:dyDescent="0.45">
      <c r="D5" s="1"/>
      <c r="E5" s="1"/>
      <c r="F5" s="1"/>
      <c r="G5" s="1"/>
      <c r="H5" s="1"/>
    </row>
    <row r="6" spans="2:14" x14ac:dyDescent="0.45">
      <c r="D6" s="1"/>
      <c r="E6" s="1"/>
      <c r="F6" s="1"/>
      <c r="G6" s="1"/>
      <c r="H6" s="1"/>
    </row>
    <row r="7" spans="2:14" ht="22.5" customHeight="1" x14ac:dyDescent="0.45">
      <c r="D7" s="222" t="s">
        <v>579</v>
      </c>
      <c r="E7" s="223"/>
      <c r="F7" s="223"/>
      <c r="G7" s="223"/>
      <c r="H7" s="223"/>
    </row>
    <row r="8" spans="2:14" ht="37.5" customHeight="1" x14ac:dyDescent="0.45">
      <c r="B8" s="213" t="s">
        <v>405</v>
      </c>
      <c r="C8" s="213" t="s">
        <v>551</v>
      </c>
      <c r="D8" s="124" t="s">
        <v>572</v>
      </c>
      <c r="E8" s="1" t="s">
        <v>573</v>
      </c>
      <c r="F8" s="124" t="s">
        <v>574</v>
      </c>
      <c r="G8" s="124" t="s">
        <v>575</v>
      </c>
      <c r="H8" s="1" t="s">
        <v>576</v>
      </c>
      <c r="I8" s="1" t="s">
        <v>556</v>
      </c>
      <c r="J8" s="1" t="s">
        <v>558</v>
      </c>
      <c r="K8" s="1" t="s">
        <v>559</v>
      </c>
      <c r="L8" s="1" t="s">
        <v>569</v>
      </c>
      <c r="M8" s="1" t="s">
        <v>577</v>
      </c>
      <c r="N8" s="213" t="s">
        <v>554</v>
      </c>
    </row>
    <row r="9" spans="2:14" ht="62.25" customHeight="1" x14ac:dyDescent="0.45">
      <c r="B9" s="213" t="s">
        <v>545</v>
      </c>
      <c r="C9" s="213" t="s">
        <v>550</v>
      </c>
      <c r="D9" s="1"/>
      <c r="E9" s="1"/>
      <c r="F9" s="124" t="s">
        <v>546</v>
      </c>
      <c r="G9" s="220" t="s">
        <v>232</v>
      </c>
      <c r="H9" s="1"/>
      <c r="I9" s="215">
        <f>4/5</f>
        <v>0.8</v>
      </c>
      <c r="J9" s="218">
        <v>5</v>
      </c>
      <c r="K9" s="1">
        <v>6</v>
      </c>
      <c r="L9" s="1">
        <v>4</v>
      </c>
      <c r="M9" s="1" t="s">
        <v>560</v>
      </c>
      <c r="N9" s="213" t="s">
        <v>555</v>
      </c>
    </row>
    <row r="10" spans="2:14" x14ac:dyDescent="0.45">
      <c r="B10" s="213" t="s">
        <v>547</v>
      </c>
      <c r="D10" s="1"/>
      <c r="E10" s="1" t="s">
        <v>546</v>
      </c>
      <c r="F10" s="1"/>
      <c r="G10" s="1"/>
      <c r="H10" s="1" t="s">
        <v>546</v>
      </c>
      <c r="I10" s="215"/>
      <c r="J10" s="218"/>
      <c r="K10" s="1"/>
      <c r="M10" s="1"/>
    </row>
    <row r="11" spans="2:14" ht="85.5" x14ac:dyDescent="0.45">
      <c r="B11" s="213" t="s">
        <v>406</v>
      </c>
      <c r="C11" s="213" t="s">
        <v>553</v>
      </c>
      <c r="D11" s="1"/>
      <c r="E11" s="124" t="s">
        <v>546</v>
      </c>
      <c r="F11" s="1"/>
      <c r="G11" s="221" t="s">
        <v>546</v>
      </c>
      <c r="H11" s="1" t="s">
        <v>546</v>
      </c>
      <c r="I11" s="215">
        <f>5/5</f>
        <v>1</v>
      </c>
      <c r="J11" s="218">
        <v>10</v>
      </c>
      <c r="K11" s="1">
        <v>3</v>
      </c>
      <c r="L11" s="1">
        <f>Table15[[#This Row],[Questions answered]]-1</f>
        <v>2</v>
      </c>
      <c r="M11" s="1" t="s">
        <v>562</v>
      </c>
      <c r="N11" s="213" t="s">
        <v>563</v>
      </c>
    </row>
    <row r="12" spans="2:14" x14ac:dyDescent="0.45">
      <c r="B12" s="213" t="s">
        <v>548</v>
      </c>
      <c r="C12" s="216" t="s">
        <v>571</v>
      </c>
      <c r="D12" s="1"/>
      <c r="E12" s="1" t="s">
        <v>546</v>
      </c>
      <c r="F12" s="1" t="s">
        <v>546</v>
      </c>
      <c r="G12" s="1" t="s">
        <v>546</v>
      </c>
      <c r="H12" s="1" t="s">
        <v>232</v>
      </c>
      <c r="I12" s="215">
        <f>4/5</f>
        <v>0.8</v>
      </c>
      <c r="J12" s="218">
        <v>6</v>
      </c>
      <c r="K12" s="1">
        <v>9</v>
      </c>
      <c r="L12" s="1">
        <f>Table15[[#This Row],[Questions answered]]-3</f>
        <v>6</v>
      </c>
      <c r="M12" s="1" t="s">
        <v>561</v>
      </c>
    </row>
    <row r="13" spans="2:14" ht="28.5" x14ac:dyDescent="0.45">
      <c r="B13" s="213" t="s">
        <v>549</v>
      </c>
      <c r="C13" s="217" t="s">
        <v>568</v>
      </c>
      <c r="D13" s="1" t="s">
        <v>546</v>
      </c>
      <c r="E13" s="1" t="s">
        <v>546</v>
      </c>
      <c r="F13" s="1"/>
      <c r="G13" s="1" t="s">
        <v>546</v>
      </c>
      <c r="H13" s="1"/>
      <c r="I13" s="215"/>
      <c r="J13" s="218"/>
      <c r="K13" s="1"/>
      <c r="M13" s="1"/>
      <c r="N13" s="213" t="s">
        <v>570</v>
      </c>
    </row>
    <row r="14" spans="2:14" ht="71.25" x14ac:dyDescent="0.45">
      <c r="B14" s="213" t="s">
        <v>411</v>
      </c>
      <c r="C14" s="213" t="s">
        <v>552</v>
      </c>
      <c r="D14" s="221" t="s">
        <v>546</v>
      </c>
      <c r="E14" s="1"/>
      <c r="F14" s="1" t="s">
        <v>546</v>
      </c>
      <c r="G14" s="221" t="s">
        <v>546</v>
      </c>
      <c r="H14" s="1" t="s">
        <v>546</v>
      </c>
      <c r="I14" s="215">
        <f>4/5</f>
        <v>0.8</v>
      </c>
      <c r="J14" s="218">
        <v>6</v>
      </c>
      <c r="K14" s="1">
        <v>12</v>
      </c>
      <c r="L14" s="1">
        <f>Table15[[#This Row],[Questions answered]]-5</f>
        <v>7</v>
      </c>
      <c r="M14" s="1" t="s">
        <v>561</v>
      </c>
      <c r="N14" s="213" t="s">
        <v>557</v>
      </c>
    </row>
    <row r="15" spans="2:14" ht="28.5" x14ac:dyDescent="0.45">
      <c r="B15" s="213" t="s">
        <v>408</v>
      </c>
      <c r="C15" s="213" t="s">
        <v>600</v>
      </c>
      <c r="D15" s="1" t="s">
        <v>546</v>
      </c>
      <c r="E15" s="1"/>
      <c r="F15" s="1" t="s">
        <v>546</v>
      </c>
      <c r="G15" s="1"/>
      <c r="H15" s="1"/>
      <c r="I15" s="215">
        <v>0.8</v>
      </c>
      <c r="J15" s="218">
        <v>6</v>
      </c>
      <c r="K15" s="1">
        <v>6</v>
      </c>
      <c r="M15" s="1" t="s">
        <v>601</v>
      </c>
      <c r="N15" s="213" t="s">
        <v>599</v>
      </c>
    </row>
    <row r="16" spans="2:14" x14ac:dyDescent="0.45">
      <c r="B16" s="213" t="s">
        <v>564</v>
      </c>
      <c r="C16" s="216" t="s">
        <v>566</v>
      </c>
      <c r="D16" s="221" t="s">
        <v>580</v>
      </c>
      <c r="E16" s="1" t="s">
        <v>546</v>
      </c>
      <c r="F16" s="1" t="s">
        <v>232</v>
      </c>
      <c r="G16" s="221" t="s">
        <v>232</v>
      </c>
      <c r="H16" s="1" t="s">
        <v>546</v>
      </c>
      <c r="I16" s="219">
        <v>0.8</v>
      </c>
      <c r="J16" s="1">
        <v>4</v>
      </c>
      <c r="K16" s="1">
        <v>15</v>
      </c>
      <c r="L16" s="1">
        <f>Table15[[#This Row],[Questions answered]]-7</f>
        <v>8</v>
      </c>
      <c r="M16" s="1" t="s">
        <v>578</v>
      </c>
    </row>
    <row r="17" spans="2:15" x14ac:dyDescent="0.45">
      <c r="B17" s="213" t="s">
        <v>565</v>
      </c>
      <c r="C17" s="216" t="s">
        <v>567</v>
      </c>
      <c r="D17" s="221" t="s">
        <v>580</v>
      </c>
      <c r="E17" s="1" t="s">
        <v>546</v>
      </c>
      <c r="F17" s="1" t="s">
        <v>232</v>
      </c>
      <c r="G17" s="221" t="s">
        <v>232</v>
      </c>
      <c r="H17" s="1" t="s">
        <v>546</v>
      </c>
      <c r="I17" s="219">
        <v>0.8</v>
      </c>
      <c r="J17" s="1">
        <v>3</v>
      </c>
      <c r="K17" s="1">
        <v>15</v>
      </c>
      <c r="L17" s="1">
        <f>Table15[[#This Row],[Questions answered]]-8</f>
        <v>7</v>
      </c>
      <c r="M17" s="1" t="s">
        <v>560</v>
      </c>
    </row>
    <row r="18" spans="2:15" x14ac:dyDescent="0.45">
      <c r="D18" s="1"/>
      <c r="E18" s="1"/>
      <c r="F18" s="1"/>
      <c r="G18" s="1"/>
      <c r="H18" s="1"/>
    </row>
    <row r="20" spans="2:15" x14ac:dyDescent="0.45">
      <c r="N20" s="213">
        <v>1409471</v>
      </c>
      <c r="O20" s="213">
        <v>879334</v>
      </c>
    </row>
    <row r="21" spans="2:15" x14ac:dyDescent="0.45">
      <c r="N21" s="213">
        <f>N20/60000</f>
        <v>23.491183333333332</v>
      </c>
      <c r="O21" s="213">
        <f>O20/60000</f>
        <v>14.655566666666667</v>
      </c>
    </row>
    <row r="22" spans="2:15" x14ac:dyDescent="0.45">
      <c r="N22" s="213">
        <v>514579</v>
      </c>
      <c r="O22" s="213">
        <v>38391</v>
      </c>
    </row>
    <row r="23" spans="2:15" x14ac:dyDescent="0.45">
      <c r="N23" s="213">
        <f>N22/60000</f>
        <v>8.576316666666667</v>
      </c>
      <c r="O23" s="213">
        <f>O22/60000</f>
        <v>0.63985000000000003</v>
      </c>
    </row>
    <row r="24" spans="2:15" x14ac:dyDescent="0.45">
      <c r="H24" s="213" t="s">
        <v>595</v>
      </c>
      <c r="I24" s="213" t="s">
        <v>596</v>
      </c>
      <c r="N24" s="213">
        <v>94666</v>
      </c>
      <c r="O24" s="213">
        <v>20002</v>
      </c>
    </row>
    <row r="25" spans="2:15" x14ac:dyDescent="0.45">
      <c r="H25" s="224">
        <v>1</v>
      </c>
      <c r="I25" s="225" t="s">
        <v>232</v>
      </c>
      <c r="J25" s="224"/>
      <c r="K25" s="225"/>
      <c r="L25" s="224"/>
      <c r="M25" s="224"/>
      <c r="N25" s="213">
        <f>N24/60000</f>
        <v>1.5777666666666668</v>
      </c>
      <c r="O25" s="213">
        <f>O24/60000</f>
        <v>0.33336666666666664</v>
      </c>
    </row>
    <row r="26" spans="2:15" x14ac:dyDescent="0.45">
      <c r="H26" s="224">
        <v>5</v>
      </c>
      <c r="I26" s="225" t="s">
        <v>232</v>
      </c>
      <c r="J26" s="224" t="s">
        <v>232</v>
      </c>
      <c r="K26" s="225" t="s">
        <v>232</v>
      </c>
      <c r="L26" s="224" t="s">
        <v>232</v>
      </c>
      <c r="M26" s="224"/>
      <c r="N26" s="213">
        <f>AVERAGE(N21,N23,N25)</f>
        <v>11.215088888888888</v>
      </c>
      <c r="O26" s="213">
        <f>AVERAGE(O21,O23,O25)</f>
        <v>5.2095944444444449</v>
      </c>
    </row>
    <row r="27" spans="2:15" x14ac:dyDescent="0.45">
      <c r="H27" s="224">
        <v>6</v>
      </c>
      <c r="I27" s="226" t="s">
        <v>232</v>
      </c>
      <c r="J27" s="224"/>
      <c r="K27" s="225"/>
      <c r="L27" s="224"/>
      <c r="M27" s="224"/>
      <c r="O27" s="213">
        <f>O26+N26</f>
        <v>16.424683333333334</v>
      </c>
    </row>
    <row r="28" spans="2:15" x14ac:dyDescent="0.45">
      <c r="H28" s="224">
        <v>7</v>
      </c>
      <c r="I28" s="225" t="s">
        <v>232</v>
      </c>
      <c r="J28" s="224" t="s">
        <v>232</v>
      </c>
      <c r="K28" s="225" t="s">
        <v>232</v>
      </c>
      <c r="L28" s="224" t="s">
        <v>232</v>
      </c>
      <c r="M28" s="224" t="s">
        <v>232</v>
      </c>
      <c r="O28" s="213">
        <f>O27/2</f>
        <v>8.2123416666666671</v>
      </c>
    </row>
    <row r="30" spans="2:15" x14ac:dyDescent="0.45">
      <c r="H30" s="227" t="s">
        <v>597</v>
      </c>
      <c r="I30" s="228">
        <f>6</f>
        <v>6</v>
      </c>
    </row>
    <row r="31" spans="2:15" x14ac:dyDescent="0.45">
      <c r="H31" s="213" t="s">
        <v>598</v>
      </c>
      <c r="I31" s="228">
        <f>(1+5*4+6+7*5)/11</f>
        <v>5.6363636363636367</v>
      </c>
    </row>
    <row r="36" spans="8:10" x14ac:dyDescent="0.45">
      <c r="H36" s="213">
        <v>0.05</v>
      </c>
      <c r="I36" s="213">
        <v>118</v>
      </c>
      <c r="J36" s="1">
        <v>3600</v>
      </c>
    </row>
    <row r="37" spans="8:10" x14ac:dyDescent="0.45">
      <c r="H37" s="213">
        <f>H36*60</f>
        <v>3</v>
      </c>
      <c r="I37" s="213">
        <v>1.41</v>
      </c>
      <c r="J37" s="1">
        <f>I37*J36/I36</f>
        <v>43.016949152542374</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N50"/>
  <sheetViews>
    <sheetView showGridLines="0" topLeftCell="N16" workbookViewId="0">
      <selection activeCell="W42" sqref="W42"/>
    </sheetView>
  </sheetViews>
  <sheetFormatPr defaultRowHeight="14.25" x14ac:dyDescent="0.45"/>
  <cols>
    <col min="1" max="1" width="0" hidden="1" customWidth="1"/>
    <col min="2" max="3" width="9.59765625" hidden="1" customWidth="1"/>
    <col min="4" max="12" width="0" hidden="1" customWidth="1"/>
    <col min="13" max="13" width="5.1328125" hidden="1" customWidth="1"/>
    <col min="14" max="14" width="6.265625" customWidth="1"/>
    <col min="15" max="15" width="10.265625" customWidth="1"/>
    <col min="20" max="25" width="9.265625" customWidth="1"/>
    <col min="27" max="27" width="11" customWidth="1"/>
  </cols>
  <sheetData>
    <row r="2" spans="1:37" ht="15.75" x14ac:dyDescent="0.5">
      <c r="A2" s="35"/>
      <c r="B2" s="35"/>
      <c r="C2" s="35"/>
      <c r="D2" s="35"/>
      <c r="E2" s="35"/>
      <c r="F2" s="35"/>
      <c r="G2" s="35"/>
      <c r="H2" s="35"/>
      <c r="I2" s="35"/>
      <c r="J2" s="35"/>
      <c r="K2" s="35"/>
      <c r="O2" s="9" t="s">
        <v>387</v>
      </c>
      <c r="P2" t="str">
        <f>Summary!E4</f>
        <v>conditional clause</v>
      </c>
      <c r="AA2" s="9" t="s">
        <v>390</v>
      </c>
      <c r="AB2" t="str">
        <f>Summary!E5</f>
        <v xml:space="preserve">data flow </v>
      </c>
    </row>
    <row r="3" spans="1:37" s="7" customFormat="1" ht="31.9" thickBot="1" x14ac:dyDescent="0.5">
      <c r="A3" s="36"/>
      <c r="B3" s="37" t="s">
        <v>291</v>
      </c>
      <c r="C3" s="37" t="s">
        <v>292</v>
      </c>
      <c r="D3" s="36" t="s">
        <v>283</v>
      </c>
      <c r="E3" s="36" t="s">
        <v>284</v>
      </c>
      <c r="F3" s="36" t="s">
        <v>285</v>
      </c>
      <c r="G3" s="36" t="s">
        <v>286</v>
      </c>
      <c r="H3" s="36" t="s">
        <v>287</v>
      </c>
      <c r="I3" s="36" t="s">
        <v>288</v>
      </c>
      <c r="J3" s="36" t="s">
        <v>289</v>
      </c>
      <c r="K3" s="36" t="s">
        <v>290</v>
      </c>
      <c r="L3" s="37" t="s">
        <v>293</v>
      </c>
      <c r="M3" s="36"/>
      <c r="O3" s="78" t="s">
        <v>291</v>
      </c>
      <c r="P3" s="79" t="s">
        <v>292</v>
      </c>
      <c r="Q3" s="80" t="s">
        <v>283</v>
      </c>
      <c r="R3" s="80" t="s">
        <v>284</v>
      </c>
      <c r="S3" s="80" t="s">
        <v>285</v>
      </c>
      <c r="T3" s="80" t="s">
        <v>286</v>
      </c>
      <c r="U3" s="88" t="s">
        <v>389</v>
      </c>
      <c r="V3" s="88" t="s">
        <v>293</v>
      </c>
      <c r="W3" s="99"/>
      <c r="X3" s="123"/>
      <c r="Y3" s="99"/>
      <c r="AA3" s="78" t="s">
        <v>291</v>
      </c>
      <c r="AB3" s="79" t="s">
        <v>292</v>
      </c>
      <c r="AC3" s="80" t="s">
        <v>283</v>
      </c>
      <c r="AD3" s="80" t="s">
        <v>284</v>
      </c>
      <c r="AE3" s="80" t="s">
        <v>285</v>
      </c>
      <c r="AF3" s="80" t="s">
        <v>286</v>
      </c>
      <c r="AG3" s="88" t="s">
        <v>389</v>
      </c>
      <c r="AH3" s="88" t="s">
        <v>293</v>
      </c>
    </row>
    <row r="4" spans="1:37" ht="16.5" thickTop="1" thickBot="1" x14ac:dyDescent="0.55000000000000004">
      <c r="A4" s="35"/>
      <c r="B4" s="36">
        <v>1</v>
      </c>
      <c r="C4" s="36" t="s">
        <v>281</v>
      </c>
      <c r="D4" s="56" t="s">
        <v>357</v>
      </c>
      <c r="E4" s="57" t="s">
        <v>359</v>
      </c>
      <c r="F4" s="36"/>
      <c r="G4" s="36"/>
      <c r="H4" s="36"/>
      <c r="I4" s="36"/>
      <c r="J4" s="36"/>
      <c r="K4" s="36"/>
      <c r="L4" s="38">
        <f t="shared" ref="L4:L15" si="0">COUNTA(D4:I4)</f>
        <v>2</v>
      </c>
      <c r="M4" s="35"/>
      <c r="O4" s="81">
        <v>5</v>
      </c>
      <c r="P4" s="82" t="s">
        <v>281</v>
      </c>
      <c r="Q4" s="163">
        <f>O4</f>
        <v>5</v>
      </c>
      <c r="R4" s="164">
        <f>Q6</f>
        <v>2</v>
      </c>
      <c r="T4" s="74"/>
      <c r="V4" s="39">
        <f>COUNTA(Q4:U4)</f>
        <v>2</v>
      </c>
      <c r="W4" s="39"/>
      <c r="X4" s="39"/>
      <c r="Y4" s="39"/>
      <c r="AA4" s="81">
        <v>5</v>
      </c>
      <c r="AB4" s="82" t="s">
        <v>281</v>
      </c>
      <c r="AC4" s="160">
        <f>AA4</f>
        <v>5</v>
      </c>
      <c r="AD4" s="137">
        <f>AC6</f>
        <v>4</v>
      </c>
      <c r="AF4" s="74"/>
      <c r="AH4" s="39">
        <f>COUNTA(AC4:AG4)</f>
        <v>2</v>
      </c>
    </row>
    <row r="5" spans="1:37" ht="15.75" x14ac:dyDescent="0.5">
      <c r="A5" s="35"/>
      <c r="B5" s="37">
        <v>2</v>
      </c>
      <c r="C5" s="37" t="s">
        <v>281</v>
      </c>
      <c r="D5" s="58" t="s">
        <v>358</v>
      </c>
      <c r="E5" s="59" t="s">
        <v>358</v>
      </c>
      <c r="F5" s="37"/>
      <c r="G5" s="37"/>
      <c r="H5" s="37"/>
      <c r="I5" s="37"/>
      <c r="J5" s="37"/>
      <c r="K5" s="37"/>
      <c r="L5" s="39">
        <f t="shared" si="0"/>
        <v>2</v>
      </c>
      <c r="M5" s="35"/>
      <c r="O5" s="83">
        <v>9</v>
      </c>
      <c r="P5" s="84" t="s">
        <v>282</v>
      </c>
      <c r="Q5" s="165">
        <f>O5</f>
        <v>9</v>
      </c>
      <c r="R5" s="166">
        <f>Q5</f>
        <v>9</v>
      </c>
      <c r="S5" s="161">
        <v>2</v>
      </c>
      <c r="T5" s="143">
        <f>S7</f>
        <v>10</v>
      </c>
      <c r="V5" s="39">
        <f t="shared" ref="V5:V6" si="1">COUNTA(Q5:U5)</f>
        <v>4</v>
      </c>
      <c r="W5" s="39"/>
      <c r="X5" s="39"/>
      <c r="Y5" s="39"/>
      <c r="AA5" s="83">
        <v>1</v>
      </c>
      <c r="AB5" s="84" t="s">
        <v>281</v>
      </c>
      <c r="AC5" s="182">
        <f>AA5</f>
        <v>1</v>
      </c>
      <c r="AD5" s="183">
        <f>AC5</f>
        <v>1</v>
      </c>
      <c r="AE5" s="161">
        <f>AA5</f>
        <v>1</v>
      </c>
      <c r="AF5" s="143">
        <f>AE7</f>
        <v>3</v>
      </c>
      <c r="AH5" s="39">
        <f>COUNTA(AC5:AG5)</f>
        <v>4</v>
      </c>
    </row>
    <row r="6" spans="1:37" ht="16.149999999999999" thickBot="1" x14ac:dyDescent="0.55000000000000004">
      <c r="A6" s="35"/>
      <c r="B6" s="37">
        <v>3</v>
      </c>
      <c r="C6" s="37" t="s">
        <v>282</v>
      </c>
      <c r="D6" s="60" t="s">
        <v>359</v>
      </c>
      <c r="E6" s="61" t="s">
        <v>357</v>
      </c>
      <c r="F6" s="37"/>
      <c r="G6" s="37"/>
      <c r="H6" s="37"/>
      <c r="I6" s="37"/>
      <c r="J6" s="37"/>
      <c r="K6" s="37"/>
      <c r="L6" s="39">
        <f t="shared" si="0"/>
        <v>2</v>
      </c>
      <c r="M6" s="35"/>
      <c r="O6" s="83">
        <v>2</v>
      </c>
      <c r="P6" s="84" t="s">
        <v>281</v>
      </c>
      <c r="Q6" s="167">
        <f>O6</f>
        <v>2</v>
      </c>
      <c r="R6" s="168">
        <f>Q4</f>
        <v>5</v>
      </c>
      <c r="S6" s="144">
        <v>9</v>
      </c>
      <c r="T6" s="145">
        <f>S6</f>
        <v>9</v>
      </c>
      <c r="V6" s="39">
        <f t="shared" si="1"/>
        <v>4</v>
      </c>
      <c r="W6" s="39"/>
      <c r="X6" s="39"/>
      <c r="Y6" s="39"/>
      <c r="AA6" s="83">
        <v>4</v>
      </c>
      <c r="AB6" s="84" t="s">
        <v>282</v>
      </c>
      <c r="AC6" s="140">
        <f>AA6</f>
        <v>4</v>
      </c>
      <c r="AD6" s="158">
        <f>AC4</f>
        <v>5</v>
      </c>
      <c r="AE6" s="144">
        <f>AA6</f>
        <v>4</v>
      </c>
      <c r="AF6" s="145">
        <f>AE6</f>
        <v>4</v>
      </c>
      <c r="AH6" s="39">
        <f>COUNTA(AC6:AG6)</f>
        <v>4</v>
      </c>
    </row>
    <row r="7" spans="1:37" ht="16.149999999999999" thickBot="1" x14ac:dyDescent="0.55000000000000004">
      <c r="A7" s="35"/>
      <c r="B7" s="37">
        <v>4</v>
      </c>
      <c r="C7" s="37" t="s">
        <v>282</v>
      </c>
      <c r="D7" s="37"/>
      <c r="E7" s="37"/>
      <c r="F7" s="56" t="s">
        <v>357</v>
      </c>
      <c r="G7" s="57" t="s">
        <v>359</v>
      </c>
      <c r="H7" s="37"/>
      <c r="I7" s="37"/>
      <c r="J7" s="37"/>
      <c r="K7" s="37"/>
      <c r="L7" s="39">
        <f t="shared" si="0"/>
        <v>2</v>
      </c>
      <c r="M7" s="35"/>
      <c r="O7" s="83">
        <v>10</v>
      </c>
      <c r="P7" s="84" t="s">
        <v>282</v>
      </c>
      <c r="Q7" s="74"/>
      <c r="R7" s="74"/>
      <c r="S7" s="146">
        <f>O7</f>
        <v>10</v>
      </c>
      <c r="T7" s="162">
        <f>S5</f>
        <v>2</v>
      </c>
      <c r="V7" s="39">
        <f>COUNTA(Q7:U7)</f>
        <v>2</v>
      </c>
      <c r="W7" s="39"/>
      <c r="X7" s="39"/>
      <c r="Y7" s="39"/>
      <c r="AA7" s="83">
        <v>3</v>
      </c>
      <c r="AB7" s="84" t="s">
        <v>282</v>
      </c>
      <c r="AC7" s="74"/>
      <c r="AD7" s="74"/>
      <c r="AE7" s="146">
        <f>AA7</f>
        <v>3</v>
      </c>
      <c r="AF7" s="162">
        <f>AE5</f>
        <v>1</v>
      </c>
      <c r="AH7" s="39">
        <f>COUNTA(AC7:AG7)</f>
        <v>2</v>
      </c>
    </row>
    <row r="8" spans="1:37" ht="15.75" x14ac:dyDescent="0.5">
      <c r="A8" s="35"/>
      <c r="B8" s="37">
        <v>5</v>
      </c>
      <c r="C8" s="37" t="s">
        <v>282</v>
      </c>
      <c r="D8" s="37"/>
      <c r="E8" s="37"/>
      <c r="F8" s="58" t="s">
        <v>358</v>
      </c>
      <c r="G8" s="59" t="s">
        <v>358</v>
      </c>
      <c r="H8" s="37"/>
      <c r="I8" s="37"/>
      <c r="J8" s="37"/>
      <c r="K8" s="37"/>
      <c r="L8" s="39">
        <f t="shared" si="0"/>
        <v>2</v>
      </c>
      <c r="M8" s="35"/>
    </row>
    <row r="9" spans="1:37" ht="16.149999999999999" thickBot="1" x14ac:dyDescent="0.55000000000000004">
      <c r="A9" s="35"/>
      <c r="B9" s="37">
        <v>6</v>
      </c>
      <c r="C9" s="37" t="s">
        <v>282</v>
      </c>
      <c r="D9" s="37"/>
      <c r="E9" s="37"/>
      <c r="F9" s="60" t="s">
        <v>359</v>
      </c>
      <c r="G9" s="61" t="s">
        <v>357</v>
      </c>
      <c r="H9" s="37"/>
      <c r="I9" s="37"/>
      <c r="J9" s="37"/>
      <c r="K9" s="37"/>
      <c r="L9" s="39">
        <f t="shared" si="0"/>
        <v>2</v>
      </c>
      <c r="M9" s="35"/>
    </row>
    <row r="10" spans="1:37" ht="15.75" x14ac:dyDescent="0.5">
      <c r="A10" s="35"/>
      <c r="B10" s="37">
        <v>7</v>
      </c>
      <c r="C10" s="37" t="s">
        <v>282</v>
      </c>
      <c r="D10" s="37"/>
      <c r="E10" s="37"/>
      <c r="F10" s="37"/>
      <c r="G10" s="37"/>
      <c r="H10" s="56" t="s">
        <v>357</v>
      </c>
      <c r="I10" s="57" t="s">
        <v>359</v>
      </c>
      <c r="J10" s="74"/>
      <c r="K10" s="74"/>
      <c r="L10" s="39">
        <f t="shared" si="0"/>
        <v>2</v>
      </c>
      <c r="M10" s="35"/>
      <c r="O10" s="9" t="s">
        <v>391</v>
      </c>
      <c r="P10" t="str">
        <f>Summary!E7</f>
        <v xml:space="preserve">method invocation / conditional clause </v>
      </c>
      <c r="AA10" s="9" t="s">
        <v>403</v>
      </c>
      <c r="AB10" t="str">
        <f>Table3[[#This Row],[Question Type]]</f>
        <v>method invocaiton/loop/ data flow</v>
      </c>
    </row>
    <row r="11" spans="1:37" ht="31.9" thickBot="1" x14ac:dyDescent="0.55000000000000004">
      <c r="A11" s="35"/>
      <c r="B11" s="37">
        <v>8</v>
      </c>
      <c r="C11" s="37" t="s">
        <v>282</v>
      </c>
      <c r="D11" s="37"/>
      <c r="E11" s="37"/>
      <c r="F11" s="37"/>
      <c r="G11" s="37"/>
      <c r="H11" s="58" t="s">
        <v>358</v>
      </c>
      <c r="I11" s="59" t="s">
        <v>358</v>
      </c>
      <c r="J11" s="74"/>
      <c r="K11" s="74"/>
      <c r="L11" s="39">
        <f t="shared" si="0"/>
        <v>2</v>
      </c>
      <c r="M11" s="35"/>
      <c r="O11" s="47" t="s">
        <v>291</v>
      </c>
      <c r="P11" s="48" t="s">
        <v>292</v>
      </c>
      <c r="Q11" s="49" t="s">
        <v>283</v>
      </c>
      <c r="R11" s="49" t="s">
        <v>284</v>
      </c>
      <c r="S11" s="49" t="s">
        <v>285</v>
      </c>
      <c r="T11" s="49" t="s">
        <v>286</v>
      </c>
      <c r="U11" s="49" t="s">
        <v>287</v>
      </c>
      <c r="V11" s="49" t="s">
        <v>288</v>
      </c>
      <c r="W11" s="49" t="s">
        <v>289</v>
      </c>
      <c r="X11" s="49" t="s">
        <v>290</v>
      </c>
      <c r="Y11" s="48" t="s">
        <v>293</v>
      </c>
      <c r="AA11" s="47" t="s">
        <v>291</v>
      </c>
      <c r="AB11" s="48" t="s">
        <v>292</v>
      </c>
      <c r="AC11" s="49" t="s">
        <v>283</v>
      </c>
      <c r="AD11" s="49" t="s">
        <v>284</v>
      </c>
      <c r="AE11" s="49" t="s">
        <v>285</v>
      </c>
      <c r="AF11" s="49" t="s">
        <v>286</v>
      </c>
      <c r="AG11" s="49" t="s">
        <v>287</v>
      </c>
      <c r="AH11" s="49" t="s">
        <v>288</v>
      </c>
      <c r="AI11" s="49" t="s">
        <v>289</v>
      </c>
      <c r="AJ11" s="49" t="s">
        <v>290</v>
      </c>
      <c r="AK11" s="48" t="s">
        <v>293</v>
      </c>
    </row>
    <row r="12" spans="1:37" ht="16.5" thickTop="1" thickBot="1" x14ac:dyDescent="0.55000000000000004">
      <c r="A12" s="35"/>
      <c r="B12" s="37">
        <v>9</v>
      </c>
      <c r="C12" s="37" t="s">
        <v>282</v>
      </c>
      <c r="D12" s="37"/>
      <c r="E12" s="37"/>
      <c r="F12" s="37"/>
      <c r="G12" s="37"/>
      <c r="H12" s="60" t="s">
        <v>359</v>
      </c>
      <c r="I12" s="61" t="s">
        <v>357</v>
      </c>
      <c r="J12" s="74"/>
      <c r="K12" s="74"/>
      <c r="L12" s="39">
        <f t="shared" si="0"/>
        <v>2</v>
      </c>
      <c r="M12" s="35"/>
      <c r="O12" s="50">
        <v>4</v>
      </c>
      <c r="P12" s="51" t="s">
        <v>282</v>
      </c>
      <c r="Q12" s="62">
        <f>O12</f>
        <v>4</v>
      </c>
      <c r="R12" s="63">
        <f>Q14</f>
        <v>3</v>
      </c>
      <c r="S12" s="51"/>
      <c r="T12" s="51"/>
      <c r="U12" s="51"/>
      <c r="V12" s="51"/>
      <c r="W12" s="51"/>
      <c r="X12" s="51"/>
      <c r="Y12" s="93">
        <f>COUNTA(Q12:X12)</f>
        <v>2</v>
      </c>
      <c r="AA12" s="50">
        <v>1</v>
      </c>
      <c r="AB12" s="51" t="s">
        <v>282</v>
      </c>
      <c r="AC12" s="136">
        <f>AA12</f>
        <v>1</v>
      </c>
      <c r="AD12" s="157">
        <f>AC14</f>
        <v>16</v>
      </c>
      <c r="AE12" s="51"/>
      <c r="AF12" s="51"/>
      <c r="AG12" s="51"/>
      <c r="AH12" s="51"/>
      <c r="AI12" s="51"/>
      <c r="AJ12" s="51"/>
      <c r="AK12" s="93">
        <f>COUNTA(AC12:AJ12)</f>
        <v>2</v>
      </c>
    </row>
    <row r="13" spans="1:37" ht="15.75" x14ac:dyDescent="0.5">
      <c r="A13" s="35"/>
      <c r="B13" s="37">
        <v>10</v>
      </c>
      <c r="C13" s="37" t="s">
        <v>282</v>
      </c>
      <c r="D13" s="37"/>
      <c r="E13" s="37"/>
      <c r="F13" s="37"/>
      <c r="G13" s="37"/>
      <c r="H13" s="37"/>
      <c r="I13" s="37"/>
      <c r="J13" s="56" t="s">
        <v>357</v>
      </c>
      <c r="K13" s="57" t="s">
        <v>359</v>
      </c>
      <c r="L13" s="39">
        <f t="shared" si="0"/>
        <v>0</v>
      </c>
      <c r="M13" s="35"/>
      <c r="O13" s="52">
        <v>22</v>
      </c>
      <c r="P13" s="53" t="s">
        <v>281</v>
      </c>
      <c r="Q13" s="169">
        <f>O13</f>
        <v>22</v>
      </c>
      <c r="R13" s="170">
        <f>Q13</f>
        <v>22</v>
      </c>
      <c r="S13" s="53"/>
      <c r="T13" s="53"/>
      <c r="U13" s="53"/>
      <c r="V13" s="53"/>
      <c r="W13" s="53"/>
      <c r="X13" s="53"/>
      <c r="Y13" s="94">
        <f t="shared" ref="Y13:Y21" si="2">COUNTA(Q13:X13)</f>
        <v>2</v>
      </c>
      <c r="AA13" s="52">
        <v>5</v>
      </c>
      <c r="AB13" s="53" t="s">
        <v>281</v>
      </c>
      <c r="AC13" s="182">
        <f>AA13</f>
        <v>5</v>
      </c>
      <c r="AD13" s="183">
        <f>AC13</f>
        <v>5</v>
      </c>
      <c r="AE13" s="53"/>
      <c r="AF13" s="53"/>
      <c r="AG13" s="53"/>
      <c r="AH13" s="53"/>
      <c r="AI13" s="53"/>
      <c r="AJ13" s="53"/>
      <c r="AK13" s="94">
        <f t="shared" ref="AK13:AK21" si="3">COUNTA(AC13:AJ13)</f>
        <v>2</v>
      </c>
    </row>
    <row r="14" spans="1:37" ht="16.149999999999999" thickBot="1" x14ac:dyDescent="0.55000000000000004">
      <c r="A14" s="35"/>
      <c r="B14" s="37">
        <v>11</v>
      </c>
      <c r="C14" s="37" t="s">
        <v>282</v>
      </c>
      <c r="D14" s="37"/>
      <c r="E14" s="37"/>
      <c r="F14" s="37"/>
      <c r="G14" s="37"/>
      <c r="H14" s="37"/>
      <c r="I14" s="37"/>
      <c r="J14" s="58" t="s">
        <v>358</v>
      </c>
      <c r="K14" s="59" t="s">
        <v>358</v>
      </c>
      <c r="L14" s="39">
        <f t="shared" si="0"/>
        <v>0</v>
      </c>
      <c r="M14" s="35"/>
      <c r="O14" s="54">
        <v>3</v>
      </c>
      <c r="P14" s="55" t="s">
        <v>282</v>
      </c>
      <c r="Q14" s="66">
        <f>O14</f>
        <v>3</v>
      </c>
      <c r="R14" s="67">
        <f>Q12</f>
        <v>4</v>
      </c>
      <c r="S14" s="55"/>
      <c r="T14" s="55"/>
      <c r="U14" s="55"/>
      <c r="V14" s="55"/>
      <c r="W14" s="55"/>
      <c r="X14" s="55"/>
      <c r="Y14" s="93">
        <f t="shared" si="2"/>
        <v>2</v>
      </c>
      <c r="AA14" s="54">
        <v>16</v>
      </c>
      <c r="AB14" s="55" t="s">
        <v>281</v>
      </c>
      <c r="AC14" s="159">
        <f>AA14</f>
        <v>16</v>
      </c>
      <c r="AD14" s="141">
        <f>AC12</f>
        <v>1</v>
      </c>
      <c r="AE14" s="55"/>
      <c r="AF14" s="55"/>
      <c r="AG14" s="55"/>
      <c r="AH14" s="55"/>
      <c r="AI14" s="55"/>
      <c r="AJ14" s="55"/>
      <c r="AK14" s="93">
        <f t="shared" si="3"/>
        <v>2</v>
      </c>
    </row>
    <row r="15" spans="1:37" ht="16.149999999999999" thickBot="1" x14ac:dyDescent="0.55000000000000004">
      <c r="A15" s="35"/>
      <c r="B15" s="37">
        <v>12</v>
      </c>
      <c r="C15" s="37" t="s">
        <v>282</v>
      </c>
      <c r="D15" s="37"/>
      <c r="E15" s="37"/>
      <c r="F15" s="37"/>
      <c r="G15" s="37"/>
      <c r="H15" s="37"/>
      <c r="I15" s="37"/>
      <c r="J15" s="60" t="s">
        <v>359</v>
      </c>
      <c r="K15" s="61" t="s">
        <v>357</v>
      </c>
      <c r="L15" s="39">
        <f t="shared" si="0"/>
        <v>0</v>
      </c>
      <c r="M15" s="35"/>
      <c r="O15" s="52">
        <v>21</v>
      </c>
      <c r="P15" s="53" t="s">
        <v>281</v>
      </c>
      <c r="Q15" s="53"/>
      <c r="R15" s="53"/>
      <c r="S15" s="142">
        <v>10</v>
      </c>
      <c r="T15" s="171">
        <f>O17</f>
        <v>25</v>
      </c>
      <c r="U15" s="53"/>
      <c r="V15" s="53"/>
      <c r="W15" s="53"/>
      <c r="X15" s="53"/>
      <c r="Y15" s="96">
        <f t="shared" si="2"/>
        <v>2</v>
      </c>
      <c r="AA15" s="52">
        <v>11</v>
      </c>
      <c r="AB15" s="53" t="s">
        <v>282</v>
      </c>
      <c r="AC15" s="53"/>
      <c r="AD15" s="53"/>
      <c r="AE15" s="161">
        <f>AA16</f>
        <v>7</v>
      </c>
      <c r="AF15" s="143">
        <f>AA17</f>
        <v>12</v>
      </c>
      <c r="AG15" s="53"/>
      <c r="AH15" s="53"/>
      <c r="AI15" s="53"/>
      <c r="AJ15" s="53"/>
      <c r="AK15" s="96">
        <f t="shared" si="3"/>
        <v>2</v>
      </c>
    </row>
    <row r="16" spans="1:37" ht="15.75" x14ac:dyDescent="0.5">
      <c r="A16" s="35"/>
      <c r="B16" s="35"/>
      <c r="C16" s="35"/>
      <c r="D16" s="35"/>
      <c r="E16" s="35"/>
      <c r="F16" s="35"/>
      <c r="G16" s="35"/>
      <c r="H16" s="35"/>
      <c r="I16" s="35"/>
      <c r="J16" s="35"/>
      <c r="K16" s="35"/>
      <c r="O16" s="54">
        <v>10</v>
      </c>
      <c r="P16" s="55" t="s">
        <v>282</v>
      </c>
      <c r="Q16" s="55"/>
      <c r="R16" s="55"/>
      <c r="S16" s="172">
        <v>21</v>
      </c>
      <c r="T16" s="145">
        <f>O16</f>
        <v>10</v>
      </c>
      <c r="U16" s="51"/>
      <c r="V16" s="51"/>
      <c r="W16" s="51"/>
      <c r="X16" s="51"/>
      <c r="Y16" s="120">
        <f t="shared" si="2"/>
        <v>2</v>
      </c>
      <c r="AA16" s="54">
        <v>7</v>
      </c>
      <c r="AB16" s="55" t="s">
        <v>281</v>
      </c>
      <c r="AC16" s="55"/>
      <c r="AD16" s="55"/>
      <c r="AE16" s="144">
        <f>AA15</f>
        <v>11</v>
      </c>
      <c r="AF16" s="184">
        <f>AA16</f>
        <v>7</v>
      </c>
      <c r="AG16" s="51"/>
      <c r="AH16" s="51"/>
      <c r="AI16" s="51"/>
      <c r="AJ16" s="51"/>
      <c r="AK16" s="120">
        <f t="shared" si="3"/>
        <v>2</v>
      </c>
    </row>
    <row r="17" spans="1:40" ht="16.149999999999999" thickBot="1" x14ac:dyDescent="0.55000000000000004">
      <c r="A17" s="35"/>
      <c r="B17" s="40" t="s">
        <v>360</v>
      </c>
      <c r="C17" s="40" t="s">
        <v>361</v>
      </c>
      <c r="D17" s="40" t="s">
        <v>361</v>
      </c>
      <c r="E17" s="40" t="s">
        <v>361</v>
      </c>
      <c r="F17" s="40" t="s">
        <v>361</v>
      </c>
      <c r="G17" s="35"/>
      <c r="H17" s="35"/>
      <c r="I17" s="35"/>
      <c r="J17" s="35"/>
      <c r="K17" s="35"/>
      <c r="O17" s="52">
        <v>25</v>
      </c>
      <c r="P17" s="100" t="s">
        <v>281</v>
      </c>
      <c r="Q17" s="53"/>
      <c r="R17" s="53"/>
      <c r="S17" s="173">
        <f>O17</f>
        <v>25</v>
      </c>
      <c r="T17" s="162">
        <f>O15</f>
        <v>21</v>
      </c>
      <c r="U17" s="95"/>
      <c r="V17" s="95"/>
      <c r="W17" s="53"/>
      <c r="X17" s="53"/>
      <c r="Y17" s="121">
        <f t="shared" si="2"/>
        <v>2</v>
      </c>
      <c r="AA17" s="52">
        <v>12</v>
      </c>
      <c r="AB17" s="100" t="s">
        <v>282</v>
      </c>
      <c r="AC17" s="53"/>
      <c r="AD17" s="53"/>
      <c r="AE17" s="146">
        <f>AA17</f>
        <v>12</v>
      </c>
      <c r="AF17" s="147">
        <f>AA15</f>
        <v>11</v>
      </c>
      <c r="AG17" s="95"/>
      <c r="AH17" s="95"/>
      <c r="AI17" s="53"/>
      <c r="AJ17" s="53"/>
      <c r="AK17" s="121">
        <f t="shared" si="3"/>
        <v>2</v>
      </c>
    </row>
    <row r="18" spans="1:40" ht="16.149999999999999" thickBot="1" x14ac:dyDescent="0.55000000000000004">
      <c r="A18" s="35"/>
      <c r="B18" s="40"/>
      <c r="C18" s="40"/>
      <c r="D18" s="40"/>
      <c r="E18" s="40"/>
      <c r="F18" s="40"/>
      <c r="G18" s="35"/>
      <c r="H18" s="35"/>
      <c r="I18" s="35"/>
      <c r="J18" s="35"/>
      <c r="K18" s="35"/>
      <c r="L18" t="s">
        <v>392</v>
      </c>
      <c r="O18" s="50">
        <v>5</v>
      </c>
      <c r="P18" s="51" t="s">
        <v>282</v>
      </c>
      <c r="Q18" s="55"/>
      <c r="R18" s="55"/>
      <c r="S18" s="51"/>
      <c r="T18" s="101"/>
      <c r="U18" s="148">
        <f>O18</f>
        <v>5</v>
      </c>
      <c r="V18" s="174">
        <f>U20</f>
        <v>23</v>
      </c>
      <c r="W18" s="111"/>
      <c r="X18" s="112"/>
      <c r="Y18" s="120">
        <f t="shared" si="2"/>
        <v>2</v>
      </c>
      <c r="AA18" s="50">
        <v>8</v>
      </c>
      <c r="AB18" s="51" t="s">
        <v>282</v>
      </c>
      <c r="AC18" s="55"/>
      <c r="AD18" s="55"/>
      <c r="AE18" s="51"/>
      <c r="AF18" s="101"/>
      <c r="AG18" s="148">
        <f>AA18</f>
        <v>8</v>
      </c>
      <c r="AH18" s="174">
        <f>AG20</f>
        <v>14</v>
      </c>
      <c r="AI18" s="111"/>
      <c r="AJ18" s="112"/>
      <c r="AK18" s="120">
        <f t="shared" si="3"/>
        <v>2</v>
      </c>
    </row>
    <row r="19" spans="1:40" ht="15.75" x14ac:dyDescent="0.5">
      <c r="A19" s="35"/>
      <c r="B19" s="40"/>
      <c r="C19" s="40"/>
      <c r="D19" s="40"/>
      <c r="E19" s="40"/>
      <c r="F19" s="40"/>
      <c r="G19" s="35"/>
      <c r="H19" s="35"/>
      <c r="I19" s="35"/>
      <c r="J19" s="35"/>
      <c r="K19" s="35"/>
      <c r="L19" t="s">
        <v>393</v>
      </c>
      <c r="O19" s="52">
        <v>24</v>
      </c>
      <c r="P19" s="53" t="s">
        <v>281</v>
      </c>
      <c r="Q19" s="53"/>
      <c r="R19" s="53"/>
      <c r="S19" s="53"/>
      <c r="T19" s="102"/>
      <c r="U19" s="176">
        <f>O19</f>
        <v>24</v>
      </c>
      <c r="V19" s="175">
        <f>U19</f>
        <v>24</v>
      </c>
      <c r="W19" s="178">
        <f>O19</f>
        <v>24</v>
      </c>
      <c r="X19" s="153">
        <f>W21</f>
        <v>14</v>
      </c>
      <c r="Y19" s="121">
        <f t="shared" si="2"/>
        <v>4</v>
      </c>
      <c r="AA19" s="52">
        <v>9</v>
      </c>
      <c r="AB19" s="53" t="s">
        <v>282</v>
      </c>
      <c r="AC19" s="53"/>
      <c r="AD19" s="53"/>
      <c r="AE19" s="53"/>
      <c r="AF19" s="102"/>
      <c r="AG19" s="149">
        <f>AA19</f>
        <v>9</v>
      </c>
      <c r="AH19" s="150">
        <f>AG19</f>
        <v>9</v>
      </c>
      <c r="AI19" s="152">
        <f>AA19</f>
        <v>9</v>
      </c>
      <c r="AJ19" s="185">
        <f>AI21</f>
        <v>15</v>
      </c>
      <c r="AK19" s="121">
        <f t="shared" si="3"/>
        <v>4</v>
      </c>
    </row>
    <row r="20" spans="1:40" ht="16.149999999999999" thickBot="1" x14ac:dyDescent="0.55000000000000004">
      <c r="A20" s="35"/>
      <c r="B20" s="40"/>
      <c r="C20" s="40"/>
      <c r="D20" s="40"/>
      <c r="E20" s="40"/>
      <c r="F20" s="40"/>
      <c r="G20" s="35"/>
      <c r="H20" s="35"/>
      <c r="I20" s="35"/>
      <c r="J20" s="35"/>
      <c r="K20" s="35"/>
      <c r="L20" t="s">
        <v>394</v>
      </c>
      <c r="O20" s="54">
        <v>23</v>
      </c>
      <c r="P20" s="51" t="s">
        <v>281</v>
      </c>
      <c r="Q20" s="55"/>
      <c r="R20" s="55"/>
      <c r="S20" s="55"/>
      <c r="T20" s="103"/>
      <c r="U20" s="177">
        <f>O20</f>
        <v>23</v>
      </c>
      <c r="V20" s="151">
        <f>U18</f>
        <v>5</v>
      </c>
      <c r="W20" s="179">
        <f>O20</f>
        <v>23</v>
      </c>
      <c r="X20" s="180">
        <f>W20</f>
        <v>23</v>
      </c>
      <c r="Y20" s="122">
        <f t="shared" si="2"/>
        <v>4</v>
      </c>
      <c r="AA20" s="54">
        <v>14</v>
      </c>
      <c r="AB20" s="51" t="s">
        <v>281</v>
      </c>
      <c r="AC20" s="55"/>
      <c r="AD20" s="55"/>
      <c r="AE20" s="55"/>
      <c r="AF20" s="103"/>
      <c r="AG20" s="177">
        <f>AA20</f>
        <v>14</v>
      </c>
      <c r="AH20" s="151">
        <f>AG18</f>
        <v>8</v>
      </c>
      <c r="AI20" s="179">
        <f>AA20</f>
        <v>14</v>
      </c>
      <c r="AJ20" s="180">
        <f>AI20</f>
        <v>14</v>
      </c>
      <c r="AK20" s="122">
        <f t="shared" si="3"/>
        <v>4</v>
      </c>
    </row>
    <row r="21" spans="1:40" ht="16.149999999999999" thickBot="1" x14ac:dyDescent="0.55000000000000004">
      <c r="A21" s="35"/>
      <c r="B21" s="40"/>
      <c r="C21" s="40"/>
      <c r="D21" s="40"/>
      <c r="E21" s="40"/>
      <c r="F21" s="40"/>
      <c r="G21" s="35"/>
      <c r="H21" s="35"/>
      <c r="I21" s="35"/>
      <c r="J21" s="35"/>
      <c r="K21" s="35"/>
      <c r="L21" t="s">
        <v>395</v>
      </c>
      <c r="O21" s="52">
        <v>14</v>
      </c>
      <c r="P21" s="100" t="s">
        <v>282</v>
      </c>
      <c r="Q21" s="53"/>
      <c r="R21" s="53"/>
      <c r="S21" s="53"/>
      <c r="T21" s="53"/>
      <c r="U21" s="104"/>
      <c r="V21" s="110"/>
      <c r="W21" s="154">
        <f>O21</f>
        <v>14</v>
      </c>
      <c r="X21" s="181">
        <f>W19</f>
        <v>24</v>
      </c>
      <c r="Y21" s="121">
        <f t="shared" si="2"/>
        <v>2</v>
      </c>
      <c r="AA21" s="52">
        <v>15</v>
      </c>
      <c r="AB21" s="100" t="s">
        <v>281</v>
      </c>
      <c r="AC21" s="53"/>
      <c r="AD21" s="53"/>
      <c r="AE21" s="53"/>
      <c r="AF21" s="53"/>
      <c r="AG21" s="104"/>
      <c r="AH21" s="110"/>
      <c r="AI21" s="186">
        <f>AA21</f>
        <v>15</v>
      </c>
      <c r="AJ21" s="155">
        <f>AI19</f>
        <v>9</v>
      </c>
      <c r="AK21" s="121">
        <f t="shared" si="3"/>
        <v>2</v>
      </c>
    </row>
    <row r="22" spans="1:40" ht="15.75" x14ac:dyDescent="0.5">
      <c r="A22" s="35"/>
      <c r="B22" s="41" t="s">
        <v>294</v>
      </c>
      <c r="C22" s="42" t="s">
        <v>302</v>
      </c>
      <c r="D22" s="42" t="s">
        <v>319</v>
      </c>
      <c r="E22" s="42" t="s">
        <v>322</v>
      </c>
      <c r="F22" s="42" t="s">
        <v>305</v>
      </c>
      <c r="G22" s="35"/>
      <c r="H22" s="35"/>
      <c r="I22" s="35"/>
      <c r="J22" s="35"/>
      <c r="K22" s="35"/>
      <c r="O22" s="54"/>
      <c r="P22" s="55"/>
      <c r="Q22" s="55"/>
      <c r="R22" s="55"/>
      <c r="S22" s="55"/>
      <c r="T22" s="55"/>
      <c r="U22" s="55"/>
      <c r="V22" s="55"/>
      <c r="W22" s="113"/>
      <c r="X22" s="113"/>
      <c r="Y22" s="122"/>
      <c r="AA22" s="54"/>
      <c r="AB22" s="55"/>
      <c r="AC22" s="55"/>
      <c r="AD22" s="55"/>
      <c r="AE22" s="55"/>
      <c r="AF22" s="55"/>
      <c r="AG22" s="55"/>
      <c r="AH22" s="55"/>
      <c r="AI22" s="113"/>
      <c r="AJ22" s="113"/>
      <c r="AK22" s="122"/>
    </row>
    <row r="23" spans="1:40" ht="15.75" x14ac:dyDescent="0.5">
      <c r="A23" s="35"/>
      <c r="B23" s="43" t="s">
        <v>295</v>
      </c>
      <c r="C23" s="44" t="s">
        <v>310</v>
      </c>
      <c r="D23" s="44" t="s">
        <v>307</v>
      </c>
      <c r="E23" s="44" t="s">
        <v>323</v>
      </c>
      <c r="F23" s="44" t="s">
        <v>324</v>
      </c>
      <c r="G23" s="35"/>
      <c r="H23" s="35"/>
      <c r="I23" s="35"/>
      <c r="J23" s="35"/>
      <c r="K23" s="35"/>
    </row>
    <row r="24" spans="1:40" ht="15.75" x14ac:dyDescent="0.5">
      <c r="A24" s="35"/>
      <c r="B24" s="41" t="s">
        <v>296</v>
      </c>
      <c r="C24" s="42" t="s">
        <v>311</v>
      </c>
      <c r="D24" s="42" t="s">
        <v>303</v>
      </c>
      <c r="E24" s="42" t="s">
        <v>308</v>
      </c>
      <c r="F24" s="42" t="s">
        <v>325</v>
      </c>
      <c r="G24" s="35"/>
      <c r="H24" s="45" t="s">
        <v>362</v>
      </c>
      <c r="I24" s="35"/>
      <c r="J24" s="35"/>
      <c r="K24" s="35"/>
      <c r="O24" s="9" t="s">
        <v>435</v>
      </c>
      <c r="P24" s="9" t="s">
        <v>171</v>
      </c>
      <c r="AA24" s="9" t="s">
        <v>436</v>
      </c>
      <c r="AB24" s="9" t="s">
        <v>437</v>
      </c>
      <c r="AC24" s="9"/>
      <c r="AI24" s="9" t="s">
        <v>528</v>
      </c>
      <c r="AJ24" s="9" t="s">
        <v>171</v>
      </c>
    </row>
    <row r="25" spans="1:40" ht="31.9" thickBot="1" x14ac:dyDescent="0.55000000000000004">
      <c r="A25" s="35"/>
      <c r="B25" s="43" t="s">
        <v>297</v>
      </c>
      <c r="C25" s="44" t="s">
        <v>312</v>
      </c>
      <c r="D25" s="44" t="s">
        <v>316</v>
      </c>
      <c r="E25" s="44" t="s">
        <v>327</v>
      </c>
      <c r="F25" s="44" t="s">
        <v>309</v>
      </c>
      <c r="G25" s="35"/>
      <c r="H25" s="35"/>
      <c r="I25" s="35"/>
      <c r="J25" s="35"/>
      <c r="K25" s="35"/>
      <c r="O25" s="47" t="s">
        <v>291</v>
      </c>
      <c r="P25" s="48" t="s">
        <v>292</v>
      </c>
      <c r="Q25" s="49" t="s">
        <v>283</v>
      </c>
      <c r="R25" s="49" t="s">
        <v>284</v>
      </c>
      <c r="S25" s="49" t="s">
        <v>285</v>
      </c>
      <c r="T25" s="49" t="s">
        <v>286</v>
      </c>
      <c r="U25" s="85"/>
      <c r="V25" s="85"/>
      <c r="W25" s="85"/>
      <c r="X25" s="85"/>
      <c r="Y25" s="85"/>
      <c r="AA25" s="47" t="s">
        <v>291</v>
      </c>
      <c r="AB25" s="48" t="s">
        <v>292</v>
      </c>
      <c r="AC25" s="49" t="s">
        <v>283</v>
      </c>
      <c r="AD25" s="49" t="s">
        <v>284</v>
      </c>
      <c r="AE25" s="49"/>
      <c r="AF25" s="49"/>
      <c r="AI25" s="47" t="s">
        <v>291</v>
      </c>
      <c r="AJ25" s="48" t="s">
        <v>292</v>
      </c>
      <c r="AK25" s="49" t="s">
        <v>283</v>
      </c>
      <c r="AL25" s="49" t="s">
        <v>284</v>
      </c>
      <c r="AM25" s="49" t="s">
        <v>285</v>
      </c>
      <c r="AN25" s="49" t="s">
        <v>286</v>
      </c>
    </row>
    <row r="26" spans="1:40" ht="16.149999999999999" thickTop="1" x14ac:dyDescent="0.5">
      <c r="A26" s="35"/>
      <c r="B26" s="41" t="s">
        <v>298</v>
      </c>
      <c r="C26" s="42" t="s">
        <v>306</v>
      </c>
      <c r="D26" s="42" t="s">
        <v>317</v>
      </c>
      <c r="E26" s="42" t="s">
        <v>304</v>
      </c>
      <c r="F26" s="42" t="s">
        <v>328</v>
      </c>
      <c r="G26" s="35"/>
      <c r="H26" s="35"/>
      <c r="I26" s="35"/>
      <c r="J26" s="35"/>
      <c r="K26" s="35"/>
      <c r="O26" s="50">
        <v>3</v>
      </c>
      <c r="P26" s="51" t="s">
        <v>282</v>
      </c>
      <c r="Q26" s="136">
        <f>O26</f>
        <v>3</v>
      </c>
      <c r="R26" s="137">
        <v>7</v>
      </c>
      <c r="S26" s="51"/>
      <c r="T26" s="51"/>
      <c r="U26" s="86"/>
      <c r="V26" s="86"/>
      <c r="W26" s="86"/>
      <c r="X26" s="86"/>
      <c r="Y26" s="86"/>
      <c r="AA26" s="50">
        <v>1</v>
      </c>
      <c r="AB26" s="51" t="s">
        <v>282</v>
      </c>
      <c r="AC26" s="136">
        <f>AA26</f>
        <v>1</v>
      </c>
      <c r="AD26" s="137">
        <v>6</v>
      </c>
      <c r="AE26" s="51"/>
      <c r="AF26" s="51"/>
      <c r="AI26" s="50">
        <v>1</v>
      </c>
      <c r="AJ26" s="51" t="s">
        <v>282</v>
      </c>
      <c r="AK26" s="136">
        <f>AI26</f>
        <v>1</v>
      </c>
      <c r="AL26" s="137">
        <v>6</v>
      </c>
      <c r="AM26" s="51"/>
      <c r="AN26" s="51"/>
    </row>
    <row r="27" spans="1:40" ht="15.75" x14ac:dyDescent="0.5">
      <c r="A27" s="35"/>
      <c r="B27" s="43" t="s">
        <v>299</v>
      </c>
      <c r="C27" s="44" t="s">
        <v>313</v>
      </c>
      <c r="D27" s="44" t="s">
        <v>318</v>
      </c>
      <c r="E27" s="42" t="s">
        <v>321</v>
      </c>
      <c r="F27" s="44" t="s">
        <v>326</v>
      </c>
      <c r="G27" s="35"/>
      <c r="H27" s="35"/>
      <c r="I27" s="35"/>
      <c r="J27" s="35"/>
      <c r="K27" s="35"/>
      <c r="O27" s="52">
        <v>4</v>
      </c>
      <c r="P27" s="53" t="s">
        <v>282</v>
      </c>
      <c r="Q27" s="138">
        <f>O27</f>
        <v>4</v>
      </c>
      <c r="R27" s="139">
        <v>3</v>
      </c>
      <c r="S27" s="53"/>
      <c r="T27" s="53"/>
      <c r="U27" s="77"/>
      <c r="V27" s="77"/>
      <c r="W27" s="77"/>
      <c r="X27" s="77"/>
      <c r="Y27" s="77"/>
      <c r="AA27" s="52">
        <v>6</v>
      </c>
      <c r="AB27" s="53" t="s">
        <v>281</v>
      </c>
      <c r="AC27" s="138">
        <f>AA27</f>
        <v>6</v>
      </c>
      <c r="AD27" s="139">
        <v>14</v>
      </c>
      <c r="AE27" s="53"/>
      <c r="AF27" s="53"/>
      <c r="AI27" s="52">
        <v>4</v>
      </c>
      <c r="AJ27" s="53" t="s">
        <v>282</v>
      </c>
      <c r="AK27" s="138">
        <f>AI27</f>
        <v>4</v>
      </c>
      <c r="AL27" s="139">
        <f>AI27</f>
        <v>4</v>
      </c>
      <c r="AM27" s="53"/>
      <c r="AN27" s="53"/>
    </row>
    <row r="28" spans="1:40" ht="16.149999999999999" thickBot="1" x14ac:dyDescent="0.55000000000000004">
      <c r="A28" s="35"/>
      <c r="B28" s="43" t="s">
        <v>300</v>
      </c>
      <c r="C28" s="44" t="s">
        <v>314</v>
      </c>
      <c r="D28" s="44" t="s">
        <v>319</v>
      </c>
      <c r="E28" s="44" t="s">
        <v>322</v>
      </c>
      <c r="F28" s="44" t="s">
        <v>305</v>
      </c>
      <c r="G28" s="35"/>
      <c r="H28" s="35"/>
      <c r="I28" s="35"/>
      <c r="J28" s="35"/>
      <c r="K28" s="35"/>
      <c r="O28" s="54">
        <v>7</v>
      </c>
      <c r="P28" s="55" t="s">
        <v>281</v>
      </c>
      <c r="Q28" s="140">
        <f>O28</f>
        <v>7</v>
      </c>
      <c r="R28" s="141">
        <v>4</v>
      </c>
      <c r="S28" s="55"/>
      <c r="T28" s="55"/>
      <c r="U28" s="87"/>
      <c r="V28" s="87"/>
      <c r="W28" s="87"/>
      <c r="X28" s="87"/>
      <c r="Y28" s="87"/>
      <c r="AA28" s="54">
        <v>14</v>
      </c>
      <c r="AB28" s="55" t="s">
        <v>282</v>
      </c>
      <c r="AC28" s="140">
        <f>AA28</f>
        <v>14</v>
      </c>
      <c r="AD28" s="141">
        <f>AA26</f>
        <v>1</v>
      </c>
      <c r="AE28" s="55"/>
      <c r="AF28" s="55"/>
      <c r="AI28" s="54">
        <v>5</v>
      </c>
      <c r="AJ28" s="55" t="s">
        <v>281</v>
      </c>
      <c r="AK28" s="140">
        <f>AI28</f>
        <v>5</v>
      </c>
      <c r="AL28" s="141">
        <f>AI26</f>
        <v>1</v>
      </c>
      <c r="AM28" s="55"/>
      <c r="AN28" s="55"/>
    </row>
    <row r="29" spans="1:40" ht="15.75" x14ac:dyDescent="0.5">
      <c r="A29" s="35"/>
      <c r="B29" s="43" t="s">
        <v>301</v>
      </c>
      <c r="C29" s="44" t="s">
        <v>315</v>
      </c>
      <c r="D29" s="44" t="s">
        <v>320</v>
      </c>
      <c r="E29" s="44" t="s">
        <v>323</v>
      </c>
      <c r="F29" s="44" t="s">
        <v>324</v>
      </c>
      <c r="G29" s="35"/>
      <c r="H29" s="35"/>
      <c r="I29" s="35"/>
      <c r="J29" s="35"/>
      <c r="K29" s="35"/>
      <c r="O29" s="52">
        <v>1</v>
      </c>
      <c r="P29" s="53" t="s">
        <v>281</v>
      </c>
      <c r="Q29" s="53"/>
      <c r="R29" s="53"/>
      <c r="S29" s="142">
        <f>O29</f>
        <v>1</v>
      </c>
      <c r="T29" s="143">
        <v>2</v>
      </c>
      <c r="U29" s="76"/>
      <c r="V29" s="76"/>
      <c r="W29" s="76"/>
      <c r="X29" s="76"/>
      <c r="Y29" s="76"/>
      <c r="AA29" s="52"/>
      <c r="AB29" s="53"/>
      <c r="AC29" s="53"/>
      <c r="AD29" s="53"/>
      <c r="AE29" s="53"/>
      <c r="AF29" s="53"/>
      <c r="AI29" s="52">
        <v>6</v>
      </c>
      <c r="AJ29" s="53" t="s">
        <v>281</v>
      </c>
      <c r="AK29" s="53"/>
      <c r="AL29" s="53"/>
      <c r="AM29" s="53"/>
      <c r="AN29" s="53"/>
    </row>
    <row r="30" spans="1:40" ht="15.75" x14ac:dyDescent="0.5">
      <c r="A30" s="35"/>
      <c r="B30" s="35"/>
      <c r="C30" s="35"/>
      <c r="D30" s="35"/>
      <c r="E30" s="35"/>
      <c r="F30" s="35"/>
      <c r="G30" s="35"/>
      <c r="H30" s="35"/>
      <c r="I30" s="35"/>
      <c r="J30" s="35"/>
      <c r="K30" s="35"/>
      <c r="O30" s="54">
        <v>2</v>
      </c>
      <c r="P30" s="55" t="s">
        <v>282</v>
      </c>
      <c r="Q30" s="55"/>
      <c r="R30" s="55"/>
      <c r="S30" s="144">
        <f>O30</f>
        <v>2</v>
      </c>
      <c r="T30" s="145">
        <v>6</v>
      </c>
      <c r="U30" s="75"/>
      <c r="V30" s="75"/>
      <c r="W30" s="75"/>
      <c r="X30" s="75"/>
      <c r="Y30" s="75"/>
      <c r="AA30" s="54"/>
      <c r="AB30" s="55"/>
      <c r="AC30" s="55"/>
      <c r="AD30" s="55"/>
      <c r="AE30" s="55"/>
      <c r="AF30" s="55"/>
    </row>
    <row r="31" spans="1:40" ht="16.149999999999999" thickBot="1" x14ac:dyDescent="0.55000000000000004">
      <c r="A31" s="35"/>
      <c r="B31" s="46" t="s">
        <v>360</v>
      </c>
      <c r="C31" s="46" t="s">
        <v>361</v>
      </c>
      <c r="D31" s="46" t="s">
        <v>361</v>
      </c>
      <c r="E31" s="46" t="s">
        <v>361</v>
      </c>
      <c r="F31" s="46" t="s">
        <v>361</v>
      </c>
      <c r="G31" s="35"/>
      <c r="H31" s="35"/>
      <c r="I31" s="35"/>
      <c r="J31" s="35"/>
      <c r="K31" s="35"/>
      <c r="O31" s="52">
        <v>6</v>
      </c>
      <c r="P31" s="53" t="s">
        <v>281</v>
      </c>
      <c r="Q31" s="53"/>
      <c r="R31" s="53"/>
      <c r="S31" s="146">
        <f>O31</f>
        <v>6</v>
      </c>
      <c r="T31" s="147">
        <v>1</v>
      </c>
      <c r="U31" s="76"/>
      <c r="V31" s="76"/>
      <c r="W31" s="76"/>
      <c r="X31" s="76"/>
      <c r="Y31" s="76"/>
      <c r="AA31" s="52"/>
      <c r="AB31" s="53"/>
      <c r="AC31" s="53"/>
      <c r="AD31" s="53"/>
      <c r="AE31" s="53"/>
      <c r="AF31" s="53"/>
    </row>
    <row r="32" spans="1:40" ht="15.75" x14ac:dyDescent="0.5">
      <c r="A32" s="35"/>
      <c r="B32" s="41" t="s">
        <v>300</v>
      </c>
      <c r="C32" s="42" t="s">
        <v>348</v>
      </c>
      <c r="D32" s="42" t="s">
        <v>341</v>
      </c>
      <c r="E32" s="42" t="s">
        <v>346</v>
      </c>
      <c r="F32" s="42" t="s">
        <v>333</v>
      </c>
      <c r="G32" s="35"/>
      <c r="H32" s="35"/>
      <c r="I32" s="35"/>
      <c r="J32" s="35"/>
      <c r="K32" s="35"/>
    </row>
    <row r="33" spans="1:40" ht="15.75" x14ac:dyDescent="0.5">
      <c r="A33" s="35"/>
      <c r="B33" s="43" t="s">
        <v>301</v>
      </c>
      <c r="C33" s="44" t="s">
        <v>349</v>
      </c>
      <c r="D33" s="44" t="s">
        <v>336</v>
      </c>
      <c r="E33" s="44" t="s">
        <v>347</v>
      </c>
      <c r="F33" s="44" t="s">
        <v>334</v>
      </c>
      <c r="G33" s="35"/>
      <c r="H33" s="45" t="s">
        <v>363</v>
      </c>
      <c r="I33" s="35"/>
      <c r="J33" s="35"/>
      <c r="K33" s="35"/>
      <c r="O33" s="9" t="s">
        <v>438</v>
      </c>
      <c r="AA33" s="9" t="s">
        <v>526</v>
      </c>
      <c r="AB33" s="9" t="s">
        <v>39</v>
      </c>
      <c r="AI33" s="9" t="s">
        <v>527</v>
      </c>
      <c r="AJ33" s="9" t="s">
        <v>171</v>
      </c>
    </row>
    <row r="34" spans="1:40" ht="31.9" thickBot="1" x14ac:dyDescent="0.55000000000000004">
      <c r="A34" s="35"/>
      <c r="B34" s="41" t="s">
        <v>329</v>
      </c>
      <c r="C34" s="42" t="s">
        <v>350</v>
      </c>
      <c r="D34" s="42" t="s">
        <v>337</v>
      </c>
      <c r="E34" s="42" t="s">
        <v>342</v>
      </c>
      <c r="F34" s="42" t="s">
        <v>335</v>
      </c>
      <c r="G34" s="35"/>
      <c r="H34" s="35"/>
      <c r="I34" s="35"/>
      <c r="J34" s="35"/>
      <c r="K34" s="35"/>
      <c r="O34" s="47" t="s">
        <v>291</v>
      </c>
      <c r="P34" s="48" t="s">
        <v>292</v>
      </c>
      <c r="Q34" s="49" t="s">
        <v>283</v>
      </c>
      <c r="R34" s="49" t="s">
        <v>284</v>
      </c>
      <c r="S34" s="49" t="s">
        <v>285</v>
      </c>
      <c r="T34" s="49" t="s">
        <v>286</v>
      </c>
      <c r="U34" s="85"/>
      <c r="V34" s="85"/>
      <c r="W34" s="85"/>
      <c r="X34" s="85"/>
      <c r="Y34" s="85"/>
      <c r="AA34" s="47" t="s">
        <v>291</v>
      </c>
      <c r="AB34" s="48" t="s">
        <v>292</v>
      </c>
      <c r="AC34" s="49" t="s">
        <v>283</v>
      </c>
      <c r="AD34" s="49" t="s">
        <v>284</v>
      </c>
      <c r="AE34" s="49" t="s">
        <v>285</v>
      </c>
      <c r="AF34" s="49" t="s">
        <v>286</v>
      </c>
      <c r="AI34" s="47" t="s">
        <v>291</v>
      </c>
      <c r="AJ34" s="48" t="s">
        <v>292</v>
      </c>
      <c r="AK34" s="49" t="s">
        <v>283</v>
      </c>
      <c r="AL34" s="49" t="s">
        <v>284</v>
      </c>
      <c r="AM34" s="49" t="s">
        <v>285</v>
      </c>
      <c r="AN34" s="49" t="s">
        <v>286</v>
      </c>
    </row>
    <row r="35" spans="1:40" ht="16.149999999999999" thickTop="1" x14ac:dyDescent="0.5">
      <c r="B35" s="43" t="s">
        <v>354</v>
      </c>
      <c r="C35" s="44" t="s">
        <v>351</v>
      </c>
      <c r="D35" s="44" t="s">
        <v>338</v>
      </c>
      <c r="E35" s="44" t="s">
        <v>343</v>
      </c>
      <c r="F35" s="44" t="s">
        <v>330</v>
      </c>
      <c r="G35" s="35"/>
      <c r="H35" s="35"/>
      <c r="I35" s="35"/>
      <c r="J35" s="35"/>
      <c r="O35" s="50">
        <v>5</v>
      </c>
      <c r="P35" s="51" t="s">
        <v>281</v>
      </c>
      <c r="Q35" s="136">
        <f>O35</f>
        <v>5</v>
      </c>
      <c r="R35" s="137">
        <f>O37</f>
        <v>9</v>
      </c>
      <c r="S35" s="51"/>
      <c r="T35" s="51"/>
      <c r="U35" s="86"/>
      <c r="V35" s="86"/>
      <c r="W35" s="86"/>
      <c r="X35" s="86"/>
      <c r="Y35" s="86"/>
      <c r="AA35" s="50">
        <v>1</v>
      </c>
      <c r="AB35" s="51" t="s">
        <v>282</v>
      </c>
      <c r="AC35" s="136">
        <f>AA35</f>
        <v>1</v>
      </c>
      <c r="AD35" s="137">
        <v>16</v>
      </c>
      <c r="AE35" s="51"/>
      <c r="AF35" s="51"/>
      <c r="AI35" s="50">
        <v>1</v>
      </c>
      <c r="AJ35" s="51" t="s">
        <v>282</v>
      </c>
      <c r="AK35" s="136">
        <f>AI35</f>
        <v>1</v>
      </c>
      <c r="AL35" s="137">
        <v>6</v>
      </c>
      <c r="AM35" s="51"/>
      <c r="AN35" s="51"/>
    </row>
    <row r="36" spans="1:40" ht="15.75" x14ac:dyDescent="0.5">
      <c r="B36" s="41" t="s">
        <v>355</v>
      </c>
      <c r="C36" s="42" t="s">
        <v>352</v>
      </c>
      <c r="D36" s="42" t="s">
        <v>339</v>
      </c>
      <c r="E36" s="42" t="s">
        <v>344</v>
      </c>
      <c r="F36" s="42" t="s">
        <v>331</v>
      </c>
      <c r="G36" s="35"/>
      <c r="H36" s="35"/>
      <c r="I36" s="35"/>
      <c r="J36" s="35"/>
      <c r="O36" s="52">
        <v>2</v>
      </c>
      <c r="P36" s="53" t="s">
        <v>282</v>
      </c>
      <c r="Q36" s="138">
        <f>O36</f>
        <v>2</v>
      </c>
      <c r="R36" s="139">
        <f>O36</f>
        <v>2</v>
      </c>
      <c r="S36" s="53"/>
      <c r="T36" s="53"/>
      <c r="U36" s="77"/>
      <c r="V36" s="77"/>
      <c r="W36" s="77"/>
      <c r="X36" s="77"/>
      <c r="Y36" s="77"/>
      <c r="AA36" s="52">
        <v>5</v>
      </c>
      <c r="AB36" s="53" t="s">
        <v>282</v>
      </c>
      <c r="AC36" s="138">
        <f>AA36</f>
        <v>5</v>
      </c>
      <c r="AD36" s="139">
        <f>AA36</f>
        <v>5</v>
      </c>
      <c r="AE36" s="53"/>
      <c r="AF36" s="53"/>
      <c r="AI36" s="52">
        <v>4</v>
      </c>
      <c r="AJ36" s="53" t="s">
        <v>282</v>
      </c>
      <c r="AK36" s="138">
        <f>AI36</f>
        <v>4</v>
      </c>
      <c r="AL36" s="139">
        <f>AI36</f>
        <v>4</v>
      </c>
      <c r="AM36" s="53"/>
      <c r="AN36" s="53"/>
    </row>
    <row r="37" spans="1:40" ht="16.149999999999999" thickBot="1" x14ac:dyDescent="0.55000000000000004">
      <c r="B37" s="43" t="s">
        <v>356</v>
      </c>
      <c r="C37" s="44" t="s">
        <v>353</v>
      </c>
      <c r="D37" s="44" t="s">
        <v>340</v>
      </c>
      <c r="E37" s="44" t="s">
        <v>345</v>
      </c>
      <c r="F37" s="44" t="s">
        <v>332</v>
      </c>
      <c r="G37" s="35"/>
      <c r="H37" s="35"/>
      <c r="I37" s="35"/>
      <c r="J37" s="35"/>
      <c r="O37" s="54">
        <v>9</v>
      </c>
      <c r="P37" s="55" t="s">
        <v>282</v>
      </c>
      <c r="Q37" s="140">
        <f>O37</f>
        <v>9</v>
      </c>
      <c r="R37" s="141">
        <f>O35</f>
        <v>5</v>
      </c>
      <c r="S37" s="55"/>
      <c r="T37" s="55"/>
      <c r="U37" s="87"/>
      <c r="V37" s="87"/>
      <c r="W37" s="87"/>
      <c r="X37" s="87"/>
      <c r="Y37" s="87"/>
      <c r="AA37" s="54">
        <v>14</v>
      </c>
      <c r="AB37" s="55" t="s">
        <v>281</v>
      </c>
      <c r="AC37" s="140">
        <f>AA37</f>
        <v>14</v>
      </c>
      <c r="AD37" s="141">
        <f>AA35</f>
        <v>1</v>
      </c>
      <c r="AE37" s="55"/>
      <c r="AF37" s="55"/>
      <c r="AI37" s="54">
        <v>5</v>
      </c>
      <c r="AJ37" s="55" t="s">
        <v>281</v>
      </c>
      <c r="AK37" s="140">
        <f>AI37</f>
        <v>5</v>
      </c>
      <c r="AL37" s="141">
        <f>AI35</f>
        <v>1</v>
      </c>
      <c r="AM37" s="55"/>
      <c r="AN37" s="55"/>
    </row>
    <row r="38" spans="1:40" ht="15.75" x14ac:dyDescent="0.5">
      <c r="B38" s="35"/>
      <c r="C38" s="35"/>
      <c r="D38" s="35"/>
      <c r="E38" s="35"/>
      <c r="F38" s="35"/>
      <c r="O38" s="52">
        <v>4</v>
      </c>
      <c r="P38" s="53" t="s">
        <v>281</v>
      </c>
      <c r="Q38" s="53"/>
      <c r="R38" s="53"/>
      <c r="S38" s="142">
        <f>O38</f>
        <v>4</v>
      </c>
      <c r="T38" s="143">
        <f>O40</f>
        <v>1</v>
      </c>
      <c r="U38" s="76"/>
      <c r="V38" s="76"/>
      <c r="W38" s="76"/>
      <c r="X38" s="76"/>
      <c r="Y38" s="76"/>
      <c r="AA38" s="52">
        <v>16</v>
      </c>
      <c r="AB38" s="53" t="s">
        <v>281</v>
      </c>
      <c r="AC38" s="53"/>
      <c r="AD38" s="53"/>
      <c r="AE38" s="53"/>
      <c r="AF38" s="53"/>
      <c r="AI38" s="52">
        <v>6</v>
      </c>
      <c r="AJ38" s="53" t="s">
        <v>281</v>
      </c>
      <c r="AK38" s="53"/>
      <c r="AL38" s="53"/>
      <c r="AM38" s="53"/>
      <c r="AN38" s="53"/>
    </row>
    <row r="39" spans="1:40" ht="15.75" x14ac:dyDescent="0.5">
      <c r="O39" s="54">
        <v>3</v>
      </c>
      <c r="P39" s="55" t="s">
        <v>281</v>
      </c>
      <c r="Q39" s="55"/>
      <c r="R39" s="55"/>
      <c r="S39" s="144">
        <f>O39</f>
        <v>3</v>
      </c>
      <c r="T39" s="145">
        <f>O39</f>
        <v>3</v>
      </c>
      <c r="U39" s="75"/>
      <c r="V39" s="75"/>
      <c r="W39" s="75"/>
      <c r="X39" s="75"/>
      <c r="Y39" s="75"/>
      <c r="AA39" s="54"/>
      <c r="AB39" s="55"/>
      <c r="AC39" s="55"/>
      <c r="AD39" s="55"/>
      <c r="AE39" s="55"/>
      <c r="AF39" s="55"/>
      <c r="AI39" s="54"/>
      <c r="AJ39" s="55"/>
      <c r="AK39" s="55"/>
      <c r="AL39" s="55"/>
      <c r="AM39" s="55"/>
      <c r="AN39" s="55"/>
    </row>
    <row r="40" spans="1:40" ht="16.149999999999999" thickBot="1" x14ac:dyDescent="0.55000000000000004">
      <c r="B40" t="s">
        <v>404</v>
      </c>
      <c r="O40" s="52">
        <v>1</v>
      </c>
      <c r="P40" s="53" t="s">
        <v>282</v>
      </c>
      <c r="Q40" s="53"/>
      <c r="R40" s="53"/>
      <c r="S40" s="146">
        <f>O40</f>
        <v>1</v>
      </c>
      <c r="T40" s="147">
        <f>O38</f>
        <v>4</v>
      </c>
      <c r="U40" s="76"/>
      <c r="V40" s="76"/>
      <c r="W40" s="76"/>
      <c r="X40" s="76"/>
      <c r="Y40" s="76"/>
      <c r="AA40" s="52"/>
      <c r="AB40" s="53"/>
      <c r="AC40" s="53"/>
      <c r="AD40" s="53"/>
      <c r="AE40" s="53"/>
      <c r="AF40" s="53"/>
      <c r="AI40" s="52"/>
      <c r="AJ40" s="53"/>
      <c r="AK40" s="53"/>
      <c r="AL40" s="53"/>
      <c r="AM40" s="53"/>
      <c r="AN40" s="53"/>
    </row>
    <row r="41" spans="1:40" x14ac:dyDescent="0.45">
      <c r="C41" s="264" t="s">
        <v>414</v>
      </c>
      <c r="D41" s="264"/>
      <c r="E41" s="264"/>
      <c r="F41" s="264"/>
    </row>
    <row r="42" spans="1:40" x14ac:dyDescent="0.45">
      <c r="B42" t="s">
        <v>405</v>
      </c>
      <c r="C42" s="22" t="s">
        <v>387</v>
      </c>
      <c r="D42" s="22" t="s">
        <v>415</v>
      </c>
      <c r="E42" s="22" t="s">
        <v>403</v>
      </c>
      <c r="F42" s="22" t="s">
        <v>391</v>
      </c>
    </row>
    <row r="43" spans="1:40" x14ac:dyDescent="0.45">
      <c r="B43" t="s">
        <v>406</v>
      </c>
      <c r="C43" s="22">
        <v>1</v>
      </c>
      <c r="D43" s="22">
        <v>1</v>
      </c>
      <c r="E43" s="22">
        <v>1</v>
      </c>
      <c r="F43" s="22">
        <v>1</v>
      </c>
    </row>
    <row r="44" spans="1:40" x14ac:dyDescent="0.45">
      <c r="B44" t="s">
        <v>407</v>
      </c>
      <c r="C44" s="22">
        <v>2</v>
      </c>
      <c r="D44" s="22">
        <v>2</v>
      </c>
      <c r="E44" s="22">
        <v>2</v>
      </c>
      <c r="F44" s="22">
        <v>2</v>
      </c>
    </row>
    <row r="45" spans="1:40" x14ac:dyDescent="0.45">
      <c r="B45" t="s">
        <v>408</v>
      </c>
      <c r="C45" s="22">
        <v>3</v>
      </c>
      <c r="D45" s="22">
        <v>3</v>
      </c>
      <c r="E45" s="22">
        <v>3</v>
      </c>
      <c r="F45" s="22">
        <v>3</v>
      </c>
    </row>
    <row r="46" spans="1:40" x14ac:dyDescent="0.45">
      <c r="B46" t="s">
        <v>410</v>
      </c>
      <c r="C46" s="22">
        <v>4</v>
      </c>
      <c r="D46" s="22">
        <v>4</v>
      </c>
      <c r="E46" s="22">
        <v>4</v>
      </c>
      <c r="F46" s="22">
        <v>4</v>
      </c>
    </row>
    <row r="47" spans="1:40" x14ac:dyDescent="0.45">
      <c r="B47" t="s">
        <v>411</v>
      </c>
      <c r="C47" s="22"/>
      <c r="D47" s="22"/>
      <c r="E47" s="22">
        <v>5</v>
      </c>
      <c r="F47" s="22">
        <v>5</v>
      </c>
    </row>
    <row r="48" spans="1:40" x14ac:dyDescent="0.45">
      <c r="B48" t="s">
        <v>409</v>
      </c>
      <c r="C48" s="22"/>
      <c r="D48" s="22"/>
      <c r="E48" s="22">
        <v>6</v>
      </c>
      <c r="F48" s="22">
        <v>6</v>
      </c>
    </row>
    <row r="49" spans="2:6" x14ac:dyDescent="0.45">
      <c r="B49" t="s">
        <v>412</v>
      </c>
      <c r="C49" s="22"/>
      <c r="D49" s="22"/>
      <c r="E49" s="22">
        <v>7</v>
      </c>
      <c r="F49" s="22">
        <v>7</v>
      </c>
    </row>
    <row r="50" spans="2:6" x14ac:dyDescent="0.45">
      <c r="B50" t="s">
        <v>413</v>
      </c>
      <c r="C50" s="22"/>
      <c r="D50" s="22"/>
      <c r="E50" s="22">
        <v>8</v>
      </c>
      <c r="F50" s="22">
        <v>8</v>
      </c>
    </row>
  </sheetData>
  <mergeCells count="1">
    <mergeCell ref="C41:F41"/>
  </mergeCells>
  <pageMargins left="0.7" right="0.7" top="0.75" bottom="0.75" header="0.3" footer="0.3"/>
  <pageSetup orientation="portrait"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About</vt:lpstr>
      <vt:lpstr>Projects</vt:lpstr>
      <vt:lpstr>BugReports</vt:lpstr>
      <vt:lpstr>Randomize</vt:lpstr>
      <vt:lpstr>Summary</vt:lpstr>
      <vt:lpstr>FileUpload</vt:lpstr>
      <vt:lpstr>Phrasings</vt:lpstr>
      <vt:lpstr>Pilot-2</vt:lpstr>
      <vt:lpstr>Pilot-1</vt:lpstr>
      <vt:lpstr>Pricing</vt:lpstr>
      <vt:lpstr>8</vt:lpstr>
      <vt:lpstr>24</vt:lpstr>
      <vt:lpstr>6</vt:lpstr>
      <vt:lpstr>7</vt:lpstr>
      <vt:lpstr>35</vt:lpstr>
      <vt:lpstr>51</vt:lpstr>
      <vt:lpstr>33</vt:lpstr>
      <vt:lpstr>54</vt:lpstr>
      <vt:lpstr>29</vt:lpstr>
      <vt:lpstr>59</vt:lpstr>
      <vt:lpstr>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adrianoc</dc:creator>
  <cp:lastModifiedBy>Christian Adriano</cp:lastModifiedBy>
  <cp:lastPrinted>2015-07-03T00:43:16Z</cp:lastPrinted>
  <dcterms:created xsi:type="dcterms:W3CDTF">2015-04-15T22:06:10Z</dcterms:created>
  <dcterms:modified xsi:type="dcterms:W3CDTF">2023-12-11T19:35:05Z</dcterms:modified>
</cp:coreProperties>
</file>