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sidewalk_service_statistics\"/>
    </mc:Choice>
  </mc:AlternateContent>
  <xr:revisionPtr revIDLastSave="0" documentId="13_ncr:1_{B0FB0B89-0E85-4FD4-B8B5-A246B85C1460}" xr6:coauthVersionLast="45" xr6:coauthVersionMax="45" xr10:uidLastSave="{00000000-0000-0000-0000-000000000000}"/>
  <bookViews>
    <workbookView xWindow="-98" yWindow="-98" windowWidth="18465" windowHeight="10996" firstSheet="1" activeTab="5" xr2:uid="{F20C68B3-3D5D-4528-A90E-249FF6CBE367}"/>
  </bookViews>
  <sheets>
    <sheet name="1Sem2018" sheetId="2" r:id="rId1"/>
    <sheet name="2Sem2018" sheetId="1" r:id="rId2"/>
    <sheet name="Ano2018" sheetId="3" r:id="rId3"/>
    <sheet name="Populacao" sheetId="6" r:id="rId4"/>
    <sheet name="IDH" sheetId="8" r:id="rId5"/>
    <sheet name="Ranking-Calcadas" sheetId="7" r:id="rId6"/>
    <sheet name="Ranking-Guias rebaixada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7" l="1"/>
  <c r="D27" i="7"/>
  <c r="D17" i="7"/>
  <c r="D12" i="7"/>
  <c r="D22" i="7"/>
  <c r="D13" i="7"/>
  <c r="D5" i="7"/>
  <c r="D18" i="7"/>
  <c r="D14" i="7"/>
  <c r="D6" i="7"/>
  <c r="D25" i="7"/>
  <c r="D8" i="7"/>
  <c r="D15" i="7"/>
  <c r="D26" i="7"/>
  <c r="D16" i="7"/>
  <c r="D31" i="7"/>
  <c r="D7" i="7"/>
  <c r="D28" i="7"/>
  <c r="D4" i="7"/>
  <c r="D23" i="7"/>
  <c r="D9" i="7"/>
  <c r="D33" i="7"/>
  <c r="D19" i="7"/>
  <c r="D29" i="7"/>
  <c r="D32" i="7"/>
  <c r="D10" i="7"/>
  <c r="D11" i="7"/>
  <c r="D3" i="7"/>
  <c r="D35" i="7" s="1"/>
  <c r="D30" i="7"/>
  <c r="D34" i="7"/>
  <c r="D20" i="7"/>
  <c r="D21" i="7"/>
  <c r="D24" i="7"/>
  <c r="G9" i="7" l="1"/>
  <c r="G22" i="7"/>
  <c r="G28" i="7"/>
  <c r="G27" i="7"/>
  <c r="G29" i="7"/>
  <c r="G18" i="7"/>
  <c r="G19" i="7"/>
  <c r="G5" i="7"/>
  <c r="G30" i="7"/>
  <c r="G15" i="7"/>
  <c r="G10" i="7"/>
  <c r="G6" i="7"/>
  <c r="G21" i="7"/>
  <c r="G31" i="7"/>
  <c r="G20" i="7"/>
  <c r="G16" i="7"/>
  <c r="G34" i="7"/>
  <c r="G33" i="7"/>
  <c r="G26" i="7"/>
  <c r="G13" i="7"/>
  <c r="G32" i="7"/>
  <c r="G7" i="7"/>
  <c r="G14" i="7"/>
  <c r="G24" i="7"/>
  <c r="G23" i="7"/>
  <c r="G8" i="7"/>
  <c r="G12" i="7"/>
  <c r="G11" i="7"/>
  <c r="G4" i="7"/>
  <c r="G25" i="7"/>
  <c r="G17" i="7"/>
  <c r="G3" i="7"/>
  <c r="E35" i="7"/>
  <c r="H21" i="7" s="1"/>
  <c r="C35" i="7"/>
  <c r="F20" i="7" s="1"/>
  <c r="D35" i="4"/>
  <c r="F24" i="4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K9" i="3"/>
  <c r="K11" i="3"/>
  <c r="K10" i="3"/>
  <c r="K5" i="3"/>
  <c r="K6" i="3"/>
  <c r="K4" i="3"/>
  <c r="C36" i="1"/>
  <c r="D36" i="1"/>
  <c r="C36" i="2"/>
  <c r="D36" i="2"/>
  <c r="H18" i="7" l="1"/>
  <c r="H14" i="7"/>
  <c r="H25" i="7"/>
  <c r="H16" i="7"/>
  <c r="H7" i="7"/>
  <c r="H24" i="7"/>
  <c r="H28" i="7"/>
  <c r="H13" i="7"/>
  <c r="H33" i="7"/>
  <c r="H5" i="7"/>
  <c r="H32" i="7"/>
  <c r="H17" i="7"/>
  <c r="H8" i="7"/>
  <c r="H10" i="7"/>
  <c r="H12" i="7"/>
  <c r="H15" i="7"/>
  <c r="H30" i="7"/>
  <c r="H22" i="7"/>
  <c r="H26" i="7"/>
  <c r="H34" i="7"/>
  <c r="H27" i="7"/>
  <c r="H6" i="7"/>
  <c r="H9" i="7"/>
  <c r="F12" i="7"/>
  <c r="F7" i="7"/>
  <c r="F15" i="7"/>
  <c r="F21" i="7"/>
  <c r="F8" i="7"/>
  <c r="F34" i="7"/>
  <c r="F22" i="7"/>
  <c r="F32" i="7"/>
  <c r="F27" i="7"/>
  <c r="F6" i="7"/>
  <c r="F10" i="7"/>
  <c r="F9" i="7"/>
  <c r="F18" i="7"/>
  <c r="F29" i="7"/>
  <c r="F24" i="7"/>
  <c r="F28" i="7"/>
  <c r="F13" i="7"/>
  <c r="F23" i="7"/>
  <c r="F17" i="7"/>
  <c r="F5" i="7"/>
  <c r="F25" i="7"/>
  <c r="F3" i="7"/>
  <c r="F14" i="7"/>
  <c r="F26" i="7"/>
  <c r="F31" i="7"/>
  <c r="F33" i="7"/>
  <c r="F30" i="7"/>
  <c r="F16" i="7"/>
  <c r="F4" i="7"/>
  <c r="F19" i="7"/>
  <c r="F11" i="7"/>
  <c r="H4" i="7"/>
  <c r="H19" i="7"/>
  <c r="H11" i="7"/>
  <c r="H20" i="7"/>
  <c r="H31" i="7"/>
  <c r="H23" i="7"/>
  <c r="H29" i="7"/>
  <c r="H3" i="7"/>
  <c r="F15" i="4"/>
  <c r="F3" i="4"/>
  <c r="F31" i="4"/>
  <c r="F11" i="4"/>
  <c r="F33" i="4"/>
  <c r="F16" i="4"/>
  <c r="F25" i="4"/>
  <c r="F32" i="4"/>
  <c r="F26" i="4"/>
  <c r="F17" i="4"/>
  <c r="F19" i="4"/>
  <c r="F8" i="4"/>
  <c r="F27" i="4"/>
  <c r="F10" i="4"/>
  <c r="F13" i="4"/>
  <c r="F5" i="4"/>
  <c r="F20" i="4"/>
  <c r="F23" i="4"/>
  <c r="F30" i="4"/>
  <c r="F21" i="4"/>
  <c r="F18" i="4"/>
  <c r="F9" i="4"/>
  <c r="F7" i="4"/>
  <c r="F38" i="4"/>
  <c r="F4" i="4"/>
  <c r="F29" i="4"/>
  <c r="F34" i="4"/>
  <c r="F28" i="4"/>
  <c r="F12" i="4"/>
  <c r="F14" i="4"/>
  <c r="F6" i="4"/>
  <c r="F22" i="4"/>
  <c r="C35" i="4"/>
  <c r="E12" i="4" s="1"/>
  <c r="D36" i="3"/>
  <c r="C36" i="3"/>
  <c r="K17" i="7" l="1"/>
  <c r="E24" i="4"/>
  <c r="E15" i="4"/>
  <c r="E34" i="4"/>
  <c r="E29" i="4"/>
  <c r="E28" i="4"/>
  <c r="E7" i="4"/>
  <c r="E9" i="4"/>
  <c r="E18" i="4"/>
  <c r="E13" i="4"/>
  <c r="E27" i="4"/>
  <c r="E21" i="4"/>
  <c r="E30" i="4"/>
  <c r="E23" i="4"/>
  <c r="E20" i="4"/>
  <c r="E19" i="4"/>
  <c r="E17" i="4"/>
  <c r="E26" i="4"/>
  <c r="E32" i="4"/>
  <c r="E3" i="4"/>
  <c r="E4" i="4"/>
  <c r="E22" i="4"/>
  <c r="E6" i="4"/>
  <c r="E8" i="4"/>
  <c r="E16" i="4"/>
  <c r="E33" i="4"/>
  <c r="E11" i="4"/>
  <c r="E31" i="4"/>
  <c r="E25" i="4"/>
  <c r="E5" i="4"/>
  <c r="E14" i="4"/>
  <c r="E10" i="4"/>
  <c r="E38" i="4"/>
</calcChain>
</file>

<file path=xl/sharedStrings.xml><?xml version="1.0" encoding="utf-8"?>
<sst xmlns="http://schemas.openxmlformats.org/spreadsheetml/2006/main" count="315" uniqueCount="90">
  <si>
    <t>Subprefeitura</t>
  </si>
  <si>
    <t>Calçadas, guias e postes</t>
  </si>
  <si>
    <t>Guias rebaixadas</t>
  </si>
  <si>
    <t>Indefinida</t>
  </si>
  <si>
    <t>ARICANDUVA-FORMOSA-CARRAO</t>
  </si>
  <si>
    <t>BUTANTA</t>
  </si>
  <si>
    <t>CAMPO LIMPO</t>
  </si>
  <si>
    <t>CAPELA DO SOCORRO</t>
  </si>
  <si>
    <t>CASA VERDE-CACHOEIRINHA</t>
  </si>
  <si>
    <t>CIDADE ADEMAR</t>
  </si>
  <si>
    <t>CIDADE TIRADENTES</t>
  </si>
  <si>
    <t>ERMELINO MATARAZZO</t>
  </si>
  <si>
    <t>FREGUESIA-BRASILANDIA</t>
  </si>
  <si>
    <t>GUAIANASES</t>
  </si>
  <si>
    <t>IPIRANGA</t>
  </si>
  <si>
    <t>ITAIM PAULISTA</t>
  </si>
  <si>
    <t>ITAQUERA</t>
  </si>
  <si>
    <t>JABAQUARA</t>
  </si>
  <si>
    <t>JACANA-TREMEMBE</t>
  </si>
  <si>
    <t>LAPA</t>
  </si>
  <si>
    <t>M'BOI MIRIM</t>
  </si>
  <si>
    <t>MOOCA</t>
  </si>
  <si>
    <t>PARELHEIROS</t>
  </si>
  <si>
    <t>PENHA</t>
  </si>
  <si>
    <t>PERUS</t>
  </si>
  <si>
    <t>PINHEIROS</t>
  </si>
  <si>
    <t>PIRITUBA-JARAGUA</t>
  </si>
  <si>
    <t>SANTANA-TUCURUVI</t>
  </si>
  <si>
    <t>SANTO AMARO</t>
  </si>
  <si>
    <t>SAO MATEUS</t>
  </si>
  <si>
    <t>SAO MIGUEL</t>
  </si>
  <si>
    <t>SAPOPEMBA</t>
  </si>
  <si>
    <t>SE</t>
  </si>
  <si>
    <t>VILA MARIANA</t>
  </si>
  <si>
    <t>VILA MARIA-VILA GUILHERME</t>
  </si>
  <si>
    <t>VILA PRUDENTE</t>
  </si>
  <si>
    <t>To</t>
  </si>
  <si>
    <t>Total</t>
  </si>
  <si>
    <t>A</t>
  </si>
  <si>
    <t>B</t>
  </si>
  <si>
    <t>C</t>
  </si>
  <si>
    <t>Column1</t>
  </si>
  <si>
    <t>Column2</t>
  </si>
  <si>
    <t>1Sem2018</t>
  </si>
  <si>
    <t>2Sem2018</t>
  </si>
  <si>
    <t>População</t>
  </si>
  <si>
    <t>419142</t>
  </si>
  <si>
    <t>280851</t>
  </si>
  <si>
    <t>484995</t>
  </si>
  <si>
    <t>385051</t>
  </si>
  <si>
    <t>549220</t>
  </si>
  <si>
    <t>SÃO PAULO(Município)</t>
  </si>
  <si>
    <t>11753659</t>
  </si>
  <si>
    <t>228281</t>
  </si>
  <si>
    <t>503164</t>
  </si>
  <si>
    <t>242705</t>
  </si>
  <si>
    <t>357773</t>
  </si>
  <si>
    <t>230921</t>
  </si>
  <si>
    <t>473549</t>
  </si>
  <si>
    <t>157478</t>
  </si>
  <si>
    <t>168743</t>
  </si>
  <si>
    <t>492612</t>
  </si>
  <si>
    <t>586649</t>
  </si>
  <si>
    <t>320091</t>
  </si>
  <si>
    <t>457122</t>
  </si>
  <si>
    <t>244053</t>
  </si>
  <si>
    <t>325052</t>
  </si>
  <si>
    <t>288801</t>
  </si>
  <si>
    <t>455427</t>
  </si>
  <si>
    <t>294946</t>
  </si>
  <si>
    <t>354266</t>
  </si>
  <si>
    <t>247603</t>
  </si>
  <si>
    <t>265543</t>
  </si>
  <si>
    <t>454048</t>
  </si>
  <si>
    <t>673432</t>
  </si>
  <si>
    <t>622021</t>
  </si>
  <si>
    <t>311264</t>
  </si>
  <si>
    <t>439912</t>
  </si>
  <si>
    <t>230610</t>
  </si>
  <si>
    <t>208334</t>
  </si>
  <si>
    <t>População_p</t>
  </si>
  <si>
    <t>Guias rebaixadas_p</t>
  </si>
  <si>
    <t>As percentages</t>
  </si>
  <si>
    <t>Calcadas</t>
  </si>
  <si>
    <t>Região</t>
  </si>
  <si>
    <t>IDHM Renda</t>
  </si>
  <si>
    <t>IDHM</t>
  </si>
  <si>
    <t>IDH</t>
  </si>
  <si>
    <t>IDH_p</t>
  </si>
  <si>
    <t>Calcadas_p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</si>
</sst>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_);\(#,##0.0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4" fillId="0" borderId="0" xfId="0" applyFont="1" applyFill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0" fontId="0" fillId="0" borderId="2" xfId="0" applyFont="1" applyBorder="1"/>
    <xf numFmtId="0" fontId="5" fillId="0" borderId="0" xfId="2" applyNumberFormat="1" applyFont="1" applyProtection="1"/>
    <xf numFmtId="0" fontId="0" fillId="0" borderId="0" xfId="0" applyNumberFormat="1" applyFont="1" applyFill="1"/>
    <xf numFmtId="1" fontId="0" fillId="0" borderId="3" xfId="0" applyNumberFormat="1" applyFont="1" applyBorder="1"/>
    <xf numFmtId="0" fontId="0" fillId="0" borderId="3" xfId="0" applyFont="1" applyBorder="1" applyAlignment="1">
      <alignment wrapText="1"/>
    </xf>
    <xf numFmtId="9" fontId="0" fillId="0" borderId="0" xfId="1" applyFont="1" applyFill="1"/>
    <xf numFmtId="164" fontId="6" fillId="3" borderId="3" xfId="3" applyNumberFormat="1" applyFont="1" applyFill="1" applyBorder="1"/>
    <xf numFmtId="164" fontId="6" fillId="0" borderId="3" xfId="3" applyNumberFormat="1" applyFont="1" applyBorder="1"/>
    <xf numFmtId="0" fontId="6" fillId="3" borderId="3" xfId="0" applyFont="1" applyFill="1" applyBorder="1"/>
    <xf numFmtId="0" fontId="6" fillId="0" borderId="3" xfId="0" applyFont="1" applyBorder="1"/>
    <xf numFmtId="0" fontId="7" fillId="2" borderId="1" xfId="0" applyFont="1" applyFill="1" applyBorder="1"/>
    <xf numFmtId="0" fontId="6" fillId="0" borderId="5" xfId="0" applyFont="1" applyBorder="1"/>
    <xf numFmtId="164" fontId="6" fillId="0" borderId="5" xfId="3" applyNumberFormat="1" applyFont="1" applyBorder="1"/>
  </cellXfs>
  <cellStyles count="4">
    <cellStyle name="Comma" xfId="3" builtinId="3"/>
    <cellStyle name="Normal" xfId="0" builtinId="0"/>
    <cellStyle name="Normal 2" xfId="2" xr:uid="{C63152D7-1AA0-4E9A-BFBA-49C0C0691B92}"/>
    <cellStyle name="Percent" xfId="1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#,##0.000_);\(#,##0.0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IDHM Renda e</a:t>
            </a:r>
            <a:r>
              <a:rPr lang="en-US" baseline="0"/>
              <a:t> </a:t>
            </a:r>
            <a:r>
              <a:rPr lang="en-US"/>
              <a:t>IDHM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IDH!$C$2</c:f>
              <c:strCache>
                <c:ptCount val="1"/>
                <c:pt idx="0">
                  <c:v>IDHM Renda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IDH!$B$3:$B$34</c:f>
              <c:strCache>
                <c:ptCount val="32"/>
                <c:pt idx="0">
                  <c:v>ARICANDUVA-FORMOSA-CARRAO</c:v>
                </c:pt>
                <c:pt idx="1">
                  <c:v>BUTANTA</c:v>
                </c:pt>
                <c:pt idx="2">
                  <c:v>CAMPO LIMPO</c:v>
                </c:pt>
                <c:pt idx="3">
                  <c:v>CAPELA DO SOCORRO</c:v>
                </c:pt>
                <c:pt idx="4">
                  <c:v>CASA VERDE-CACHOEIRINHA</c:v>
                </c:pt>
                <c:pt idx="5">
                  <c:v>CIDADE ADEMAR</c:v>
                </c:pt>
                <c:pt idx="6">
                  <c:v>CIDADE TIRADENTES</c:v>
                </c:pt>
                <c:pt idx="7">
                  <c:v>ERMELINO MATARAZZO</c:v>
                </c:pt>
                <c:pt idx="8">
                  <c:v>FREGUESIA-BRASILANDIA</c:v>
                </c:pt>
                <c:pt idx="9">
                  <c:v>GUAIANASES</c:v>
                </c:pt>
                <c:pt idx="10">
                  <c:v>IPIRANGA</c:v>
                </c:pt>
                <c:pt idx="11">
                  <c:v>ITAIM PAULISTA</c:v>
                </c:pt>
                <c:pt idx="12">
                  <c:v>ITAQUERA</c:v>
                </c:pt>
                <c:pt idx="13">
                  <c:v>JABAQUARA</c:v>
                </c:pt>
                <c:pt idx="14">
                  <c:v>JACANA-TREMEMBE</c:v>
                </c:pt>
                <c:pt idx="15">
                  <c:v>LAPA</c:v>
                </c:pt>
                <c:pt idx="16">
                  <c:v>M'BOI MIRIM</c:v>
                </c:pt>
                <c:pt idx="17">
                  <c:v>MOOCA</c:v>
                </c:pt>
                <c:pt idx="18">
                  <c:v>PARELHEIROS</c:v>
                </c:pt>
                <c:pt idx="19">
                  <c:v>PENHA</c:v>
                </c:pt>
                <c:pt idx="20">
                  <c:v>PERUS</c:v>
                </c:pt>
                <c:pt idx="21">
                  <c:v>PINHEIROS</c:v>
                </c:pt>
                <c:pt idx="22">
                  <c:v>PIRITUBA-JARAGUA</c:v>
                </c:pt>
                <c:pt idx="23">
                  <c:v>SANTANA-TUCURUVI</c:v>
                </c:pt>
                <c:pt idx="24">
                  <c:v>SANTO AMARO</c:v>
                </c:pt>
                <c:pt idx="25">
                  <c:v>SAO MATEUS</c:v>
                </c:pt>
                <c:pt idx="26">
                  <c:v>SAO MIGUEL</c:v>
                </c:pt>
                <c:pt idx="27">
                  <c:v>SAPOPEMBA</c:v>
                </c:pt>
                <c:pt idx="28">
                  <c:v>SE</c:v>
                </c:pt>
                <c:pt idx="29">
                  <c:v>VILA MARIANA</c:v>
                </c:pt>
                <c:pt idx="30">
                  <c:v>VILA MARIA-VILA GUILHERME</c:v>
                </c:pt>
                <c:pt idx="31">
                  <c:v>VILA PRUDENTE</c:v>
                </c:pt>
              </c:strCache>
            </c:strRef>
          </c:cat>
          <c:val>
            <c:numRef>
              <c:f>IDH!$C$3:$C$34</c:f>
              <c:numCache>
                <c:formatCode>#,##0.000_);\(#,##0.000\)</c:formatCode>
                <c:ptCount val="32"/>
                <c:pt idx="0">
                  <c:v>0.83099999999999996</c:v>
                </c:pt>
                <c:pt idx="1">
                  <c:v>0.93200000000000005</c:v>
                </c:pt>
                <c:pt idx="2">
                  <c:v>0.81</c:v>
                </c:pt>
                <c:pt idx="3">
                  <c:v>0.745</c:v>
                </c:pt>
                <c:pt idx="4">
                  <c:v>0.79200000000000004</c:v>
                </c:pt>
                <c:pt idx="5">
                  <c:v>0.77100000000000002</c:v>
                </c:pt>
                <c:pt idx="6">
                  <c:v>0.67</c:v>
                </c:pt>
                <c:pt idx="7">
                  <c:v>0.747</c:v>
                </c:pt>
                <c:pt idx="8">
                  <c:v>0.748</c:v>
                </c:pt>
                <c:pt idx="9">
                  <c:v>0.68100000000000005</c:v>
                </c:pt>
                <c:pt idx="10">
                  <c:v>0.83899999999999997</c:v>
                </c:pt>
                <c:pt idx="11">
                  <c:v>0.69099999999999995</c:v>
                </c:pt>
                <c:pt idx="12">
                  <c:v>0.73699999999999999</c:v>
                </c:pt>
                <c:pt idx="13">
                  <c:v>0.84499999999999997</c:v>
                </c:pt>
                <c:pt idx="14">
                  <c:v>0.75800000000000001</c:v>
                </c:pt>
                <c:pt idx="15">
                  <c:v>0.97599999999999998</c:v>
                </c:pt>
                <c:pt idx="16">
                  <c:v>0.7</c:v>
                </c:pt>
                <c:pt idx="17">
                  <c:v>0.90700000000000003</c:v>
                </c:pt>
                <c:pt idx="18">
                  <c:v>0.66400000000000003</c:v>
                </c:pt>
                <c:pt idx="19">
                  <c:v>0.78600000000000003</c:v>
                </c:pt>
                <c:pt idx="20">
                  <c:v>0.69799999999999995</c:v>
                </c:pt>
                <c:pt idx="21">
                  <c:v>1</c:v>
                </c:pt>
                <c:pt idx="22">
                  <c:v>0.77400000000000002</c:v>
                </c:pt>
                <c:pt idx="23">
                  <c:v>0.89800000000000002</c:v>
                </c:pt>
                <c:pt idx="24">
                  <c:v>0.98599999999999999</c:v>
                </c:pt>
                <c:pt idx="25">
                  <c:v>0.71199999999999997</c:v>
                </c:pt>
                <c:pt idx="26">
                  <c:v>0.70499999999999996</c:v>
                </c:pt>
                <c:pt idx="27">
                  <c:v>0</c:v>
                </c:pt>
                <c:pt idx="28">
                  <c:v>0.94699999999999995</c:v>
                </c:pt>
                <c:pt idx="29">
                  <c:v>1</c:v>
                </c:pt>
                <c:pt idx="30">
                  <c:v>0.78700000000000003</c:v>
                </c:pt>
                <c:pt idx="31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0-4C21-83BC-87F978B6C5A8}"/>
            </c:ext>
          </c:extLst>
        </c:ser>
        <c:ser>
          <c:idx val="1"/>
          <c:order val="1"/>
          <c:tx>
            <c:strRef>
              <c:f>IDH!$D$2</c:f>
              <c:strCache>
                <c:ptCount val="1"/>
                <c:pt idx="0">
                  <c:v>IDHM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IDH!$B$3:$B$34</c:f>
              <c:strCache>
                <c:ptCount val="32"/>
                <c:pt idx="0">
                  <c:v>ARICANDUVA-FORMOSA-CARRAO</c:v>
                </c:pt>
                <c:pt idx="1">
                  <c:v>BUTANTA</c:v>
                </c:pt>
                <c:pt idx="2">
                  <c:v>CAMPO LIMPO</c:v>
                </c:pt>
                <c:pt idx="3">
                  <c:v>CAPELA DO SOCORRO</c:v>
                </c:pt>
                <c:pt idx="4">
                  <c:v>CASA VERDE-CACHOEIRINHA</c:v>
                </c:pt>
                <c:pt idx="5">
                  <c:v>CIDADE ADEMAR</c:v>
                </c:pt>
                <c:pt idx="6">
                  <c:v>CIDADE TIRADENTES</c:v>
                </c:pt>
                <c:pt idx="7">
                  <c:v>ERMELINO MATARAZZO</c:v>
                </c:pt>
                <c:pt idx="8">
                  <c:v>FREGUESIA-BRASILANDIA</c:v>
                </c:pt>
                <c:pt idx="9">
                  <c:v>GUAIANASES</c:v>
                </c:pt>
                <c:pt idx="10">
                  <c:v>IPIRANGA</c:v>
                </c:pt>
                <c:pt idx="11">
                  <c:v>ITAIM PAULISTA</c:v>
                </c:pt>
                <c:pt idx="12">
                  <c:v>ITAQUERA</c:v>
                </c:pt>
                <c:pt idx="13">
                  <c:v>JABAQUARA</c:v>
                </c:pt>
                <c:pt idx="14">
                  <c:v>JACANA-TREMEMBE</c:v>
                </c:pt>
                <c:pt idx="15">
                  <c:v>LAPA</c:v>
                </c:pt>
                <c:pt idx="16">
                  <c:v>M'BOI MIRIM</c:v>
                </c:pt>
                <c:pt idx="17">
                  <c:v>MOOCA</c:v>
                </c:pt>
                <c:pt idx="18">
                  <c:v>PARELHEIROS</c:v>
                </c:pt>
                <c:pt idx="19">
                  <c:v>PENHA</c:v>
                </c:pt>
                <c:pt idx="20">
                  <c:v>PERUS</c:v>
                </c:pt>
                <c:pt idx="21">
                  <c:v>PINHEIROS</c:v>
                </c:pt>
                <c:pt idx="22">
                  <c:v>PIRITUBA-JARAGUA</c:v>
                </c:pt>
                <c:pt idx="23">
                  <c:v>SANTANA-TUCURUVI</c:v>
                </c:pt>
                <c:pt idx="24">
                  <c:v>SANTO AMARO</c:v>
                </c:pt>
                <c:pt idx="25">
                  <c:v>SAO MATEUS</c:v>
                </c:pt>
                <c:pt idx="26">
                  <c:v>SAO MIGUEL</c:v>
                </c:pt>
                <c:pt idx="27">
                  <c:v>SAPOPEMBA</c:v>
                </c:pt>
                <c:pt idx="28">
                  <c:v>SE</c:v>
                </c:pt>
                <c:pt idx="29">
                  <c:v>VILA MARIANA</c:v>
                </c:pt>
                <c:pt idx="30">
                  <c:v>VILA MARIA-VILA GUILHERME</c:v>
                </c:pt>
                <c:pt idx="31">
                  <c:v>VILA PRUDENTE</c:v>
                </c:pt>
              </c:strCache>
            </c:strRef>
          </c:cat>
          <c:val>
            <c:numRef>
              <c:f>IDH!$D$3:$D$34</c:f>
              <c:numCache>
                <c:formatCode>General</c:formatCode>
                <c:ptCount val="32"/>
                <c:pt idx="0">
                  <c:v>0.82</c:v>
                </c:pt>
                <c:pt idx="1">
                  <c:v>0.86</c:v>
                </c:pt>
                <c:pt idx="2">
                  <c:v>0.78</c:v>
                </c:pt>
                <c:pt idx="3">
                  <c:v>0.75</c:v>
                </c:pt>
                <c:pt idx="4">
                  <c:v>0.8</c:v>
                </c:pt>
                <c:pt idx="5">
                  <c:v>0.76</c:v>
                </c:pt>
                <c:pt idx="6">
                  <c:v>0.71</c:v>
                </c:pt>
                <c:pt idx="7">
                  <c:v>0.78</c:v>
                </c:pt>
                <c:pt idx="8">
                  <c:v>0.76</c:v>
                </c:pt>
                <c:pt idx="9">
                  <c:v>0.71</c:v>
                </c:pt>
                <c:pt idx="10">
                  <c:v>0.82</c:v>
                </c:pt>
                <c:pt idx="11">
                  <c:v>0.73</c:v>
                </c:pt>
                <c:pt idx="12">
                  <c:v>0.76</c:v>
                </c:pt>
                <c:pt idx="13">
                  <c:v>0.82</c:v>
                </c:pt>
                <c:pt idx="14">
                  <c:v>0.77</c:v>
                </c:pt>
                <c:pt idx="15">
                  <c:v>0.91</c:v>
                </c:pt>
                <c:pt idx="16">
                  <c:v>0.72</c:v>
                </c:pt>
                <c:pt idx="17">
                  <c:v>0.87</c:v>
                </c:pt>
                <c:pt idx="18">
                  <c:v>0.68</c:v>
                </c:pt>
                <c:pt idx="19">
                  <c:v>0.8</c:v>
                </c:pt>
                <c:pt idx="20">
                  <c:v>0.73</c:v>
                </c:pt>
                <c:pt idx="21">
                  <c:v>0.94</c:v>
                </c:pt>
                <c:pt idx="22">
                  <c:v>0.79</c:v>
                </c:pt>
                <c:pt idx="23">
                  <c:v>0.87</c:v>
                </c:pt>
                <c:pt idx="24">
                  <c:v>0.91</c:v>
                </c:pt>
                <c:pt idx="25">
                  <c:v>0.73</c:v>
                </c:pt>
                <c:pt idx="26">
                  <c:v>0.74</c:v>
                </c:pt>
                <c:pt idx="27">
                  <c:v>0</c:v>
                </c:pt>
                <c:pt idx="28">
                  <c:v>0.89</c:v>
                </c:pt>
                <c:pt idx="29">
                  <c:v>0.94</c:v>
                </c:pt>
                <c:pt idx="30">
                  <c:v>0.79</c:v>
                </c:pt>
                <c:pt idx="3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0-4C21-83BC-87F978B6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317792"/>
        <c:axId val="1317324816"/>
      </c:barChart>
      <c:catAx>
        <c:axId val="13173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24816"/>
        <c:crosses val="autoZero"/>
        <c:auto val="1"/>
        <c:lblAlgn val="ctr"/>
        <c:lblOffset val="100"/>
        <c:noMultiLvlLbl val="0"/>
      </c:catAx>
      <c:valAx>
        <c:axId val="13173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\(#,##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Tickets Calçadas x População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'Ranking-Calcadas'!$F$2</c:f>
              <c:strCache>
                <c:ptCount val="1"/>
                <c:pt idx="0">
                  <c:v>População_p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'Ranking-Calcadas'!$F$3:$F$34</c:f>
              <c:numCache>
                <c:formatCode>0%</c:formatCode>
                <c:ptCount val="32"/>
                <c:pt idx="0">
                  <c:v>2.4571156947806636E-2</c:v>
                </c:pt>
                <c:pt idx="1">
                  <c:v>1.3398210718891879E-2</c:v>
                </c:pt>
                <c:pt idx="2">
                  <c:v>1.9620273142176407E-2</c:v>
                </c:pt>
                <c:pt idx="3">
                  <c:v>2.3894771832328979E-2</c:v>
                </c:pt>
                <c:pt idx="4">
                  <c:v>1.9646732987574338E-2</c:v>
                </c:pt>
                <c:pt idx="5">
                  <c:v>3.2760096238966946E-2</c:v>
                </c:pt>
                <c:pt idx="6">
                  <c:v>1.4356635665540407E-2</c:v>
                </c:pt>
                <c:pt idx="7">
                  <c:v>3.889188890029905E-2</c:v>
                </c:pt>
                <c:pt idx="8">
                  <c:v>2.7655387994496013E-2</c:v>
                </c:pt>
                <c:pt idx="9">
                  <c:v>5.2921477473525477E-2</c:v>
                </c:pt>
                <c:pt idx="10">
                  <c:v>3.7427664015095216E-2</c:v>
                </c:pt>
                <c:pt idx="11">
                  <c:v>3.5660554725979371E-2</c:v>
                </c:pt>
                <c:pt idx="12">
                  <c:v>4.6727576493413671E-2</c:v>
                </c:pt>
                <c:pt idx="13">
                  <c:v>2.0649314396478578E-2</c:v>
                </c:pt>
                <c:pt idx="14">
                  <c:v>5.7295519633503066E-2</c:v>
                </c:pt>
                <c:pt idx="15">
                  <c:v>1.7725033540619137E-2</c:v>
                </c:pt>
                <c:pt idx="16">
                  <c:v>4.9912031649037972E-2</c:v>
                </c:pt>
                <c:pt idx="17">
                  <c:v>3.0140911864126738E-2</c:v>
                </c:pt>
                <c:pt idx="18">
                  <c:v>2.1066035691523804E-2</c:v>
                </c:pt>
                <c:pt idx="19">
                  <c:v>2.648230648855816E-2</c:v>
                </c:pt>
                <c:pt idx="20">
                  <c:v>4.0289496232619987E-2</c:v>
                </c:pt>
                <c:pt idx="21">
                  <c:v>2.2592368895507347E-2</c:v>
                </c:pt>
                <c:pt idx="22">
                  <c:v>4.1263320639130331E-2</c:v>
                </c:pt>
                <c:pt idx="23">
                  <c:v>1.9422122081302513E-2</c:v>
                </c:pt>
                <c:pt idx="24">
                  <c:v>3.8630353322314355E-2</c:v>
                </c:pt>
                <c:pt idx="25">
                  <c:v>3.0439287033935562E-2</c:v>
                </c:pt>
                <c:pt idx="26">
                  <c:v>2.7233306666460205E-2</c:v>
                </c:pt>
                <c:pt idx="27">
                  <c:v>3.8747678488885884E-2</c:v>
                </c:pt>
                <c:pt idx="28">
                  <c:v>4.2809137137635185E-2</c:v>
                </c:pt>
                <c:pt idx="29">
                  <c:v>2.076400208649919E-2</c:v>
                </c:pt>
                <c:pt idx="30">
                  <c:v>4.1911374151657792E-2</c:v>
                </c:pt>
                <c:pt idx="31">
                  <c:v>2.5093972864109807E-2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D-4B96-9CB1-932D846F79D1}"/>
            </c:ext>
          </c:extLst>
        </c:ser>
        <c:ser>
          <c:idx val="1"/>
          <c:order val="1"/>
          <c:tx>
            <c:strRef>
              <c:f>'Ranking-Calcadas'!$H$2</c:f>
              <c:strCache>
                <c:ptCount val="1"/>
                <c:pt idx="0">
                  <c:v>Calcadas_p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'Ranking-Calcadas'!$H$3:$H$34</c:f>
              <c:numCache>
                <c:formatCode>0%</c:formatCode>
                <c:ptCount val="32"/>
                <c:pt idx="0">
                  <c:v>1.9017230376515634E-2</c:v>
                </c:pt>
                <c:pt idx="1">
                  <c:v>6.3178047223994898E-3</c:v>
                </c:pt>
                <c:pt idx="2">
                  <c:v>7.0197830248883214E-3</c:v>
                </c:pt>
                <c:pt idx="3">
                  <c:v>1.0465858328015316E-2</c:v>
                </c:pt>
                <c:pt idx="4">
                  <c:v>2.8653477983407786E-2</c:v>
                </c:pt>
                <c:pt idx="5">
                  <c:v>1.3592852584556477E-2</c:v>
                </c:pt>
                <c:pt idx="6">
                  <c:v>7.7217613273771538E-3</c:v>
                </c:pt>
                <c:pt idx="7">
                  <c:v>1.7294192724952136E-2</c:v>
                </c:pt>
                <c:pt idx="8">
                  <c:v>2.0357370772176132E-2</c:v>
                </c:pt>
                <c:pt idx="9">
                  <c:v>3.2546266751754947E-2</c:v>
                </c:pt>
                <c:pt idx="10">
                  <c:v>2.2208040842373964E-2</c:v>
                </c:pt>
                <c:pt idx="11">
                  <c:v>2.9227823867262286E-2</c:v>
                </c:pt>
                <c:pt idx="12">
                  <c:v>3.4460753031269942E-2</c:v>
                </c:pt>
                <c:pt idx="13">
                  <c:v>3.7460114869176768E-2</c:v>
                </c:pt>
                <c:pt idx="14">
                  <c:v>4.0778557753669432E-2</c:v>
                </c:pt>
                <c:pt idx="15">
                  <c:v>1.1104020421186982E-2</c:v>
                </c:pt>
                <c:pt idx="16">
                  <c:v>2.9674537332482452E-2</c:v>
                </c:pt>
                <c:pt idx="17">
                  <c:v>2.9610721123165283E-2</c:v>
                </c:pt>
                <c:pt idx="18">
                  <c:v>2.1059349074664963E-2</c:v>
                </c:pt>
                <c:pt idx="19">
                  <c:v>2.7696234843650289E-2</c:v>
                </c:pt>
                <c:pt idx="20">
                  <c:v>4.1544352265475433E-2</c:v>
                </c:pt>
                <c:pt idx="21">
                  <c:v>3.0950861518825781E-2</c:v>
                </c:pt>
                <c:pt idx="22">
                  <c:v>3.6502871729419274E-2</c:v>
                </c:pt>
                <c:pt idx="23">
                  <c:v>1.6209317166560305E-2</c:v>
                </c:pt>
                <c:pt idx="24">
                  <c:v>4.7223994894703254E-2</c:v>
                </c:pt>
                <c:pt idx="25">
                  <c:v>5.2839821314613913E-2</c:v>
                </c:pt>
                <c:pt idx="26">
                  <c:v>3.8800255264837269E-2</c:v>
                </c:pt>
                <c:pt idx="27">
                  <c:v>8.819400127632418E-2</c:v>
                </c:pt>
                <c:pt idx="28">
                  <c:v>3.975749840459477E-2</c:v>
                </c:pt>
                <c:pt idx="29">
                  <c:v>3.5673261008296105E-2</c:v>
                </c:pt>
                <c:pt idx="30">
                  <c:v>7.3516273133375873E-2</c:v>
                </c:pt>
                <c:pt idx="31">
                  <c:v>5.2520740268028082E-2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D-4B96-9CB1-932D846F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01567"/>
        <c:axId val="1237437007"/>
      </c:lineChart>
      <c:catAx>
        <c:axId val="12311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37007"/>
        <c:crosses val="autoZero"/>
        <c:auto val="1"/>
        <c:lblAlgn val="ctr"/>
        <c:lblOffset val="100"/>
        <c:noMultiLvlLbl val="0"/>
      </c:catAx>
      <c:valAx>
        <c:axId val="1237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Tickets Calçadas x IDH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'Ranking-Calcadas'!$G$2</c:f>
              <c:strCache>
                <c:ptCount val="1"/>
                <c:pt idx="0">
                  <c:v>IDH_p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'Ranking-Calcadas'!$G$3:$G$34</c:f>
              <c:numCache>
                <c:formatCode>0%</c:formatCode>
                <c:ptCount val="32"/>
                <c:pt idx="0">
                  <c:v>0</c:v>
                </c:pt>
                <c:pt idx="1">
                  <c:v>2.74969672462596E-2</c:v>
                </c:pt>
                <c:pt idx="2">
                  <c:v>2.8710068742418108E-2</c:v>
                </c:pt>
                <c:pt idx="3">
                  <c:v>2.8710068742418108E-2</c:v>
                </c:pt>
                <c:pt idx="4">
                  <c:v>2.9114435907804281E-2</c:v>
                </c:pt>
                <c:pt idx="5">
                  <c:v>2.951880307319045E-2</c:v>
                </c:pt>
                <c:pt idx="6">
                  <c:v>2.951880307319045E-2</c:v>
                </c:pt>
                <c:pt idx="7">
                  <c:v>2.951880307319045E-2</c:v>
                </c:pt>
                <c:pt idx="8">
                  <c:v>2.9923170238576623E-2</c:v>
                </c:pt>
                <c:pt idx="9">
                  <c:v>3.0327537403962792E-2</c:v>
                </c:pt>
                <c:pt idx="10">
                  <c:v>3.0731904569348965E-2</c:v>
                </c:pt>
                <c:pt idx="11">
                  <c:v>3.0731904569348965E-2</c:v>
                </c:pt>
                <c:pt idx="12">
                  <c:v>3.0731904569348965E-2</c:v>
                </c:pt>
                <c:pt idx="13">
                  <c:v>3.1136271734735134E-2</c:v>
                </c:pt>
                <c:pt idx="14">
                  <c:v>3.1540638900121307E-2</c:v>
                </c:pt>
                <c:pt idx="15">
                  <c:v>3.1540638900121307E-2</c:v>
                </c:pt>
                <c:pt idx="16">
                  <c:v>3.1945006065507479E-2</c:v>
                </c:pt>
                <c:pt idx="17">
                  <c:v>3.1945006065507479E-2</c:v>
                </c:pt>
                <c:pt idx="18">
                  <c:v>3.1945006065507479E-2</c:v>
                </c:pt>
                <c:pt idx="19">
                  <c:v>3.2349373230893645E-2</c:v>
                </c:pt>
                <c:pt idx="20">
                  <c:v>3.2349373230893645E-2</c:v>
                </c:pt>
                <c:pt idx="21">
                  <c:v>3.3158107561665984E-2</c:v>
                </c:pt>
                <c:pt idx="22">
                  <c:v>3.3158107561665984E-2</c:v>
                </c:pt>
                <c:pt idx="23">
                  <c:v>3.3158107561665984E-2</c:v>
                </c:pt>
                <c:pt idx="24">
                  <c:v>3.4775576223210668E-2</c:v>
                </c:pt>
                <c:pt idx="25">
                  <c:v>3.517994338859684E-2</c:v>
                </c:pt>
                <c:pt idx="26">
                  <c:v>3.517994338859684E-2</c:v>
                </c:pt>
                <c:pt idx="27">
                  <c:v>3.5988677719369179E-2</c:v>
                </c:pt>
                <c:pt idx="28">
                  <c:v>3.6797412050141524E-2</c:v>
                </c:pt>
                <c:pt idx="29">
                  <c:v>3.6797412050141524E-2</c:v>
                </c:pt>
                <c:pt idx="30">
                  <c:v>3.8010513546300029E-2</c:v>
                </c:pt>
                <c:pt idx="31">
                  <c:v>3.8010513546300029E-2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1-4E12-9612-083AD686C3B1}"/>
            </c:ext>
          </c:extLst>
        </c:ser>
        <c:ser>
          <c:idx val="1"/>
          <c:order val="1"/>
          <c:tx>
            <c:strRef>
              <c:f>'Ranking-Calcadas'!$H$2</c:f>
              <c:strCache>
                <c:ptCount val="1"/>
                <c:pt idx="0">
                  <c:v>Calcadas_p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'Ranking-Calcadas'!$H$3:$H$34</c:f>
              <c:numCache>
                <c:formatCode>0%</c:formatCode>
                <c:ptCount val="32"/>
                <c:pt idx="0">
                  <c:v>1.9017230376515634E-2</c:v>
                </c:pt>
                <c:pt idx="1">
                  <c:v>6.3178047223994898E-3</c:v>
                </c:pt>
                <c:pt idx="2">
                  <c:v>7.0197830248883214E-3</c:v>
                </c:pt>
                <c:pt idx="3">
                  <c:v>1.0465858328015316E-2</c:v>
                </c:pt>
                <c:pt idx="4">
                  <c:v>2.8653477983407786E-2</c:v>
                </c:pt>
                <c:pt idx="5">
                  <c:v>1.3592852584556477E-2</c:v>
                </c:pt>
                <c:pt idx="6">
                  <c:v>7.7217613273771538E-3</c:v>
                </c:pt>
                <c:pt idx="7">
                  <c:v>1.7294192724952136E-2</c:v>
                </c:pt>
                <c:pt idx="8">
                  <c:v>2.0357370772176132E-2</c:v>
                </c:pt>
                <c:pt idx="9">
                  <c:v>3.2546266751754947E-2</c:v>
                </c:pt>
                <c:pt idx="10">
                  <c:v>2.2208040842373964E-2</c:v>
                </c:pt>
                <c:pt idx="11">
                  <c:v>2.9227823867262286E-2</c:v>
                </c:pt>
                <c:pt idx="12">
                  <c:v>3.4460753031269942E-2</c:v>
                </c:pt>
                <c:pt idx="13">
                  <c:v>3.7460114869176768E-2</c:v>
                </c:pt>
                <c:pt idx="14">
                  <c:v>4.0778557753669432E-2</c:v>
                </c:pt>
                <c:pt idx="15">
                  <c:v>1.1104020421186982E-2</c:v>
                </c:pt>
                <c:pt idx="16">
                  <c:v>2.9674537332482452E-2</c:v>
                </c:pt>
                <c:pt idx="17">
                  <c:v>2.9610721123165283E-2</c:v>
                </c:pt>
                <c:pt idx="18">
                  <c:v>2.1059349074664963E-2</c:v>
                </c:pt>
                <c:pt idx="19">
                  <c:v>2.7696234843650289E-2</c:v>
                </c:pt>
                <c:pt idx="20">
                  <c:v>4.1544352265475433E-2</c:v>
                </c:pt>
                <c:pt idx="21">
                  <c:v>3.0950861518825781E-2</c:v>
                </c:pt>
                <c:pt idx="22">
                  <c:v>3.6502871729419274E-2</c:v>
                </c:pt>
                <c:pt idx="23">
                  <c:v>1.6209317166560305E-2</c:v>
                </c:pt>
                <c:pt idx="24">
                  <c:v>4.7223994894703254E-2</c:v>
                </c:pt>
                <c:pt idx="25">
                  <c:v>5.2839821314613913E-2</c:v>
                </c:pt>
                <c:pt idx="26">
                  <c:v>3.8800255264837269E-2</c:v>
                </c:pt>
                <c:pt idx="27">
                  <c:v>8.819400127632418E-2</c:v>
                </c:pt>
                <c:pt idx="28">
                  <c:v>3.975749840459477E-2</c:v>
                </c:pt>
                <c:pt idx="29">
                  <c:v>3.5673261008296105E-2</c:v>
                </c:pt>
                <c:pt idx="30">
                  <c:v>7.3516273133375873E-2</c:v>
                </c:pt>
                <c:pt idx="31">
                  <c:v>5.2520740268028082E-2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1-4E12-9612-083AD686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01567"/>
        <c:axId val="1237437007"/>
      </c:lineChart>
      <c:catAx>
        <c:axId val="12311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37007"/>
        <c:crosses val="autoZero"/>
        <c:auto val="1"/>
        <c:lblAlgn val="ctr"/>
        <c:lblOffset val="100"/>
        <c:noMultiLvlLbl val="0"/>
      </c:catAx>
      <c:valAx>
        <c:axId val="1237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Tickets calçadas</a:t>
            </a:r>
            <a:r>
              <a:rPr lang="en-US" baseline="0"/>
              <a:t> x IDHM subprefeitura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'Ranking-Calcadas'!$D$4:$D$34</c:f>
              <c:numCache>
                <c:formatCode>General</c:formatCode>
                <c:ptCount val="31"/>
                <c:pt idx="0">
                  <c:v>0.68</c:v>
                </c:pt>
                <c:pt idx="1">
                  <c:v>0.71</c:v>
                </c:pt>
                <c:pt idx="2">
                  <c:v>0.71</c:v>
                </c:pt>
                <c:pt idx="3">
                  <c:v>0.72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0.74</c:v>
                </c:pt>
                <c:pt idx="8">
                  <c:v>0.75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0.78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0.8</c:v>
                </c:pt>
                <c:pt idx="19">
                  <c:v>0.8</c:v>
                </c:pt>
                <c:pt idx="20">
                  <c:v>0.82</c:v>
                </c:pt>
                <c:pt idx="21">
                  <c:v>0.82</c:v>
                </c:pt>
                <c:pt idx="22">
                  <c:v>0.82</c:v>
                </c:pt>
                <c:pt idx="23">
                  <c:v>0.86</c:v>
                </c:pt>
                <c:pt idx="24">
                  <c:v>0.87</c:v>
                </c:pt>
                <c:pt idx="25">
                  <c:v>0.87</c:v>
                </c:pt>
                <c:pt idx="26">
                  <c:v>0.89</c:v>
                </c:pt>
                <c:pt idx="27">
                  <c:v>0.91</c:v>
                </c:pt>
                <c:pt idx="28">
                  <c:v>0.91</c:v>
                </c:pt>
                <c:pt idx="29">
                  <c:v>0.94</c:v>
                </c:pt>
                <c:pt idx="30">
                  <c:v>0.94</c:v>
                </c:pt>
              </c:numCache>
            </c:numRef>
          </c:cat>
          <c:val>
            <c:numRef>
              <c:f>'Ranking-Calcadas'!$E$4:$E$34</c:f>
              <c:numCache>
                <c:formatCode>General</c:formatCode>
                <c:ptCount val="31"/>
                <c:pt idx="0">
                  <c:v>99</c:v>
                </c:pt>
                <c:pt idx="1">
                  <c:v>110</c:v>
                </c:pt>
                <c:pt idx="2">
                  <c:v>164</c:v>
                </c:pt>
                <c:pt idx="3">
                  <c:v>449</c:v>
                </c:pt>
                <c:pt idx="4">
                  <c:v>213</c:v>
                </c:pt>
                <c:pt idx="5">
                  <c:v>121</c:v>
                </c:pt>
                <c:pt idx="6">
                  <c:v>271</c:v>
                </c:pt>
                <c:pt idx="7">
                  <c:v>319</c:v>
                </c:pt>
                <c:pt idx="8">
                  <c:v>510</c:v>
                </c:pt>
                <c:pt idx="9">
                  <c:v>348</c:v>
                </c:pt>
                <c:pt idx="10">
                  <c:v>458</c:v>
                </c:pt>
                <c:pt idx="11">
                  <c:v>540</c:v>
                </c:pt>
                <c:pt idx="12">
                  <c:v>587</c:v>
                </c:pt>
                <c:pt idx="13">
                  <c:v>639</c:v>
                </c:pt>
                <c:pt idx="14">
                  <c:v>174</c:v>
                </c:pt>
                <c:pt idx="15">
                  <c:v>465</c:v>
                </c:pt>
                <c:pt idx="16">
                  <c:v>464</c:v>
                </c:pt>
                <c:pt idx="17">
                  <c:v>330</c:v>
                </c:pt>
                <c:pt idx="18">
                  <c:v>434</c:v>
                </c:pt>
                <c:pt idx="19">
                  <c:v>651</c:v>
                </c:pt>
                <c:pt idx="20">
                  <c:v>485</c:v>
                </c:pt>
                <c:pt idx="21">
                  <c:v>572</c:v>
                </c:pt>
                <c:pt idx="22">
                  <c:v>254</c:v>
                </c:pt>
                <c:pt idx="23">
                  <c:v>740</c:v>
                </c:pt>
                <c:pt idx="24">
                  <c:v>828</c:v>
                </c:pt>
                <c:pt idx="25">
                  <c:v>608</c:v>
                </c:pt>
                <c:pt idx="26">
                  <c:v>1382</c:v>
                </c:pt>
                <c:pt idx="27">
                  <c:v>623</c:v>
                </c:pt>
                <c:pt idx="28">
                  <c:v>559</c:v>
                </c:pt>
                <c:pt idx="29">
                  <c:v>1152</c:v>
                </c:pt>
                <c:pt idx="30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C-4C37-90F2-51F607FB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207136"/>
        <c:axId val="1261901936"/>
      </c:barChart>
      <c:catAx>
        <c:axId val="14532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IDHM Subprefeituras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1936"/>
        <c:crosses val="autoZero"/>
        <c:auto val="1"/>
        <c:lblAlgn val="ctr"/>
        <c:lblOffset val="100"/>
        <c:noMultiLvlLbl val="0"/>
      </c:catAx>
      <c:valAx>
        <c:axId val="12619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Tickets</a:t>
                </a:r>
                <a:r>
                  <a:rPr lang="en-US" baseline="0"/>
                  <a:t> Calçadas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Tickets calçadas</a:t>
            </a:r>
            <a:r>
              <a:rPr lang="en-US" baseline="0"/>
              <a:t> x População subprefeitura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'Ranking-Calcadas'!$C$3:$C$34</c:f>
              <c:numCache>
                <c:formatCode>General</c:formatCode>
                <c:ptCount val="32"/>
                <c:pt idx="0">
                  <c:v>288801</c:v>
                </c:pt>
                <c:pt idx="1">
                  <c:v>157478</c:v>
                </c:pt>
                <c:pt idx="2">
                  <c:v>230610</c:v>
                </c:pt>
                <c:pt idx="3">
                  <c:v>280851</c:v>
                </c:pt>
                <c:pt idx="4">
                  <c:v>230921</c:v>
                </c:pt>
                <c:pt idx="5">
                  <c:v>385051</c:v>
                </c:pt>
                <c:pt idx="6">
                  <c:v>168743</c:v>
                </c:pt>
                <c:pt idx="7">
                  <c:v>457122</c:v>
                </c:pt>
                <c:pt idx="8">
                  <c:v>325052</c:v>
                </c:pt>
                <c:pt idx="9">
                  <c:v>622021</c:v>
                </c:pt>
                <c:pt idx="10">
                  <c:v>439912</c:v>
                </c:pt>
                <c:pt idx="11">
                  <c:v>419142</c:v>
                </c:pt>
                <c:pt idx="12">
                  <c:v>549220</c:v>
                </c:pt>
                <c:pt idx="13">
                  <c:v>242705</c:v>
                </c:pt>
                <c:pt idx="14">
                  <c:v>673432</c:v>
                </c:pt>
                <c:pt idx="15">
                  <c:v>208334</c:v>
                </c:pt>
                <c:pt idx="16">
                  <c:v>586649</c:v>
                </c:pt>
                <c:pt idx="17">
                  <c:v>354266</c:v>
                </c:pt>
                <c:pt idx="18">
                  <c:v>247603</c:v>
                </c:pt>
                <c:pt idx="19">
                  <c:v>311264</c:v>
                </c:pt>
                <c:pt idx="20">
                  <c:v>473549</c:v>
                </c:pt>
                <c:pt idx="21">
                  <c:v>265543</c:v>
                </c:pt>
                <c:pt idx="22">
                  <c:v>484995</c:v>
                </c:pt>
                <c:pt idx="23">
                  <c:v>228281</c:v>
                </c:pt>
                <c:pt idx="24">
                  <c:v>454048</c:v>
                </c:pt>
                <c:pt idx="25">
                  <c:v>357773</c:v>
                </c:pt>
                <c:pt idx="26">
                  <c:v>320091</c:v>
                </c:pt>
                <c:pt idx="27">
                  <c:v>455427</c:v>
                </c:pt>
                <c:pt idx="28">
                  <c:v>503164</c:v>
                </c:pt>
                <c:pt idx="29">
                  <c:v>244053</c:v>
                </c:pt>
                <c:pt idx="30">
                  <c:v>492612</c:v>
                </c:pt>
                <c:pt idx="31">
                  <c:v>294946</c:v>
                </c:pt>
              </c:numCache>
            </c:numRef>
          </c:cat>
          <c:val>
            <c:numRef>
              <c:f>'Ranking-Calcadas'!$E$3:$E$34</c:f>
              <c:numCache>
                <c:formatCode>General</c:formatCode>
                <c:ptCount val="32"/>
                <c:pt idx="0">
                  <c:v>298</c:v>
                </c:pt>
                <c:pt idx="1">
                  <c:v>99</c:v>
                </c:pt>
                <c:pt idx="2">
                  <c:v>110</c:v>
                </c:pt>
                <c:pt idx="3">
                  <c:v>164</c:v>
                </c:pt>
                <c:pt idx="4">
                  <c:v>449</c:v>
                </c:pt>
                <c:pt idx="5">
                  <c:v>213</c:v>
                </c:pt>
                <c:pt idx="6">
                  <c:v>121</c:v>
                </c:pt>
                <c:pt idx="7">
                  <c:v>271</c:v>
                </c:pt>
                <c:pt idx="8">
                  <c:v>319</c:v>
                </c:pt>
                <c:pt idx="9">
                  <c:v>510</c:v>
                </c:pt>
                <c:pt idx="10">
                  <c:v>348</c:v>
                </c:pt>
                <c:pt idx="11">
                  <c:v>458</c:v>
                </c:pt>
                <c:pt idx="12">
                  <c:v>540</c:v>
                </c:pt>
                <c:pt idx="13">
                  <c:v>587</c:v>
                </c:pt>
                <c:pt idx="14">
                  <c:v>639</c:v>
                </c:pt>
                <c:pt idx="15">
                  <c:v>174</c:v>
                </c:pt>
                <c:pt idx="16">
                  <c:v>465</c:v>
                </c:pt>
                <c:pt idx="17">
                  <c:v>464</c:v>
                </c:pt>
                <c:pt idx="18">
                  <c:v>330</c:v>
                </c:pt>
                <c:pt idx="19">
                  <c:v>434</c:v>
                </c:pt>
                <c:pt idx="20">
                  <c:v>651</c:v>
                </c:pt>
                <c:pt idx="21">
                  <c:v>485</c:v>
                </c:pt>
                <c:pt idx="22">
                  <c:v>572</c:v>
                </c:pt>
                <c:pt idx="23">
                  <c:v>254</c:v>
                </c:pt>
                <c:pt idx="24">
                  <c:v>740</c:v>
                </c:pt>
                <c:pt idx="25">
                  <c:v>828</c:v>
                </c:pt>
                <c:pt idx="26">
                  <c:v>608</c:v>
                </c:pt>
                <c:pt idx="27">
                  <c:v>1382</c:v>
                </c:pt>
                <c:pt idx="28">
                  <c:v>623</c:v>
                </c:pt>
                <c:pt idx="29">
                  <c:v>559</c:v>
                </c:pt>
                <c:pt idx="30">
                  <c:v>1152</c:v>
                </c:pt>
                <c:pt idx="31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9-4BDA-B210-77F8664D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207136"/>
        <c:axId val="1261901936"/>
      </c:barChart>
      <c:catAx>
        <c:axId val="14532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População Subprefeituras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1936"/>
        <c:crosses val="autoZero"/>
        <c:auto val="1"/>
        <c:lblAlgn val="ctr"/>
        <c:lblOffset val="100"/>
        <c:noMultiLvlLbl val="0"/>
      </c:catAx>
      <c:valAx>
        <c:axId val="12619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Tickets</a:t>
                </a:r>
                <a:r>
                  <a:rPr lang="en-US" baseline="0"/>
                  <a:t> Calçadas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IDHM x População subprefeitura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'Ranking-Calcadas'!$C$4:$C$34</c:f>
              <c:numCache>
                <c:formatCode>General</c:formatCode>
                <c:ptCount val="31"/>
                <c:pt idx="0">
                  <c:v>157478</c:v>
                </c:pt>
                <c:pt idx="1">
                  <c:v>230610</c:v>
                </c:pt>
                <c:pt idx="2">
                  <c:v>280851</c:v>
                </c:pt>
                <c:pt idx="3">
                  <c:v>230921</c:v>
                </c:pt>
                <c:pt idx="4">
                  <c:v>385051</c:v>
                </c:pt>
                <c:pt idx="5">
                  <c:v>168743</c:v>
                </c:pt>
                <c:pt idx="6">
                  <c:v>457122</c:v>
                </c:pt>
                <c:pt idx="7">
                  <c:v>325052</c:v>
                </c:pt>
                <c:pt idx="8">
                  <c:v>622021</c:v>
                </c:pt>
                <c:pt idx="9">
                  <c:v>439912</c:v>
                </c:pt>
                <c:pt idx="10">
                  <c:v>419142</c:v>
                </c:pt>
                <c:pt idx="11">
                  <c:v>549220</c:v>
                </c:pt>
                <c:pt idx="12">
                  <c:v>242705</c:v>
                </c:pt>
                <c:pt idx="13">
                  <c:v>673432</c:v>
                </c:pt>
                <c:pt idx="14">
                  <c:v>208334</c:v>
                </c:pt>
                <c:pt idx="15">
                  <c:v>586649</c:v>
                </c:pt>
                <c:pt idx="16">
                  <c:v>354266</c:v>
                </c:pt>
                <c:pt idx="17">
                  <c:v>247603</c:v>
                </c:pt>
                <c:pt idx="18">
                  <c:v>311264</c:v>
                </c:pt>
                <c:pt idx="19">
                  <c:v>473549</c:v>
                </c:pt>
                <c:pt idx="20">
                  <c:v>265543</c:v>
                </c:pt>
                <c:pt idx="21">
                  <c:v>484995</c:v>
                </c:pt>
                <c:pt idx="22">
                  <c:v>228281</c:v>
                </c:pt>
                <c:pt idx="23">
                  <c:v>454048</c:v>
                </c:pt>
                <c:pt idx="24">
                  <c:v>357773</c:v>
                </c:pt>
                <c:pt idx="25">
                  <c:v>320091</c:v>
                </c:pt>
                <c:pt idx="26">
                  <c:v>455427</c:v>
                </c:pt>
                <c:pt idx="27">
                  <c:v>503164</c:v>
                </c:pt>
                <c:pt idx="28">
                  <c:v>244053</c:v>
                </c:pt>
                <c:pt idx="29">
                  <c:v>492612</c:v>
                </c:pt>
                <c:pt idx="30">
                  <c:v>294946</c:v>
                </c:pt>
              </c:numCache>
            </c:numRef>
          </c:cat>
          <c:val>
            <c:numRef>
              <c:f>'Ranking-Calcadas'!$D$4:$D$34</c:f>
              <c:numCache>
                <c:formatCode>General</c:formatCode>
                <c:ptCount val="31"/>
                <c:pt idx="0">
                  <c:v>0.68</c:v>
                </c:pt>
                <c:pt idx="1">
                  <c:v>0.71</c:v>
                </c:pt>
                <c:pt idx="2">
                  <c:v>0.71</c:v>
                </c:pt>
                <c:pt idx="3">
                  <c:v>0.72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0.74</c:v>
                </c:pt>
                <c:pt idx="8">
                  <c:v>0.75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0.78</c:v>
                </c:pt>
                <c:pt idx="14">
                  <c:v>0.78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0.8</c:v>
                </c:pt>
                <c:pt idx="19">
                  <c:v>0.8</c:v>
                </c:pt>
                <c:pt idx="20">
                  <c:v>0.82</c:v>
                </c:pt>
                <c:pt idx="21">
                  <c:v>0.82</c:v>
                </c:pt>
                <c:pt idx="22">
                  <c:v>0.82</c:v>
                </c:pt>
                <c:pt idx="23">
                  <c:v>0.86</c:v>
                </c:pt>
                <c:pt idx="24">
                  <c:v>0.87</c:v>
                </c:pt>
                <c:pt idx="25">
                  <c:v>0.87</c:v>
                </c:pt>
                <c:pt idx="26">
                  <c:v>0.89</c:v>
                </c:pt>
                <c:pt idx="27">
                  <c:v>0.91</c:v>
                </c:pt>
                <c:pt idx="28">
                  <c:v>0.91</c:v>
                </c:pt>
                <c:pt idx="29">
                  <c:v>0.94</c:v>
                </c:pt>
                <c:pt idx="3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D-4BD1-8EC9-97FC155FA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207136"/>
        <c:axId val="1261901936"/>
      </c:barChart>
      <c:catAx>
        <c:axId val="14532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População Subprefeituras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01936"/>
        <c:crosses val="autoZero"/>
        <c:auto val="1"/>
        <c:lblAlgn val="ctr"/>
        <c:lblOffset val="100"/>
        <c:noMultiLvlLbl val="0"/>
      </c:catAx>
      <c:valAx>
        <c:axId val="12619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Guias</a:t>
            </a:r>
            <a:r>
              <a:rPr lang="en-US" baseline="0"/>
              <a:t> rebaixadas e População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'Ranking-Guias rebaixadas'!$E$2</c:f>
              <c:strCache>
                <c:ptCount val="1"/>
                <c:pt idx="0">
                  <c:v>População_p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'Ranking-Guias rebaixadas'!$E$3:$E$34</c:f>
              <c:numCache>
                <c:formatCode>0%</c:formatCode>
                <c:ptCount val="32"/>
                <c:pt idx="0">
                  <c:v>1.3398210718891879E-2</c:v>
                </c:pt>
                <c:pt idx="1">
                  <c:v>1.4356635665540407E-2</c:v>
                </c:pt>
                <c:pt idx="2">
                  <c:v>1.7725033540619137E-2</c:v>
                </c:pt>
                <c:pt idx="3">
                  <c:v>1.9422122081302513E-2</c:v>
                </c:pt>
                <c:pt idx="4">
                  <c:v>1.9620273142176407E-2</c:v>
                </c:pt>
                <c:pt idx="5">
                  <c:v>1.9646732987574338E-2</c:v>
                </c:pt>
                <c:pt idx="6">
                  <c:v>2.0649314396478578E-2</c:v>
                </c:pt>
                <c:pt idx="7">
                  <c:v>2.076400208649919E-2</c:v>
                </c:pt>
                <c:pt idx="8">
                  <c:v>2.1066035691523804E-2</c:v>
                </c:pt>
                <c:pt idx="9">
                  <c:v>2.2592368895507347E-2</c:v>
                </c:pt>
                <c:pt idx="10">
                  <c:v>2.3894771832328979E-2</c:v>
                </c:pt>
                <c:pt idx="11">
                  <c:v>2.4571156947806636E-2</c:v>
                </c:pt>
                <c:pt idx="12">
                  <c:v>2.5093972864109807E-2</c:v>
                </c:pt>
                <c:pt idx="13">
                  <c:v>2.648230648855816E-2</c:v>
                </c:pt>
                <c:pt idx="14">
                  <c:v>2.7233306666460205E-2</c:v>
                </c:pt>
                <c:pt idx="15">
                  <c:v>2.7655387994496013E-2</c:v>
                </c:pt>
                <c:pt idx="16">
                  <c:v>3.0140911864126738E-2</c:v>
                </c:pt>
                <c:pt idx="17">
                  <c:v>3.0439287033935562E-2</c:v>
                </c:pt>
                <c:pt idx="18">
                  <c:v>3.2760096238966946E-2</c:v>
                </c:pt>
                <c:pt idx="19">
                  <c:v>3.5660554725979371E-2</c:v>
                </c:pt>
                <c:pt idx="20">
                  <c:v>3.7427664015095216E-2</c:v>
                </c:pt>
                <c:pt idx="21">
                  <c:v>3.8630353322314355E-2</c:v>
                </c:pt>
                <c:pt idx="22">
                  <c:v>3.8747678488885884E-2</c:v>
                </c:pt>
                <c:pt idx="23">
                  <c:v>3.889188890029905E-2</c:v>
                </c:pt>
                <c:pt idx="24">
                  <c:v>4.0289496232619987E-2</c:v>
                </c:pt>
                <c:pt idx="25">
                  <c:v>4.1263320639130331E-2</c:v>
                </c:pt>
                <c:pt idx="26">
                  <c:v>4.1911374151657792E-2</c:v>
                </c:pt>
                <c:pt idx="27">
                  <c:v>4.2809137137635185E-2</c:v>
                </c:pt>
                <c:pt idx="28">
                  <c:v>4.6727576493413671E-2</c:v>
                </c:pt>
                <c:pt idx="29">
                  <c:v>4.9912031649037972E-2</c:v>
                </c:pt>
                <c:pt idx="30">
                  <c:v>5.2921477473525477E-2</c:v>
                </c:pt>
                <c:pt idx="31">
                  <c:v>5.7295519633503066E-2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0-4433-B1E6-51CDBDDB35DF}"/>
            </c:ext>
          </c:extLst>
        </c:ser>
        <c:ser>
          <c:idx val="1"/>
          <c:order val="1"/>
          <c:tx>
            <c:strRef>
              <c:f>'Ranking-Guias rebaixadas'!$F$2</c:f>
              <c:strCache>
                <c:ptCount val="1"/>
                <c:pt idx="0">
                  <c:v>Guias rebaixadas_p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'Ranking-Guias rebaixadas'!$F$3:$F$34</c:f>
              <c:numCache>
                <c:formatCode>0%</c:formatCode>
                <c:ptCount val="32"/>
                <c:pt idx="0">
                  <c:v>1.9267822736030828E-3</c:v>
                </c:pt>
                <c:pt idx="1">
                  <c:v>1.9267822736030828E-3</c:v>
                </c:pt>
                <c:pt idx="2">
                  <c:v>2.5048169556840076E-2</c:v>
                </c:pt>
                <c:pt idx="3">
                  <c:v>2.119460500963391E-2</c:v>
                </c:pt>
                <c:pt idx="4">
                  <c:v>1.1560693641618497E-2</c:v>
                </c:pt>
                <c:pt idx="5">
                  <c:v>2.8901734104046242E-2</c:v>
                </c:pt>
                <c:pt idx="6">
                  <c:v>1.348747591522158E-2</c:v>
                </c:pt>
                <c:pt idx="7">
                  <c:v>0.1001926782273603</c:v>
                </c:pt>
                <c:pt idx="8">
                  <c:v>1.348747591522158E-2</c:v>
                </c:pt>
                <c:pt idx="9">
                  <c:v>9.6339113680154135E-3</c:v>
                </c:pt>
                <c:pt idx="10">
                  <c:v>1.9267822736030828E-3</c:v>
                </c:pt>
                <c:pt idx="11">
                  <c:v>7.7071290944123313E-3</c:v>
                </c:pt>
                <c:pt idx="12">
                  <c:v>9.2485549132947972E-2</c:v>
                </c:pt>
                <c:pt idx="13">
                  <c:v>2.3121387283236993E-2</c:v>
                </c:pt>
                <c:pt idx="14">
                  <c:v>2.6974951830443159E-2</c:v>
                </c:pt>
                <c:pt idx="15">
                  <c:v>1.5414258188824663E-2</c:v>
                </c:pt>
                <c:pt idx="16">
                  <c:v>6.9364161849710976E-2</c:v>
                </c:pt>
                <c:pt idx="17">
                  <c:v>6.5510597302504817E-2</c:v>
                </c:pt>
                <c:pt idx="18">
                  <c:v>1.1560693641618497E-2</c:v>
                </c:pt>
                <c:pt idx="19">
                  <c:v>2.8901734104046242E-2</c:v>
                </c:pt>
                <c:pt idx="20">
                  <c:v>4.4315992292870907E-2</c:v>
                </c:pt>
                <c:pt idx="21">
                  <c:v>5.3949903660886318E-2</c:v>
                </c:pt>
                <c:pt idx="22">
                  <c:v>6.9364161849710976E-2</c:v>
                </c:pt>
                <c:pt idx="23">
                  <c:v>1.7341040462427744E-2</c:v>
                </c:pt>
                <c:pt idx="24">
                  <c:v>1.5414258188824663E-2</c:v>
                </c:pt>
                <c:pt idx="25">
                  <c:v>3.6608863198458574E-2</c:v>
                </c:pt>
                <c:pt idx="26">
                  <c:v>5.5876685934489405E-2</c:v>
                </c:pt>
                <c:pt idx="27">
                  <c:v>5.3949903660886318E-2</c:v>
                </c:pt>
                <c:pt idx="28">
                  <c:v>2.119460500963391E-2</c:v>
                </c:pt>
                <c:pt idx="29">
                  <c:v>1.348747591522158E-2</c:v>
                </c:pt>
                <c:pt idx="30">
                  <c:v>9.6339113680154135E-3</c:v>
                </c:pt>
                <c:pt idx="31">
                  <c:v>3.8535645472061654E-2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0-4433-B1E6-51CDBDDB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01567"/>
        <c:axId val="1237437007"/>
      </c:lineChart>
      <c:catAx>
        <c:axId val="12311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37007"/>
        <c:crosses val="autoZero"/>
        <c:auto val="1"/>
        <c:lblAlgn val="ctr"/>
        <c:lblOffset val="100"/>
        <c:noMultiLvlLbl val="0"/>
      </c:catAx>
      <c:valAx>
        <c:axId val="1237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521492</xdr:colOff>
      <xdr:row>12</xdr:row>
      <xdr:rowOff>61911</xdr:rowOff>
    </xdr:from>
    <xdr:to>
      <xdr:col>13</xdr:col>
      <xdr:colOff>95249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7A773-CC05-40EF-BCD6-645EB9EFB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633147</xdr:colOff>
      <xdr:row>1</xdr:row>
      <xdr:rowOff>7937</xdr:rowOff>
    </xdr:from>
    <xdr:to>
      <xdr:col>17</xdr:col>
      <xdr:colOff>25663</xdr:colOff>
      <xdr:row>16</xdr:row>
      <xdr:rowOff>35454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5E62A-F51A-4B9E-A52B-3657F8C5A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38099</xdr:colOff>
      <xdr:row>33</xdr:row>
      <xdr:rowOff>27517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5085E-DED0-458F-9441-078E1DDBE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415394</xdr:colOff>
      <xdr:row>36</xdr:row>
      <xdr:rowOff>14816</xdr:rowOff>
    </xdr:from>
    <xdr:to>
      <xdr:col>6</xdr:col>
      <xdr:colOff>452436</xdr:colOff>
      <xdr:row>51</xdr:row>
      <xdr:rowOff>59266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C7B35-0620-40A9-8E8A-09F87A55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52917</xdr:colOff>
      <xdr:row>51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AAD49B-7428-4309-81A3-142ABC155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142875</xdr:colOff>
      <xdr:row>52</xdr:row>
      <xdr:rowOff>26458</xdr:rowOff>
    </xdr:from>
    <xdr:to>
      <xdr:col>12</xdr:col>
      <xdr:colOff>195791</xdr:colOff>
      <xdr:row>67</xdr:row>
      <xdr:rowOff>70908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6F76E-2962-4303-B60B-411AE4B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135730</xdr:colOff>
      <xdr:row>0</xdr:row>
      <xdr:rowOff>166688</xdr:rowOff>
    </xdr:from>
    <xdr:to>
      <xdr:col>13</xdr:col>
      <xdr:colOff>173830</xdr:colOff>
      <xdr:row>16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1B2E9-863F-4DDF-88ED-06A77E36F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F48A9-7393-4472-BEF2-39B89A58BF93}" name="Table1" displayName="Table1" ref="B2:D36" totalsRowCount="1" headerRowDxfId="51">
  <autoFilter ref="B2:D35" xr:uid="{357B1428-2086-456B-8B30-E6E242BCE77D}"/>
  <tableColumns count="3">
    <tableColumn id="1" xr3:uid="{BEA5ACF0-C4BB-424B-9A3D-91F100691024}" name="Subprefeitura" totalsRowLabel="Total" dataDxfId="50" totalsRowDxfId="49"/>
    <tableColumn id="2" xr3:uid="{52992C78-2935-436C-81F0-30BCA439A3EE}" name="Calçadas, guias e postes" totalsRowFunction="sum"/>
    <tableColumn id="3" xr3:uid="{D332F945-37BA-46D0-9287-CDE8D0903E18}" name="Guias rebaixadas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31F7D6-8C98-44A9-ADA0-D98C55143BF6}" name="Table2" displayName="Table2" ref="B2:D36" totalsRowCount="1" headerRowDxfId="48" dataDxfId="47">
  <autoFilter ref="B2:D35" xr:uid="{E998A03B-CCDB-485F-80E0-6B70C5CA9314}"/>
  <tableColumns count="3">
    <tableColumn id="1" xr3:uid="{766633CC-ED06-439F-A1EC-73AB1031A63A}" name="Subprefeitura" totalsRowLabel="Total" dataDxfId="46" totalsRowDxfId="45"/>
    <tableColumn id="2" xr3:uid="{C3D81166-EA6A-401C-B345-C228E6A665C5}" name="Calçadas, guias e postes" totalsRowFunction="sum" dataDxfId="44" totalsRowDxfId="43"/>
    <tableColumn id="3" xr3:uid="{28ECA203-FD33-4A62-A721-2FF06A780280}" name="Guias rebaixadas" totalsRowFunction="sum" dataDxfId="42" totalsRow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BB3E0-1B4D-42F9-813D-EFE1A36C6E77}" name="Table24" displayName="Table24" ref="B2:D36" totalsRowCount="1" headerRowDxfId="40" dataDxfId="39">
  <autoFilter ref="B2:D35" xr:uid="{518F44FB-9DBC-41D5-8114-3D9EF86FCEB1}"/>
  <tableColumns count="3">
    <tableColumn id="1" xr3:uid="{DCB3581C-0F45-4CF2-932F-F6CAD9D2838B}" name="Subprefeitura" totalsRowLabel="Total" dataDxfId="38" totalsRowDxfId="37"/>
    <tableColumn id="2" xr3:uid="{6BB4E364-3ECA-4D4C-BEB7-03083F1E4B09}" name="Calçadas, guias e postes" totalsRowFunction="sum" dataDxfId="36" totalsRowDxfId="35">
      <calculatedColumnFormula>SUMIF('1Sem2018'!$B$3:$B$35,B3,Table1[Calçadas, guias e postes])+
SUMIF('2Sem2018'!$B$3:$B$35,B3,Table2[Calçadas, guias e postes])</calculatedColumnFormula>
    </tableColumn>
    <tableColumn id="3" xr3:uid="{6314B22A-9730-496E-90C1-72EF5F0F84DB}" name="Guias rebaixadas" totalsRowFunction="sum" dataDxfId="34" totalsRowDxfId="33">
      <calculatedColumnFormula>SUMIF('1Sem2018'!$B$3:$B$35,B3,Table1[Guias rebaixadas])+
SUMIF('2Sem2018'!$B$3:$B$35,B3,Table2[Guias rebaixadas])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369E3-FE5A-400B-BC11-C10CC8697F88}" name="Table4" displayName="Table4" ref="G4:H7" totalsRowShown="0">
  <autoFilter ref="G4:H7" xr:uid="{52BBD293-8017-480B-8EA8-C138872C87BB}"/>
  <tableColumns count="2">
    <tableColumn id="1" xr3:uid="{033FE9E9-F738-4A22-9EE4-EC090C0256C1}" name="Column1"/>
    <tableColumn id="2" xr3:uid="{493C5C41-F49C-4F6D-A1D8-A9974C6A27E2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F35577-E04E-4B13-A25A-0CE30AF4240B}" name="Table5" displayName="Table5" ref="G9:H12" totalsRowShown="0">
  <autoFilter ref="G9:H12" xr:uid="{22DFBC74-1628-4F5B-AFF0-89F8B8661567}"/>
  <tableColumns count="2">
    <tableColumn id="1" xr3:uid="{75B3A50A-8B82-479C-B9B0-DAB46298912A}" name="Column1"/>
    <tableColumn id="2" xr3:uid="{1B324B52-ABAA-47F9-AF98-BD0AB6904005}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C30435-AB80-44B0-A6D5-8CC9C7F7CA90}" name="Table8" displayName="Table8" ref="B3:C35" totalsRowShown="0" dataDxfId="32" dataCellStyle="Normal 2">
  <autoFilter ref="B3:C35" xr:uid="{E50CB8D0-C7B4-465A-8026-DB5D05B018CE}"/>
  <tableColumns count="2">
    <tableColumn id="1" xr3:uid="{EBD38FC6-0BF8-49A1-AA0C-AD13FF9EB5D1}" name="Subprefeitura" dataDxfId="31" dataCellStyle="Normal 2"/>
    <tableColumn id="2" xr3:uid="{0CBC561E-6D7D-4968-A7B5-8AA8B4683480}" name="População" dataDxfId="30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3CEE81-A0F1-4676-8424-5138FD89FB3A}" name="Table7" displayName="Table7" ref="B2:D34" totalsRowShown="0" headerRowDxfId="5" headerRowBorderDxfId="10" tableBorderDxfId="11" totalsRowBorderDxfId="9">
  <autoFilter ref="B2:D34" xr:uid="{290C0F60-71C9-4C31-B0F8-7377F2BEA670}"/>
  <tableColumns count="3">
    <tableColumn id="1" xr3:uid="{BCDB2B10-1622-4243-98A9-083AF7A3F41D}" name="Região" dataDxfId="8"/>
    <tableColumn id="2" xr3:uid="{8CB5C25B-8BFF-4D86-928C-629BECFE68BF}" name="IDHM Renda" dataDxfId="7" dataCellStyle="Comma"/>
    <tableColumn id="3" xr3:uid="{F77A8418-AC63-4E6C-9594-6E314991FEC9}" name="IDHM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B0CD1E-DEF9-4248-960B-28C462B9B5D7}" name="Table24710" displayName="Table24710" ref="B2:H35" totalsRowCount="1" headerRowDxfId="29" dataDxfId="28">
  <autoFilter ref="B2:H34" xr:uid="{3FB6FA6C-0BD0-4499-95F4-DFD279CEAD7A}"/>
  <sortState xmlns:xlrd2="http://schemas.microsoft.com/office/spreadsheetml/2017/richdata2" ref="B3:H34">
    <sortCondition ref="D2:D34"/>
  </sortState>
  <tableColumns count="7">
    <tableColumn id="1" xr3:uid="{77065C45-E47A-4718-B3FC-8C0408688203}" name="Subprefeitura" totalsRowLabel="Total" dataDxfId="27" totalsRowDxfId="3"/>
    <tableColumn id="2" xr3:uid="{6AB01A93-D513-4E10-B3D7-F275C077E890}" name="População" totalsRowFunction="sum" dataDxfId="26" totalsRowDxfId="2"/>
    <tableColumn id="6" xr3:uid="{640EEFA4-4972-4DE2-B13C-11C4CEDE96EF}" name="IDH" totalsRowFunction="sum" dataDxfId="12" totalsRowDxfId="1">
      <calculatedColumnFormula>VLOOKUP(B3,IDH!$B$3:$D$34,3,FALSE)</calculatedColumnFormula>
    </tableColumn>
    <tableColumn id="3" xr3:uid="{C564EF7C-C466-41DA-873A-E94AD0E8796E}" name="Calcadas" totalsRowFunction="sum" dataDxfId="25" totalsRowDxfId="0"/>
    <tableColumn id="4" xr3:uid="{51D7C82A-B4E4-400C-A121-F55450DE6719}" name="População_p" dataDxfId="24" dataCellStyle="Percent">
      <calculatedColumnFormula>Table24710[[#This Row],[População]]/Table24710[[#Totals],[População]]</calculatedColumnFormula>
    </tableColumn>
    <tableColumn id="7" xr3:uid="{FF26C9EB-3F1F-4BA5-AF3C-F138919AC0C3}" name="IDH_p" dataDxfId="4" dataCellStyle="Percent">
      <calculatedColumnFormula>Table24710[[#This Row],[IDH]]/Table24710[[#Totals],[IDH]]</calculatedColumnFormula>
    </tableColumn>
    <tableColumn id="5" xr3:uid="{5788A7C8-0BB3-439E-BA69-2A3D20348304}" name="Calcadas_p" dataDxfId="23" dataCellStyle="Percent">
      <calculatedColumnFormula>Table24710[[#This Row],[Calcadas]]/Table24710[[#Totals],[Calcadas]]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5431D6-A07F-4750-9E81-D044B212416E}" name="Table247" displayName="Table247" ref="B2:F35" totalsRowCount="1" headerRowDxfId="22" dataDxfId="21">
  <autoFilter ref="B2:F34" xr:uid="{3FB6FA6C-0BD0-4499-95F4-DFD279CEAD7A}"/>
  <sortState xmlns:xlrd2="http://schemas.microsoft.com/office/spreadsheetml/2017/richdata2" ref="B3:F34">
    <sortCondition ref="E2:E34"/>
  </sortState>
  <tableColumns count="5">
    <tableColumn id="1" xr3:uid="{AD5B0124-F4F5-41C4-BBED-8BB815ABA9B4}" name="Subprefeitura" totalsRowLabel="Total" dataDxfId="20" totalsRowDxfId="19"/>
    <tableColumn id="2" xr3:uid="{7E0A9D30-E148-4D46-8C91-26143F699A25}" name="População" totalsRowFunction="sum" dataDxfId="18" totalsRowDxfId="17"/>
    <tableColumn id="3" xr3:uid="{61E4DFDB-5771-4DFF-8604-5CC5A3E13AD9}" name="Guias rebaixadas" totalsRowFunction="sum" dataDxfId="16" totalsRowDxfId="15"/>
    <tableColumn id="4" xr3:uid="{7323760F-6051-43E4-B056-878D4095FF1D}" name="População_p" dataDxfId="14" dataCellStyle="Percent">
      <calculatedColumnFormula>Table247[[#This Row],[População]]/Table247[[#Totals],[População]]</calculatedColumnFormula>
    </tableColumn>
    <tableColumn id="5" xr3:uid="{B00A9779-43A1-4D0B-8F65-9E51F85508EC}" name="Guias rebaixadas_p" dataDxfId="13" dataCellStyle="Percent">
      <calculatedColumnFormula>Table247[[#This Row],[Guias rebaixadas]]/Table247[[#Totals],[Guias rebaixadas]]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6FFB-FDFD-4B28-B405-5ED5B64B9CB6}">
  <dimension ref="B2:D36"/>
  <sheetViews>
    <sheetView topLeftCell="A20" workbookViewId="0">
      <selection activeCell="C6" sqref="C6"/>
    </sheetView>
  </sheetViews>
  <sheetFormatPr defaultRowHeight="14.25" x14ac:dyDescent="0.45"/>
  <cols>
    <col min="2" max="2" width="15.796875" customWidth="1"/>
    <col min="3" max="3" width="22" customWidth="1"/>
    <col min="4" max="4" width="16.265625" customWidth="1"/>
  </cols>
  <sheetData>
    <row r="2" spans="2:4" x14ac:dyDescent="0.45">
      <c r="B2" s="4" t="s">
        <v>0</v>
      </c>
      <c r="C2" s="5" t="s">
        <v>1</v>
      </c>
      <c r="D2" s="5" t="s">
        <v>2</v>
      </c>
    </row>
    <row r="3" spans="2:4" x14ac:dyDescent="0.45">
      <c r="B3" s="7" t="s">
        <v>3</v>
      </c>
      <c r="C3">
        <v>128</v>
      </c>
      <c r="D3">
        <v>3</v>
      </c>
    </row>
    <row r="4" spans="2:4" x14ac:dyDescent="0.45">
      <c r="B4" s="1" t="s">
        <v>4</v>
      </c>
      <c r="C4">
        <v>257</v>
      </c>
      <c r="D4">
        <v>3</v>
      </c>
    </row>
    <row r="5" spans="2:4" x14ac:dyDescent="0.45">
      <c r="B5" s="1" t="s">
        <v>5</v>
      </c>
      <c r="C5">
        <v>440</v>
      </c>
      <c r="D5">
        <v>8</v>
      </c>
    </row>
    <row r="6" spans="2:4" x14ac:dyDescent="0.45">
      <c r="B6" s="1" t="s">
        <v>6</v>
      </c>
      <c r="C6">
        <v>352</v>
      </c>
      <c r="D6">
        <v>13</v>
      </c>
    </row>
    <row r="7" spans="2:4" x14ac:dyDescent="0.45">
      <c r="B7" s="1" t="s">
        <v>7</v>
      </c>
      <c r="C7">
        <v>237</v>
      </c>
      <c r="D7">
        <v>3</v>
      </c>
    </row>
    <row r="8" spans="2:4" x14ac:dyDescent="0.45">
      <c r="B8" s="1" t="s">
        <v>8</v>
      </c>
      <c r="C8">
        <v>218</v>
      </c>
      <c r="D8">
        <v>6</v>
      </c>
    </row>
    <row r="9" spans="2:4" x14ac:dyDescent="0.45">
      <c r="B9" s="1" t="s">
        <v>9</v>
      </c>
      <c r="C9">
        <v>158</v>
      </c>
      <c r="D9">
        <v>8</v>
      </c>
    </row>
    <row r="10" spans="2:4" x14ac:dyDescent="0.45">
      <c r="B10" s="1" t="s">
        <v>10</v>
      </c>
      <c r="C10">
        <v>51</v>
      </c>
      <c r="D10">
        <v>2</v>
      </c>
    </row>
    <row r="11" spans="2:4" x14ac:dyDescent="0.45">
      <c r="B11" s="1" t="s">
        <v>11</v>
      </c>
      <c r="C11">
        <v>78</v>
      </c>
      <c r="D11">
        <v>3</v>
      </c>
    </row>
    <row r="12" spans="2:4" x14ac:dyDescent="0.45">
      <c r="B12" s="1" t="s">
        <v>12</v>
      </c>
      <c r="C12">
        <v>227</v>
      </c>
      <c r="D12">
        <v>5</v>
      </c>
    </row>
    <row r="13" spans="2:4" x14ac:dyDescent="0.45">
      <c r="B13" s="1" t="s">
        <v>13</v>
      </c>
      <c r="C13">
        <v>101</v>
      </c>
      <c r="D13">
        <v>1</v>
      </c>
    </row>
    <row r="14" spans="2:4" x14ac:dyDescent="0.45">
      <c r="B14" s="1" t="s">
        <v>14</v>
      </c>
      <c r="C14">
        <v>272</v>
      </c>
      <c r="D14">
        <v>7</v>
      </c>
    </row>
    <row r="15" spans="2:4" x14ac:dyDescent="0.45">
      <c r="B15" s="1" t="s">
        <v>15</v>
      </c>
      <c r="C15">
        <v>97</v>
      </c>
      <c r="D15">
        <v>3</v>
      </c>
    </row>
    <row r="16" spans="2:4" x14ac:dyDescent="0.45">
      <c r="B16" s="1" t="s">
        <v>16</v>
      </c>
      <c r="C16">
        <v>295</v>
      </c>
      <c r="D16">
        <v>6</v>
      </c>
    </row>
    <row r="17" spans="2:4" x14ac:dyDescent="0.45">
      <c r="B17" s="1" t="s">
        <v>17</v>
      </c>
      <c r="C17">
        <v>114</v>
      </c>
      <c r="D17">
        <v>4</v>
      </c>
    </row>
    <row r="18" spans="2:4" x14ac:dyDescent="0.45">
      <c r="B18" s="1" t="s">
        <v>18</v>
      </c>
      <c r="C18">
        <v>289</v>
      </c>
      <c r="D18">
        <v>2</v>
      </c>
    </row>
    <row r="19" spans="2:4" x14ac:dyDescent="0.45">
      <c r="B19" s="1" t="s">
        <v>19</v>
      </c>
      <c r="C19">
        <v>323</v>
      </c>
      <c r="D19">
        <v>10</v>
      </c>
    </row>
    <row r="20" spans="2:4" x14ac:dyDescent="0.45">
      <c r="B20" s="1" t="s">
        <v>20</v>
      </c>
      <c r="C20">
        <v>220</v>
      </c>
      <c r="D20">
        <v>1</v>
      </c>
    </row>
    <row r="21" spans="2:4" x14ac:dyDescent="0.45">
      <c r="B21" s="1" t="s">
        <v>21</v>
      </c>
      <c r="C21">
        <v>372</v>
      </c>
      <c r="D21">
        <v>21</v>
      </c>
    </row>
    <row r="22" spans="2:4" x14ac:dyDescent="0.45">
      <c r="B22" s="1" t="s">
        <v>22</v>
      </c>
      <c r="C22">
        <v>63</v>
      </c>
      <c r="D22">
        <v>1</v>
      </c>
    </row>
    <row r="23" spans="2:4" x14ac:dyDescent="0.45">
      <c r="B23" s="1" t="s">
        <v>23</v>
      </c>
      <c r="C23">
        <v>314</v>
      </c>
      <c r="D23">
        <v>4</v>
      </c>
    </row>
    <row r="24" spans="2:4" x14ac:dyDescent="0.45">
      <c r="B24" s="1" t="s">
        <v>24</v>
      </c>
      <c r="C24">
        <v>70</v>
      </c>
      <c r="D24">
        <v>1</v>
      </c>
    </row>
    <row r="25" spans="2:4" x14ac:dyDescent="0.45">
      <c r="B25" s="1" t="s">
        <v>25</v>
      </c>
      <c r="C25">
        <v>603</v>
      </c>
      <c r="D25">
        <v>12</v>
      </c>
    </row>
    <row r="26" spans="2:4" x14ac:dyDescent="0.45">
      <c r="B26" s="1" t="s">
        <v>26</v>
      </c>
      <c r="C26">
        <v>241</v>
      </c>
      <c r="D26">
        <v>4</v>
      </c>
    </row>
    <row r="27" spans="2:4" x14ac:dyDescent="0.45">
      <c r="B27" s="1" t="s">
        <v>27</v>
      </c>
      <c r="C27">
        <v>291</v>
      </c>
      <c r="D27">
        <v>6</v>
      </c>
    </row>
    <row r="28" spans="2:4" x14ac:dyDescent="0.45">
      <c r="B28" s="1" t="s">
        <v>28</v>
      </c>
      <c r="C28">
        <v>260</v>
      </c>
      <c r="D28">
        <v>10</v>
      </c>
    </row>
    <row r="29" spans="2:4" x14ac:dyDescent="0.45">
      <c r="B29" s="1" t="s">
        <v>29</v>
      </c>
      <c r="C29">
        <v>121</v>
      </c>
      <c r="D29">
        <v>3</v>
      </c>
    </row>
    <row r="30" spans="2:4" x14ac:dyDescent="0.45">
      <c r="B30" s="1" t="s">
        <v>30</v>
      </c>
      <c r="C30">
        <v>164</v>
      </c>
      <c r="D30">
        <v>7</v>
      </c>
    </row>
    <row r="31" spans="2:4" x14ac:dyDescent="0.45">
      <c r="B31" s="1" t="s">
        <v>31</v>
      </c>
      <c r="C31">
        <v>173</v>
      </c>
      <c r="D31">
        <v>3</v>
      </c>
    </row>
    <row r="32" spans="2:4" x14ac:dyDescent="0.45">
      <c r="B32" s="1" t="s">
        <v>32</v>
      </c>
      <c r="C32">
        <v>596</v>
      </c>
      <c r="D32">
        <v>15</v>
      </c>
    </row>
    <row r="33" spans="2:4" x14ac:dyDescent="0.45">
      <c r="B33" s="1" t="s">
        <v>33</v>
      </c>
      <c r="C33">
        <v>417</v>
      </c>
      <c r="D33">
        <v>17</v>
      </c>
    </row>
    <row r="34" spans="2:4" x14ac:dyDescent="0.45">
      <c r="B34" s="1" t="s">
        <v>34</v>
      </c>
      <c r="C34">
        <v>234</v>
      </c>
      <c r="D34">
        <v>5</v>
      </c>
    </row>
    <row r="35" spans="2:4" x14ac:dyDescent="0.45">
      <c r="B35" s="1" t="s">
        <v>35</v>
      </c>
      <c r="C35">
        <v>175</v>
      </c>
      <c r="D35">
        <v>4</v>
      </c>
    </row>
    <row r="36" spans="2:4" x14ac:dyDescent="0.45">
      <c r="B36" s="1" t="s">
        <v>37</v>
      </c>
      <c r="C36">
        <f>SUBTOTAL(109,Table1[Calçadas, guias e postes])</f>
        <v>7951</v>
      </c>
      <c r="D36">
        <f>SUBTOTAL(109,Table1[Guias rebaixadas])</f>
        <v>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608A-3C26-4FA1-88AF-4667FAB91212}">
  <dimension ref="B2:D36"/>
  <sheetViews>
    <sheetView topLeftCell="A25" workbookViewId="0">
      <selection activeCell="C19" sqref="C19"/>
    </sheetView>
  </sheetViews>
  <sheetFormatPr defaultRowHeight="14.25" x14ac:dyDescent="0.45"/>
  <cols>
    <col min="2" max="2" width="20.46484375" customWidth="1"/>
    <col min="3" max="3" width="22" customWidth="1"/>
    <col min="4" max="4" width="16.265625" customWidth="1"/>
  </cols>
  <sheetData>
    <row r="2" spans="2:4" x14ac:dyDescent="0.45">
      <c r="B2" s="7" t="s">
        <v>0</v>
      </c>
      <c r="C2" s="6" t="s">
        <v>1</v>
      </c>
      <c r="D2" s="6" t="s">
        <v>2</v>
      </c>
    </row>
    <row r="3" spans="2:4" x14ac:dyDescent="0.45">
      <c r="B3" s="7" t="s">
        <v>3</v>
      </c>
      <c r="C3" s="7">
        <v>7</v>
      </c>
      <c r="D3" s="7">
        <v>1</v>
      </c>
    </row>
    <row r="4" spans="2:4" x14ac:dyDescent="0.45">
      <c r="B4" s="8" t="s">
        <v>4</v>
      </c>
      <c r="C4" s="7">
        <v>228</v>
      </c>
      <c r="D4" s="7">
        <v>2</v>
      </c>
    </row>
    <row r="5" spans="2:4" x14ac:dyDescent="0.45">
      <c r="B5" s="8" t="s">
        <v>5</v>
      </c>
      <c r="C5" s="7">
        <v>300</v>
      </c>
      <c r="D5" s="7">
        <v>20</v>
      </c>
    </row>
    <row r="6" spans="2:4" x14ac:dyDescent="0.45">
      <c r="B6" s="8" t="s">
        <v>6</v>
      </c>
      <c r="C6" s="7">
        <v>287</v>
      </c>
      <c r="D6" s="7">
        <v>7</v>
      </c>
    </row>
    <row r="7" spans="2:4" x14ac:dyDescent="0.45">
      <c r="B7" s="8" t="s">
        <v>7</v>
      </c>
      <c r="C7" s="7">
        <v>273</v>
      </c>
      <c r="D7" s="7">
        <v>2</v>
      </c>
    </row>
    <row r="8" spans="2:4" x14ac:dyDescent="0.45">
      <c r="B8" s="8" t="s">
        <v>8</v>
      </c>
      <c r="C8" s="7">
        <v>216</v>
      </c>
      <c r="D8" s="7">
        <v>6</v>
      </c>
    </row>
    <row r="9" spans="2:4" x14ac:dyDescent="0.45">
      <c r="B9" s="8" t="s">
        <v>9</v>
      </c>
      <c r="C9" s="7">
        <v>190</v>
      </c>
      <c r="D9" s="7">
        <v>15</v>
      </c>
    </row>
    <row r="10" spans="2:4" x14ac:dyDescent="0.45">
      <c r="B10" s="8" t="s">
        <v>10</v>
      </c>
      <c r="C10" s="7">
        <v>59</v>
      </c>
      <c r="D10" s="7">
        <v>4</v>
      </c>
    </row>
    <row r="11" spans="2:4" x14ac:dyDescent="0.45">
      <c r="B11" s="8" t="s">
        <v>11</v>
      </c>
      <c r="C11" s="7">
        <v>96</v>
      </c>
      <c r="D11" s="7">
        <v>10</v>
      </c>
    </row>
    <row r="12" spans="2:4" x14ac:dyDescent="0.45">
      <c r="B12" s="8" t="s">
        <v>12</v>
      </c>
      <c r="C12" s="7">
        <v>231</v>
      </c>
      <c r="D12" s="7">
        <v>10</v>
      </c>
    </row>
    <row r="13" spans="2:4" x14ac:dyDescent="0.45">
      <c r="B13" s="8" t="s">
        <v>13</v>
      </c>
      <c r="C13" s="7">
        <v>63</v>
      </c>
      <c r="D13" s="7"/>
    </row>
    <row r="14" spans="2:4" x14ac:dyDescent="0.45">
      <c r="B14" s="8" t="s">
        <v>14</v>
      </c>
      <c r="C14" s="7">
        <v>300</v>
      </c>
      <c r="D14" s="7">
        <v>12</v>
      </c>
    </row>
    <row r="15" spans="2:4" x14ac:dyDescent="0.45">
      <c r="B15" s="8" t="s">
        <v>15</v>
      </c>
      <c r="C15" s="7">
        <v>116</v>
      </c>
      <c r="D15" s="7">
        <v>3</v>
      </c>
    </row>
    <row r="16" spans="2:4" x14ac:dyDescent="0.45">
      <c r="B16" s="8" t="s">
        <v>16</v>
      </c>
      <c r="C16" s="7">
        <v>245</v>
      </c>
      <c r="D16" s="7">
        <v>5</v>
      </c>
    </row>
    <row r="17" spans="2:4" x14ac:dyDescent="0.45">
      <c r="B17" s="8" t="s">
        <v>17</v>
      </c>
      <c r="C17" s="7">
        <v>140</v>
      </c>
      <c r="D17" s="7">
        <v>7</v>
      </c>
    </row>
    <row r="18" spans="2:4" x14ac:dyDescent="0.45">
      <c r="B18" s="8" t="s">
        <v>18</v>
      </c>
      <c r="C18" s="7">
        <v>298</v>
      </c>
      <c r="D18" s="7">
        <v>5</v>
      </c>
    </row>
    <row r="19" spans="2:4" x14ac:dyDescent="0.45">
      <c r="B19" s="8" t="s">
        <v>19</v>
      </c>
      <c r="C19" s="7">
        <v>300</v>
      </c>
      <c r="D19" s="7">
        <v>18</v>
      </c>
    </row>
    <row r="20" spans="2:4" x14ac:dyDescent="0.45">
      <c r="B20" s="8" t="s">
        <v>20</v>
      </c>
      <c r="C20" s="7">
        <v>229</v>
      </c>
      <c r="D20" s="7">
        <v>14</v>
      </c>
    </row>
    <row r="21" spans="2:4" x14ac:dyDescent="0.45">
      <c r="B21" s="8" t="s">
        <v>21</v>
      </c>
      <c r="C21" s="7">
        <v>456</v>
      </c>
      <c r="D21" s="7">
        <v>13</v>
      </c>
    </row>
    <row r="22" spans="2:4" x14ac:dyDescent="0.45">
      <c r="B22" s="8" t="s">
        <v>22</v>
      </c>
      <c r="C22" s="7">
        <v>36</v>
      </c>
      <c r="D22" s="7"/>
    </row>
    <row r="23" spans="2:4" x14ac:dyDescent="0.45">
      <c r="B23" s="8" t="s">
        <v>23</v>
      </c>
      <c r="C23" s="7">
        <v>337</v>
      </c>
      <c r="D23" s="7">
        <v>4</v>
      </c>
    </row>
    <row r="24" spans="2:4" x14ac:dyDescent="0.45">
      <c r="B24" s="8" t="s">
        <v>24</v>
      </c>
      <c r="C24" s="7">
        <v>51</v>
      </c>
      <c r="D24" s="7"/>
    </row>
    <row r="25" spans="2:4" x14ac:dyDescent="0.45">
      <c r="B25" s="8" t="s">
        <v>25</v>
      </c>
      <c r="C25" s="7">
        <v>549</v>
      </c>
      <c r="D25" s="7">
        <v>17</v>
      </c>
    </row>
    <row r="26" spans="2:4" x14ac:dyDescent="0.45">
      <c r="B26" s="8" t="s">
        <v>26</v>
      </c>
      <c r="C26" s="7">
        <v>224</v>
      </c>
      <c r="D26" s="7">
        <v>3</v>
      </c>
    </row>
    <row r="27" spans="2:4" x14ac:dyDescent="0.45">
      <c r="B27" s="8" t="s">
        <v>27</v>
      </c>
      <c r="C27" s="7">
        <v>317</v>
      </c>
      <c r="D27" s="7">
        <v>8</v>
      </c>
    </row>
    <row r="28" spans="2:4" x14ac:dyDescent="0.45">
      <c r="B28" s="8" t="s">
        <v>28</v>
      </c>
      <c r="C28" s="7">
        <v>299</v>
      </c>
      <c r="D28" s="7">
        <v>42</v>
      </c>
    </row>
    <row r="29" spans="2:4" x14ac:dyDescent="0.45">
      <c r="B29" s="8" t="s">
        <v>29</v>
      </c>
      <c r="C29" s="7">
        <v>150</v>
      </c>
      <c r="D29" s="7">
        <v>6</v>
      </c>
    </row>
    <row r="30" spans="2:4" x14ac:dyDescent="0.45">
      <c r="B30" s="8" t="s">
        <v>30</v>
      </c>
      <c r="C30" s="7">
        <v>155</v>
      </c>
      <c r="D30" s="7">
        <v>1</v>
      </c>
    </row>
    <row r="31" spans="2:4" x14ac:dyDescent="0.45">
      <c r="B31" s="8" t="s">
        <v>31</v>
      </c>
      <c r="C31" s="7">
        <v>125</v>
      </c>
      <c r="D31" s="7">
        <v>1</v>
      </c>
    </row>
    <row r="32" spans="2:4" x14ac:dyDescent="0.45">
      <c r="B32" s="8" t="s">
        <v>32</v>
      </c>
      <c r="C32" s="7">
        <v>786</v>
      </c>
      <c r="D32" s="7">
        <v>21</v>
      </c>
    </row>
    <row r="33" spans="2:4" x14ac:dyDescent="0.45">
      <c r="B33" s="8" t="s">
        <v>33</v>
      </c>
      <c r="C33" s="7">
        <v>406</v>
      </c>
      <c r="D33" s="7">
        <v>31</v>
      </c>
    </row>
    <row r="34" spans="2:4" x14ac:dyDescent="0.45">
      <c r="B34" s="8" t="s">
        <v>34</v>
      </c>
      <c r="C34" s="7">
        <v>230</v>
      </c>
      <c r="D34" s="7">
        <v>31</v>
      </c>
    </row>
    <row r="35" spans="2:4" x14ac:dyDescent="0.45">
      <c r="B35" s="8" t="s">
        <v>35</v>
      </c>
      <c r="C35" s="7">
        <v>155</v>
      </c>
      <c r="D35" s="7">
        <v>3</v>
      </c>
    </row>
    <row r="36" spans="2:4" x14ac:dyDescent="0.45">
      <c r="B36" s="8" t="s">
        <v>37</v>
      </c>
      <c r="C36" s="7">
        <f>SUBTOTAL(109,Table2[Calçadas, guias e postes])</f>
        <v>7854</v>
      </c>
      <c r="D36" s="7">
        <f>SUBTOTAL(109,Table2[Guias rebaixadas])</f>
        <v>322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D426-D488-4BC1-89C9-F262799DFA0A}">
  <dimension ref="A1:K36"/>
  <sheetViews>
    <sheetView workbookViewId="0">
      <selection activeCell="C35" sqref="C4:C35"/>
    </sheetView>
  </sheetViews>
  <sheetFormatPr defaultRowHeight="14.25" x14ac:dyDescent="0.45"/>
  <cols>
    <col min="2" max="2" width="19.46484375" customWidth="1"/>
    <col min="3" max="3" width="16.796875" customWidth="1"/>
    <col min="4" max="4" width="24.06640625" customWidth="1"/>
    <col min="7" max="8" width="9.86328125" customWidth="1"/>
  </cols>
  <sheetData>
    <row r="1" spans="1:11" x14ac:dyDescent="0.45">
      <c r="A1" t="s">
        <v>36</v>
      </c>
      <c r="C1" t="s">
        <v>43</v>
      </c>
      <c r="D1" t="s">
        <v>44</v>
      </c>
    </row>
    <row r="2" spans="1:11" x14ac:dyDescent="0.45">
      <c r="B2" s="7" t="s">
        <v>0</v>
      </c>
      <c r="C2" s="6" t="s">
        <v>1</v>
      </c>
      <c r="D2" s="6" t="s">
        <v>2</v>
      </c>
    </row>
    <row r="3" spans="1:11" x14ac:dyDescent="0.45">
      <c r="B3" s="7" t="s">
        <v>3</v>
      </c>
      <c r="C3" s="7">
        <f>SUMIF('1Sem2018'!$B$3:$B$35,B3,Table1[Calçadas, guias e postes])+
SUMIF('2Sem2018'!$B$3:$B$35,B3,Table2[Calçadas, guias e postes])</f>
        <v>135</v>
      </c>
      <c r="D3" s="9">
        <f>SUMIF('1Sem2018'!$B$3:$B$35,B3,Table1[Guias rebaixadas])+
SUMIF('2Sem2018'!$B$3:$B$35,B3,Table2[Guias rebaixadas])</f>
        <v>4</v>
      </c>
    </row>
    <row r="4" spans="1:11" x14ac:dyDescent="0.45">
      <c r="B4" s="8" t="s">
        <v>4</v>
      </c>
      <c r="C4" s="7">
        <f>SUMIF('1Sem2018'!$B$3:$B$35,B4,Table1[Calçadas, guias e postes])+
SUMIF('2Sem2018'!$B$3:$B$35,B4,Table2[Calçadas, guias e postes])</f>
        <v>485</v>
      </c>
      <c r="D4" s="9">
        <f>SUMIF('1Sem2018'!$B$3:$B$35,B4,Table1[Guias rebaixadas])+
SUMIF('2Sem2018'!$B$3:$B$35,B4,Table2[Guias rebaixadas])</f>
        <v>5</v>
      </c>
      <c r="G4" t="s">
        <v>41</v>
      </c>
      <c r="H4" t="s">
        <v>42</v>
      </c>
      <c r="J4" t="s">
        <v>38</v>
      </c>
      <c r="K4">
        <f>SUMIF($G$5:$G$7,J4,$H$5:$H$7)+
SUMIF($G$10:$G$12,J4,$H$10:$H$12)</f>
        <v>4</v>
      </c>
    </row>
    <row r="5" spans="1:11" x14ac:dyDescent="0.45">
      <c r="B5" s="8" t="s">
        <v>5</v>
      </c>
      <c r="C5" s="7">
        <f>SUMIF('1Sem2018'!$B$3:$B$35,B5,Table1[Calçadas, guias e postes])+
SUMIF('2Sem2018'!$B$3:$B$35,B5,Table2[Calçadas, guias e postes])</f>
        <v>740</v>
      </c>
      <c r="D5" s="9">
        <f>SUMIF('1Sem2018'!$B$3:$B$35,B5,Table1[Guias rebaixadas])+
SUMIF('2Sem2018'!$B$3:$B$35,B5,Table2[Guias rebaixadas])</f>
        <v>28</v>
      </c>
      <c r="G5" t="s">
        <v>38</v>
      </c>
      <c r="H5">
        <v>1</v>
      </c>
      <c r="J5" t="s">
        <v>39</v>
      </c>
      <c r="K5">
        <f>SUMIF($G$5:$G$7,J5,$H$5:$H$7)+
SUMIF($G$10:$G$12,J5,$H$10:$H$12)</f>
        <v>3</v>
      </c>
    </row>
    <row r="6" spans="1:11" x14ac:dyDescent="0.45">
      <c r="B6" s="8" t="s">
        <v>6</v>
      </c>
      <c r="C6" s="7">
        <f>SUMIF('1Sem2018'!$B$3:$B$35,B6,Table1[Calçadas, guias e postes])+
SUMIF('2Sem2018'!$B$3:$B$35,B6,Table2[Calçadas, guias e postes])</f>
        <v>639</v>
      </c>
      <c r="D6" s="9">
        <f>SUMIF('1Sem2018'!$B$3:$B$35,B6,Table1[Guias rebaixadas])+
SUMIF('2Sem2018'!$B$3:$B$35,B6,Table2[Guias rebaixadas])</f>
        <v>20</v>
      </c>
      <c r="G6" t="s">
        <v>39</v>
      </c>
      <c r="H6">
        <v>1</v>
      </c>
      <c r="J6" t="s">
        <v>40</v>
      </c>
      <c r="K6">
        <f>SUMIF($G$5:$G$7,J6,$H$5:$H$7)+
SUMIF($G$10:$G$12,J6,$H$10:$H$12)</f>
        <v>2</v>
      </c>
    </row>
    <row r="7" spans="1:11" x14ac:dyDescent="0.45">
      <c r="B7" s="8" t="s">
        <v>7</v>
      </c>
      <c r="C7" s="7">
        <f>SUMIF('1Sem2018'!$B$3:$B$35,B7,Table1[Calçadas, guias e postes])+
SUMIF('2Sem2018'!$B$3:$B$35,B7,Table2[Calçadas, guias e postes])</f>
        <v>510</v>
      </c>
      <c r="D7" s="9">
        <f>SUMIF('1Sem2018'!$B$3:$B$35,B7,Table1[Guias rebaixadas])+
SUMIF('2Sem2018'!$B$3:$B$35,B7,Table2[Guias rebaixadas])</f>
        <v>5</v>
      </c>
      <c r="G7" t="s">
        <v>40</v>
      </c>
      <c r="H7">
        <v>1</v>
      </c>
    </row>
    <row r="8" spans="1:11" x14ac:dyDescent="0.45">
      <c r="B8" s="8" t="s">
        <v>8</v>
      </c>
      <c r="C8" s="7">
        <f>SUMIF('1Sem2018'!$B$3:$B$35,B8,Table1[Calçadas, guias e postes])+
SUMIF('2Sem2018'!$B$3:$B$35,B8,Table2[Calçadas, guias e postes])</f>
        <v>434</v>
      </c>
      <c r="D8" s="9">
        <f>SUMIF('1Sem2018'!$B$3:$B$35,B8,Table1[Guias rebaixadas])+
SUMIF('2Sem2018'!$B$3:$B$35,B8,Table2[Guias rebaixadas])</f>
        <v>12</v>
      </c>
    </row>
    <row r="9" spans="1:11" x14ac:dyDescent="0.45">
      <c r="B9" s="8" t="s">
        <v>9</v>
      </c>
      <c r="C9" s="7">
        <f>SUMIF('1Sem2018'!$B$3:$B$35,B9,Table1[Calçadas, guias e postes])+
SUMIF('2Sem2018'!$B$3:$B$35,B9,Table2[Calçadas, guias e postes])</f>
        <v>348</v>
      </c>
      <c r="D9" s="9">
        <f>SUMIF('1Sem2018'!$B$3:$B$35,B9,Table1[Guias rebaixadas])+
SUMIF('2Sem2018'!$B$3:$B$35,B9,Table2[Guias rebaixadas])</f>
        <v>23</v>
      </c>
      <c r="G9" t="s">
        <v>41</v>
      </c>
      <c r="H9" t="s">
        <v>42</v>
      </c>
      <c r="J9" t="s">
        <v>38</v>
      </c>
      <c r="K9">
        <f>SUMIF(Table4[Column1],J9,Table4[Column2])+
SUMIF(Table5[Column1],J9,Table5[Column2])</f>
        <v>4</v>
      </c>
    </row>
    <row r="10" spans="1:11" x14ac:dyDescent="0.45">
      <c r="B10" s="8" t="s">
        <v>10</v>
      </c>
      <c r="C10" s="7">
        <f>SUMIF('1Sem2018'!$B$3:$B$35,B10,Table1[Calçadas, guias e postes])+
SUMIF('2Sem2018'!$B$3:$B$35,B10,Table2[Calçadas, guias e postes])</f>
        <v>110</v>
      </c>
      <c r="D10" s="9">
        <f>SUMIF('1Sem2018'!$B$3:$B$35,B10,Table1[Guias rebaixadas])+
SUMIF('2Sem2018'!$B$3:$B$35,B10,Table2[Guias rebaixadas])</f>
        <v>6</v>
      </c>
      <c r="G10" t="s">
        <v>38</v>
      </c>
      <c r="H10">
        <v>3</v>
      </c>
      <c r="J10" t="s">
        <v>39</v>
      </c>
      <c r="K10">
        <f>SUMIF($G$5:$G$7,J10,$H$5:$H$7)+
SUMIF($G$10:$G$12,J10,$H$10:$H$12)</f>
        <v>3</v>
      </c>
    </row>
    <row r="11" spans="1:11" x14ac:dyDescent="0.45">
      <c r="B11" s="8" t="s">
        <v>11</v>
      </c>
      <c r="C11" s="7">
        <f>SUMIF('1Sem2018'!$B$3:$B$35,B11,Table1[Calçadas, guias e postes])+
SUMIF('2Sem2018'!$B$3:$B$35,B11,Table2[Calçadas, guias e postes])</f>
        <v>174</v>
      </c>
      <c r="D11" s="9">
        <f>SUMIF('1Sem2018'!$B$3:$B$35,B11,Table1[Guias rebaixadas])+
SUMIF('2Sem2018'!$B$3:$B$35,B11,Table2[Guias rebaixadas])</f>
        <v>13</v>
      </c>
      <c r="G11" t="s">
        <v>39</v>
      </c>
      <c r="H11">
        <v>2</v>
      </c>
      <c r="J11" t="s">
        <v>40</v>
      </c>
      <c r="K11">
        <f>SUMIF($G$5:$G$7,J11,$H$5:$H$7)+
SUMIF($G$10:$G$12,J11,$H$10:$H$12)</f>
        <v>2</v>
      </c>
    </row>
    <row r="12" spans="1:11" x14ac:dyDescent="0.45">
      <c r="B12" s="8" t="s">
        <v>12</v>
      </c>
      <c r="C12" s="7">
        <f>SUMIF('1Sem2018'!$B$3:$B$35,B12,Table1[Calçadas, guias e postes])+
SUMIF('2Sem2018'!$B$3:$B$35,B12,Table2[Calçadas, guias e postes])</f>
        <v>458</v>
      </c>
      <c r="D12" s="9">
        <f>SUMIF('1Sem2018'!$B$3:$B$35,B12,Table1[Guias rebaixadas])+
SUMIF('2Sem2018'!$B$3:$B$35,B12,Table2[Guias rebaixadas])</f>
        <v>15</v>
      </c>
      <c r="G12" t="s">
        <v>40</v>
      </c>
      <c r="H12">
        <v>1</v>
      </c>
    </row>
    <row r="13" spans="1:11" x14ac:dyDescent="0.45">
      <c r="B13" s="8" t="s">
        <v>13</v>
      </c>
      <c r="C13" s="7">
        <f>SUMIF('1Sem2018'!$B$3:$B$35,B13,Table1[Calçadas, guias e postes])+
SUMIF('2Sem2018'!$B$3:$B$35,B13,Table2[Calçadas, guias e postes])</f>
        <v>164</v>
      </c>
      <c r="D13" s="9">
        <f>SUMIF('1Sem2018'!$B$3:$B$35,B13,Table1[Guias rebaixadas])+
SUMIF('2Sem2018'!$B$3:$B$35,B13,Table2[Guias rebaixadas])</f>
        <v>1</v>
      </c>
    </row>
    <row r="14" spans="1:11" x14ac:dyDescent="0.45">
      <c r="B14" s="8" t="s">
        <v>14</v>
      </c>
      <c r="C14" s="7">
        <f>SUMIF('1Sem2018'!$B$3:$B$35,B14,Table1[Calçadas, guias e postes])+
SUMIF('2Sem2018'!$B$3:$B$35,B14,Table2[Calçadas, guias e postes])</f>
        <v>572</v>
      </c>
      <c r="D14" s="9">
        <f>SUMIF('1Sem2018'!$B$3:$B$35,B14,Table1[Guias rebaixadas])+
SUMIF('2Sem2018'!$B$3:$B$35,B14,Table2[Guias rebaixadas])</f>
        <v>19</v>
      </c>
    </row>
    <row r="15" spans="1:11" x14ac:dyDescent="0.45">
      <c r="B15" s="8" t="s">
        <v>15</v>
      </c>
      <c r="C15" s="7">
        <f>SUMIF('1Sem2018'!$B$3:$B$35,B15,Table1[Calçadas, guias e postes])+
SUMIF('2Sem2018'!$B$3:$B$35,B15,Table2[Calçadas, guias e postes])</f>
        <v>213</v>
      </c>
      <c r="D15" s="9">
        <f>SUMIF('1Sem2018'!$B$3:$B$35,B15,Table1[Guias rebaixadas])+
SUMIF('2Sem2018'!$B$3:$B$35,B15,Table2[Guias rebaixadas])</f>
        <v>6</v>
      </c>
    </row>
    <row r="16" spans="1:11" x14ac:dyDescent="0.45">
      <c r="B16" s="8" t="s">
        <v>16</v>
      </c>
      <c r="C16" s="7">
        <f>SUMIF('1Sem2018'!$B$3:$B$35,B16,Table1[Calçadas, guias e postes])+
SUMIF('2Sem2018'!$B$3:$B$35,B16,Table2[Calçadas, guias e postes])</f>
        <v>540</v>
      </c>
      <c r="D16" s="9">
        <f>SUMIF('1Sem2018'!$B$3:$B$35,B16,Table1[Guias rebaixadas])+
SUMIF('2Sem2018'!$B$3:$B$35,B16,Table2[Guias rebaixadas])</f>
        <v>11</v>
      </c>
    </row>
    <row r="17" spans="2:4" x14ac:dyDescent="0.45">
      <c r="B17" s="8" t="s">
        <v>17</v>
      </c>
      <c r="C17" s="7">
        <f>SUMIF('1Sem2018'!$B$3:$B$35,B17,Table1[Calçadas, guias e postes])+
SUMIF('2Sem2018'!$B$3:$B$35,B17,Table2[Calçadas, guias e postes])</f>
        <v>254</v>
      </c>
      <c r="D17" s="9">
        <f>SUMIF('1Sem2018'!$B$3:$B$35,B17,Table1[Guias rebaixadas])+
SUMIF('2Sem2018'!$B$3:$B$35,B17,Table2[Guias rebaixadas])</f>
        <v>11</v>
      </c>
    </row>
    <row r="18" spans="2:4" x14ac:dyDescent="0.45">
      <c r="B18" s="8" t="s">
        <v>18</v>
      </c>
      <c r="C18" s="7">
        <f>SUMIF('1Sem2018'!$B$3:$B$35,B18,Table1[Calçadas, guias e postes])+
SUMIF('2Sem2018'!$B$3:$B$35,B18,Table2[Calçadas, guias e postes])</f>
        <v>587</v>
      </c>
      <c r="D18" s="9">
        <f>SUMIF('1Sem2018'!$B$3:$B$35,B18,Table1[Guias rebaixadas])+
SUMIF('2Sem2018'!$B$3:$B$35,B18,Table2[Guias rebaixadas])</f>
        <v>7</v>
      </c>
    </row>
    <row r="19" spans="2:4" x14ac:dyDescent="0.45">
      <c r="B19" s="8" t="s">
        <v>19</v>
      </c>
      <c r="C19" s="7">
        <f>SUMIF('1Sem2018'!$B$3:$B$35,B19,Table1[Calçadas, guias e postes])+
SUMIF('2Sem2018'!$B$3:$B$35,B19,Table2[Calçadas, guias e postes])</f>
        <v>623</v>
      </c>
      <c r="D19" s="9">
        <f>SUMIF('1Sem2018'!$B$3:$B$35,B19,Table1[Guias rebaixadas])+
SUMIF('2Sem2018'!$B$3:$B$35,B19,Table2[Guias rebaixadas])</f>
        <v>28</v>
      </c>
    </row>
    <row r="20" spans="2:4" x14ac:dyDescent="0.45">
      <c r="B20" s="8" t="s">
        <v>20</v>
      </c>
      <c r="C20" s="7">
        <f>SUMIF('1Sem2018'!$B$3:$B$35,B20,Table1[Calçadas, guias e postes])+
SUMIF('2Sem2018'!$B$3:$B$35,B20,Table2[Calçadas, guias e postes])</f>
        <v>449</v>
      </c>
      <c r="D20" s="9">
        <f>SUMIF('1Sem2018'!$B$3:$B$35,B20,Table1[Guias rebaixadas])+
SUMIF('2Sem2018'!$B$3:$B$35,B20,Table2[Guias rebaixadas])</f>
        <v>15</v>
      </c>
    </row>
    <row r="21" spans="2:4" x14ac:dyDescent="0.45">
      <c r="B21" s="8" t="s">
        <v>21</v>
      </c>
      <c r="C21" s="7">
        <f>SUMIF('1Sem2018'!$B$3:$B$35,B21,Table1[Calçadas, guias e postes])+
SUMIF('2Sem2018'!$B$3:$B$35,B21,Table2[Calçadas, guias e postes])</f>
        <v>828</v>
      </c>
      <c r="D21" s="9">
        <f>SUMIF('1Sem2018'!$B$3:$B$35,B21,Table1[Guias rebaixadas])+
SUMIF('2Sem2018'!$B$3:$B$35,B21,Table2[Guias rebaixadas])</f>
        <v>34</v>
      </c>
    </row>
    <row r="22" spans="2:4" x14ac:dyDescent="0.45">
      <c r="B22" s="8" t="s">
        <v>22</v>
      </c>
      <c r="C22" s="7">
        <f>SUMIF('1Sem2018'!$B$3:$B$35,B22,Table1[Calçadas, guias e postes])+
SUMIF('2Sem2018'!$B$3:$B$35,B22,Table2[Calçadas, guias e postes])</f>
        <v>99</v>
      </c>
      <c r="D22" s="9">
        <f>SUMIF('1Sem2018'!$B$3:$B$35,B22,Table1[Guias rebaixadas])+
SUMIF('2Sem2018'!$B$3:$B$35,B22,Table2[Guias rebaixadas])</f>
        <v>1</v>
      </c>
    </row>
    <row r="23" spans="2:4" x14ac:dyDescent="0.45">
      <c r="B23" s="8" t="s">
        <v>23</v>
      </c>
      <c r="C23" s="7">
        <f>SUMIF('1Sem2018'!$B$3:$B$35,B23,Table1[Calçadas, guias e postes])+
SUMIF('2Sem2018'!$B$3:$B$35,B23,Table2[Calçadas, guias e postes])</f>
        <v>651</v>
      </c>
      <c r="D23" s="9">
        <f>SUMIF('1Sem2018'!$B$3:$B$35,B23,Table1[Guias rebaixadas])+
SUMIF('2Sem2018'!$B$3:$B$35,B23,Table2[Guias rebaixadas])</f>
        <v>8</v>
      </c>
    </row>
    <row r="24" spans="2:4" x14ac:dyDescent="0.45">
      <c r="B24" s="8" t="s">
        <v>24</v>
      </c>
      <c r="C24" s="7">
        <f>SUMIF('1Sem2018'!$B$3:$B$35,B24,Table1[Calçadas, guias e postes])+
SUMIF('2Sem2018'!$B$3:$B$35,B24,Table2[Calçadas, guias e postes])</f>
        <v>121</v>
      </c>
      <c r="D24" s="9">
        <f>SUMIF('1Sem2018'!$B$3:$B$35,B24,Table1[Guias rebaixadas])+
SUMIF('2Sem2018'!$B$3:$B$35,B24,Table2[Guias rebaixadas])</f>
        <v>1</v>
      </c>
    </row>
    <row r="25" spans="2:4" x14ac:dyDescent="0.45">
      <c r="B25" s="8" t="s">
        <v>25</v>
      </c>
      <c r="C25" s="7">
        <f>SUMIF('1Sem2018'!$B$3:$B$35,B25,Table1[Calçadas, guias e postes])+
SUMIF('2Sem2018'!$B$3:$B$35,B25,Table2[Calçadas, guias e postes])</f>
        <v>1152</v>
      </c>
      <c r="D25" s="9">
        <f>SUMIF('1Sem2018'!$B$3:$B$35,B25,Table1[Guias rebaixadas])+
SUMIF('2Sem2018'!$B$3:$B$35,B25,Table2[Guias rebaixadas])</f>
        <v>29</v>
      </c>
    </row>
    <row r="26" spans="2:4" x14ac:dyDescent="0.45">
      <c r="B26" s="8" t="s">
        <v>26</v>
      </c>
      <c r="C26" s="7">
        <f>SUMIF('1Sem2018'!$B$3:$B$35,B26,Table1[Calçadas, guias e postes])+
SUMIF('2Sem2018'!$B$3:$B$35,B26,Table2[Calçadas, guias e postes])</f>
        <v>465</v>
      </c>
      <c r="D26" s="9">
        <f>SUMIF('1Sem2018'!$B$3:$B$35,B26,Table1[Guias rebaixadas])+
SUMIF('2Sem2018'!$B$3:$B$35,B26,Table2[Guias rebaixadas])</f>
        <v>7</v>
      </c>
    </row>
    <row r="27" spans="2:4" x14ac:dyDescent="0.45">
      <c r="B27" s="8" t="s">
        <v>27</v>
      </c>
      <c r="C27" s="7">
        <f>SUMIF('1Sem2018'!$B$3:$B$35,B27,Table1[Calçadas, guias e postes])+
SUMIF('2Sem2018'!$B$3:$B$35,B27,Table2[Calçadas, guias e postes])</f>
        <v>608</v>
      </c>
      <c r="D27" s="9">
        <f>SUMIF('1Sem2018'!$B$3:$B$35,B27,Table1[Guias rebaixadas])+
SUMIF('2Sem2018'!$B$3:$B$35,B27,Table2[Guias rebaixadas])</f>
        <v>14</v>
      </c>
    </row>
    <row r="28" spans="2:4" x14ac:dyDescent="0.45">
      <c r="B28" s="8" t="s">
        <v>28</v>
      </c>
      <c r="C28" s="7">
        <f>SUMIF('1Sem2018'!$B$3:$B$35,B28,Table1[Calçadas, guias e postes])+
SUMIF('2Sem2018'!$B$3:$B$35,B28,Table2[Calçadas, guias e postes])</f>
        <v>559</v>
      </c>
      <c r="D28" s="9">
        <f>SUMIF('1Sem2018'!$B$3:$B$35,B28,Table1[Guias rebaixadas])+
SUMIF('2Sem2018'!$B$3:$B$35,B28,Table2[Guias rebaixadas])</f>
        <v>52</v>
      </c>
    </row>
    <row r="29" spans="2:4" x14ac:dyDescent="0.45">
      <c r="B29" s="8" t="s">
        <v>29</v>
      </c>
      <c r="C29" s="7">
        <f>SUMIF('1Sem2018'!$B$3:$B$35,B29,Table1[Calçadas, guias e postes])+
SUMIF('2Sem2018'!$B$3:$B$35,B29,Table2[Calçadas, guias e postes])</f>
        <v>271</v>
      </c>
      <c r="D29" s="9">
        <f>SUMIF('1Sem2018'!$B$3:$B$35,B29,Table1[Guias rebaixadas])+
SUMIF('2Sem2018'!$B$3:$B$35,B29,Table2[Guias rebaixadas])</f>
        <v>9</v>
      </c>
    </row>
    <row r="30" spans="2:4" x14ac:dyDescent="0.45">
      <c r="B30" s="8" t="s">
        <v>30</v>
      </c>
      <c r="C30" s="7">
        <f>SUMIF('1Sem2018'!$B$3:$B$35,B30,Table1[Calçadas, guias e postes])+
SUMIF('2Sem2018'!$B$3:$B$35,B30,Table2[Calçadas, guias e postes])</f>
        <v>319</v>
      </c>
      <c r="D30" s="9">
        <f>SUMIF('1Sem2018'!$B$3:$B$35,B30,Table1[Guias rebaixadas])+
SUMIF('2Sem2018'!$B$3:$B$35,B30,Table2[Guias rebaixadas])</f>
        <v>8</v>
      </c>
    </row>
    <row r="31" spans="2:4" x14ac:dyDescent="0.45">
      <c r="B31" s="8" t="s">
        <v>31</v>
      </c>
      <c r="C31" s="7">
        <f>SUMIF('1Sem2018'!$B$3:$B$35,B31,Table1[Calçadas, guias e postes])+
SUMIF('2Sem2018'!$B$3:$B$35,B31,Table2[Calçadas, guias e postes])</f>
        <v>298</v>
      </c>
      <c r="D31" s="9">
        <f>SUMIF('1Sem2018'!$B$3:$B$35,B31,Table1[Guias rebaixadas])+
SUMIF('2Sem2018'!$B$3:$B$35,B31,Table2[Guias rebaixadas])</f>
        <v>4</v>
      </c>
    </row>
    <row r="32" spans="2:4" x14ac:dyDescent="0.45">
      <c r="B32" s="8" t="s">
        <v>32</v>
      </c>
      <c r="C32" s="7">
        <f>SUMIF('1Sem2018'!$B$3:$B$35,B32,Table1[Calçadas, guias e postes])+
SUMIF('2Sem2018'!$B$3:$B$35,B32,Table2[Calçadas, guias e postes])</f>
        <v>1382</v>
      </c>
      <c r="D32" s="9">
        <f>SUMIF('1Sem2018'!$B$3:$B$35,B32,Table1[Guias rebaixadas])+
SUMIF('2Sem2018'!$B$3:$B$35,B32,Table2[Guias rebaixadas])</f>
        <v>36</v>
      </c>
    </row>
    <row r="33" spans="2:4" x14ac:dyDescent="0.45">
      <c r="B33" s="8" t="s">
        <v>33</v>
      </c>
      <c r="C33" s="7">
        <f>SUMIF('1Sem2018'!$B$3:$B$35,B33,Table1[Calçadas, guias e postes])+
SUMIF('2Sem2018'!$B$3:$B$35,B33,Table2[Calçadas, guias e postes])</f>
        <v>823</v>
      </c>
      <c r="D33" s="9">
        <f>SUMIF('1Sem2018'!$B$3:$B$35,B33,Table1[Guias rebaixadas])+
SUMIF('2Sem2018'!$B$3:$B$35,B33,Table2[Guias rebaixadas])</f>
        <v>48</v>
      </c>
    </row>
    <row r="34" spans="2:4" x14ac:dyDescent="0.45">
      <c r="B34" s="8" t="s">
        <v>34</v>
      </c>
      <c r="C34" s="7">
        <f>SUMIF('1Sem2018'!$B$3:$B$35,B34,Table1[Calçadas, guias e postes])+
SUMIF('2Sem2018'!$B$3:$B$35,B34,Table2[Calçadas, guias e postes])</f>
        <v>464</v>
      </c>
      <c r="D34" s="9">
        <f>SUMIF('1Sem2018'!$B$3:$B$35,B34,Table1[Guias rebaixadas])+
SUMIF('2Sem2018'!$B$3:$B$35,B34,Table2[Guias rebaixadas])</f>
        <v>36</v>
      </c>
    </row>
    <row r="35" spans="2:4" x14ac:dyDescent="0.45">
      <c r="B35" s="8" t="s">
        <v>35</v>
      </c>
      <c r="C35" s="7">
        <f>SUMIF('1Sem2018'!$B$3:$B$35,B35,Table1[Calçadas, guias e postes])+
SUMIF('2Sem2018'!$B$3:$B$35,B35,Table2[Calçadas, guias e postes])</f>
        <v>330</v>
      </c>
      <c r="D35" s="9">
        <f>SUMIF('1Sem2018'!$B$3:$B$35,B35,Table1[Guias rebaixadas])+
SUMIF('2Sem2018'!$B$3:$B$35,B35,Table2[Guias rebaixadas])</f>
        <v>7</v>
      </c>
    </row>
    <row r="36" spans="2:4" x14ac:dyDescent="0.45">
      <c r="B36" s="8" t="s">
        <v>37</v>
      </c>
      <c r="C36" s="7">
        <f>SUBTOTAL(109,Table24[Calçadas, guias e postes])</f>
        <v>15805</v>
      </c>
      <c r="D36" s="7">
        <f>SUBTOTAL(109,Table24[Guias rebaixadas])</f>
        <v>523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A708-E3DA-4CDA-B7C1-D6F9D1198CF4}">
  <dimension ref="B1:C35"/>
  <sheetViews>
    <sheetView topLeftCell="A7" workbookViewId="0">
      <selection activeCell="B12" sqref="B12"/>
    </sheetView>
  </sheetViews>
  <sheetFormatPr defaultRowHeight="14.25" x14ac:dyDescent="0.45"/>
  <cols>
    <col min="2" max="2" width="36" customWidth="1"/>
    <col min="3" max="3" width="11" customWidth="1"/>
  </cols>
  <sheetData>
    <row r="1" spans="2:3" x14ac:dyDescent="0.45">
      <c r="B1" s="11" t="s">
        <v>51</v>
      </c>
      <c r="C1" s="11" t="s">
        <v>52</v>
      </c>
    </row>
    <row r="3" spans="2:3" x14ac:dyDescent="0.45">
      <c r="B3" t="s">
        <v>0</v>
      </c>
      <c r="C3" t="s">
        <v>45</v>
      </c>
    </row>
    <row r="4" spans="2:3" x14ac:dyDescent="0.45">
      <c r="B4" s="11" t="s">
        <v>12</v>
      </c>
      <c r="C4" s="11" t="s">
        <v>46</v>
      </c>
    </row>
    <row r="5" spans="2:3" x14ac:dyDescent="0.45">
      <c r="B5" s="11" t="s">
        <v>13</v>
      </c>
      <c r="C5" s="11" t="s">
        <v>47</v>
      </c>
    </row>
    <row r="6" spans="2:3" x14ac:dyDescent="0.45">
      <c r="B6" s="11" t="s">
        <v>14</v>
      </c>
      <c r="C6" s="11" t="s">
        <v>48</v>
      </c>
    </row>
    <row r="7" spans="2:3" x14ac:dyDescent="0.45">
      <c r="B7" s="11" t="s">
        <v>15</v>
      </c>
      <c r="C7" s="11" t="s">
        <v>49</v>
      </c>
    </row>
    <row r="8" spans="2:3" x14ac:dyDescent="0.45">
      <c r="B8" s="11" t="s">
        <v>16</v>
      </c>
      <c r="C8" s="11" t="s">
        <v>50</v>
      </c>
    </row>
    <row r="9" spans="2:3" x14ac:dyDescent="0.45">
      <c r="B9" s="11" t="s">
        <v>17</v>
      </c>
      <c r="C9" s="11" t="s">
        <v>53</v>
      </c>
    </row>
    <row r="10" spans="2:3" x14ac:dyDescent="0.45">
      <c r="B10" s="11" t="s">
        <v>19</v>
      </c>
      <c r="C10" s="11" t="s">
        <v>54</v>
      </c>
    </row>
    <row r="11" spans="2:3" x14ac:dyDescent="0.45">
      <c r="B11" s="11" t="s">
        <v>18</v>
      </c>
      <c r="C11" s="11" t="s">
        <v>55</v>
      </c>
    </row>
    <row r="12" spans="2:3" x14ac:dyDescent="0.45">
      <c r="B12" s="11" t="s">
        <v>21</v>
      </c>
      <c r="C12" s="11" t="s">
        <v>56</v>
      </c>
    </row>
    <row r="13" spans="2:3" x14ac:dyDescent="0.45">
      <c r="B13" s="11" t="s">
        <v>20</v>
      </c>
      <c r="C13" s="11" t="s">
        <v>57</v>
      </c>
    </row>
    <row r="14" spans="2:3" x14ac:dyDescent="0.45">
      <c r="B14" s="11" t="s">
        <v>23</v>
      </c>
      <c r="C14" s="11" t="s">
        <v>58</v>
      </c>
    </row>
    <row r="15" spans="2:3" x14ac:dyDescent="0.45">
      <c r="B15" s="11" t="s">
        <v>22</v>
      </c>
      <c r="C15" s="11" t="s">
        <v>59</v>
      </c>
    </row>
    <row r="16" spans="2:3" x14ac:dyDescent="0.45">
      <c r="B16" s="11" t="s">
        <v>24</v>
      </c>
      <c r="C16" s="11" t="s">
        <v>60</v>
      </c>
    </row>
    <row r="17" spans="2:3" x14ac:dyDescent="0.45">
      <c r="B17" s="11" t="s">
        <v>25</v>
      </c>
      <c r="C17" s="11" t="s">
        <v>61</v>
      </c>
    </row>
    <row r="18" spans="2:3" x14ac:dyDescent="0.45">
      <c r="B18" s="11" t="s">
        <v>26</v>
      </c>
      <c r="C18" s="11" t="s">
        <v>62</v>
      </c>
    </row>
    <row r="19" spans="2:3" x14ac:dyDescent="0.45">
      <c r="B19" s="11" t="s">
        <v>27</v>
      </c>
      <c r="C19" s="11" t="s">
        <v>63</v>
      </c>
    </row>
    <row r="20" spans="2:3" x14ac:dyDescent="0.45">
      <c r="B20" s="11" t="s">
        <v>29</v>
      </c>
      <c r="C20" s="11" t="s">
        <v>64</v>
      </c>
    </row>
    <row r="21" spans="2:3" x14ac:dyDescent="0.45">
      <c r="B21" s="11" t="s">
        <v>28</v>
      </c>
      <c r="C21" s="11" t="s">
        <v>65</v>
      </c>
    </row>
    <row r="22" spans="2:3" x14ac:dyDescent="0.45">
      <c r="B22" s="11" t="s">
        <v>30</v>
      </c>
      <c r="C22" s="11" t="s">
        <v>66</v>
      </c>
    </row>
    <row r="23" spans="2:3" x14ac:dyDescent="0.45">
      <c r="B23" s="11" t="s">
        <v>31</v>
      </c>
      <c r="C23" s="11" t="s">
        <v>67</v>
      </c>
    </row>
    <row r="24" spans="2:3" x14ac:dyDescent="0.45">
      <c r="B24" s="11" t="s">
        <v>32</v>
      </c>
      <c r="C24" s="11" t="s">
        <v>68</v>
      </c>
    </row>
    <row r="25" spans="2:3" x14ac:dyDescent="0.45">
      <c r="B25" s="11" t="s">
        <v>33</v>
      </c>
      <c r="C25" s="11" t="s">
        <v>69</v>
      </c>
    </row>
    <row r="26" spans="2:3" x14ac:dyDescent="0.45">
      <c r="B26" s="11" t="s">
        <v>34</v>
      </c>
      <c r="C26" s="11" t="s">
        <v>70</v>
      </c>
    </row>
    <row r="27" spans="2:3" x14ac:dyDescent="0.45">
      <c r="B27" s="11" t="s">
        <v>35</v>
      </c>
      <c r="C27" s="11" t="s">
        <v>71</v>
      </c>
    </row>
    <row r="28" spans="2:3" x14ac:dyDescent="0.45">
      <c r="B28" s="11" t="s">
        <v>4</v>
      </c>
      <c r="C28" s="11" t="s">
        <v>72</v>
      </c>
    </row>
    <row r="29" spans="2:3" x14ac:dyDescent="0.45">
      <c r="B29" s="11" t="s">
        <v>5</v>
      </c>
      <c r="C29" s="11" t="s">
        <v>73</v>
      </c>
    </row>
    <row r="30" spans="2:3" x14ac:dyDescent="0.45">
      <c r="B30" s="11" t="s">
        <v>6</v>
      </c>
      <c r="C30" s="11" t="s">
        <v>74</v>
      </c>
    </row>
    <row r="31" spans="2:3" x14ac:dyDescent="0.45">
      <c r="B31" s="11" t="s">
        <v>7</v>
      </c>
      <c r="C31" s="11" t="s">
        <v>75</v>
      </c>
    </row>
    <row r="32" spans="2:3" x14ac:dyDescent="0.45">
      <c r="B32" s="11" t="s">
        <v>8</v>
      </c>
      <c r="C32" s="11" t="s">
        <v>76</v>
      </c>
    </row>
    <row r="33" spans="2:3" x14ac:dyDescent="0.45">
      <c r="B33" s="11" t="s">
        <v>9</v>
      </c>
      <c r="C33" s="11" t="s">
        <v>77</v>
      </c>
    </row>
    <row r="34" spans="2:3" x14ac:dyDescent="0.45">
      <c r="B34" s="11" t="s">
        <v>10</v>
      </c>
      <c r="C34" s="11" t="s">
        <v>78</v>
      </c>
    </row>
    <row r="35" spans="2:3" x14ac:dyDescent="0.45">
      <c r="B35" s="11" t="s">
        <v>11</v>
      </c>
      <c r="C35" s="11" t="s">
        <v>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FCA9-60A9-49F7-AF17-8738F8372C48}">
  <dimension ref="B2:D34"/>
  <sheetViews>
    <sheetView topLeftCell="A14" workbookViewId="0">
      <selection activeCell="C15" sqref="C15"/>
    </sheetView>
  </sheetViews>
  <sheetFormatPr defaultRowHeight="14.25" x14ac:dyDescent="0.45"/>
  <cols>
    <col min="2" max="2" width="39.86328125" bestFit="1" customWidth="1"/>
    <col min="3" max="3" width="12.796875" customWidth="1"/>
  </cols>
  <sheetData>
    <row r="2" spans="2:4" x14ac:dyDescent="0.45">
      <c r="B2" s="20" t="s">
        <v>84</v>
      </c>
      <c r="C2" s="20" t="s">
        <v>85</v>
      </c>
      <c r="D2" s="20" t="s">
        <v>86</v>
      </c>
    </row>
    <row r="3" spans="2:4" x14ac:dyDescent="0.45">
      <c r="B3" s="18" t="s">
        <v>4</v>
      </c>
      <c r="C3" s="16">
        <v>0.83099999999999996</v>
      </c>
      <c r="D3" s="18">
        <v>0.82</v>
      </c>
    </row>
    <row r="4" spans="2:4" x14ac:dyDescent="0.45">
      <c r="B4" s="19" t="s">
        <v>5</v>
      </c>
      <c r="C4" s="17">
        <v>0.93200000000000005</v>
      </c>
      <c r="D4" s="19">
        <v>0.86</v>
      </c>
    </row>
    <row r="5" spans="2:4" x14ac:dyDescent="0.45">
      <c r="B5" s="18" t="s">
        <v>6</v>
      </c>
      <c r="C5" s="16">
        <v>0.81</v>
      </c>
      <c r="D5" s="18">
        <v>0.78</v>
      </c>
    </row>
    <row r="6" spans="2:4" x14ac:dyDescent="0.45">
      <c r="B6" s="19" t="s">
        <v>7</v>
      </c>
      <c r="C6" s="17">
        <v>0.745</v>
      </c>
      <c r="D6" s="19">
        <v>0.75</v>
      </c>
    </row>
    <row r="7" spans="2:4" x14ac:dyDescent="0.45">
      <c r="B7" s="18" t="s">
        <v>8</v>
      </c>
      <c r="C7" s="16">
        <v>0.79200000000000004</v>
      </c>
      <c r="D7" s="18">
        <v>0.8</v>
      </c>
    </row>
    <row r="8" spans="2:4" x14ac:dyDescent="0.45">
      <c r="B8" s="19" t="s">
        <v>9</v>
      </c>
      <c r="C8" s="17">
        <v>0.77100000000000002</v>
      </c>
      <c r="D8" s="19">
        <v>0.76</v>
      </c>
    </row>
    <row r="9" spans="2:4" x14ac:dyDescent="0.45">
      <c r="B9" s="18" t="s">
        <v>10</v>
      </c>
      <c r="C9" s="16">
        <v>0.67</v>
      </c>
      <c r="D9" s="18">
        <v>0.71</v>
      </c>
    </row>
    <row r="10" spans="2:4" x14ac:dyDescent="0.45">
      <c r="B10" s="19" t="s">
        <v>11</v>
      </c>
      <c r="C10" s="17">
        <v>0.747</v>
      </c>
      <c r="D10" s="19">
        <v>0.78</v>
      </c>
    </row>
    <row r="11" spans="2:4" x14ac:dyDescent="0.45">
      <c r="B11" s="18" t="s">
        <v>12</v>
      </c>
      <c r="C11" s="16">
        <v>0.748</v>
      </c>
      <c r="D11" s="18">
        <v>0.76</v>
      </c>
    </row>
    <row r="12" spans="2:4" x14ac:dyDescent="0.45">
      <c r="B12" s="19" t="s">
        <v>13</v>
      </c>
      <c r="C12" s="17">
        <v>0.68100000000000005</v>
      </c>
      <c r="D12" s="19">
        <v>0.71</v>
      </c>
    </row>
    <row r="13" spans="2:4" x14ac:dyDescent="0.45">
      <c r="B13" s="18" t="s">
        <v>14</v>
      </c>
      <c r="C13" s="16">
        <v>0.83899999999999997</v>
      </c>
      <c r="D13" s="18">
        <v>0.82</v>
      </c>
    </row>
    <row r="14" spans="2:4" x14ac:dyDescent="0.45">
      <c r="B14" s="19" t="s">
        <v>15</v>
      </c>
      <c r="C14" s="17">
        <v>0.69099999999999995</v>
      </c>
      <c r="D14" s="19">
        <v>0.73</v>
      </c>
    </row>
    <row r="15" spans="2:4" x14ac:dyDescent="0.45">
      <c r="B15" s="18" t="s">
        <v>16</v>
      </c>
      <c r="C15" s="16">
        <v>0.73699999999999999</v>
      </c>
      <c r="D15" s="18">
        <v>0.76</v>
      </c>
    </row>
    <row r="16" spans="2:4" x14ac:dyDescent="0.45">
      <c r="B16" s="19" t="s">
        <v>17</v>
      </c>
      <c r="C16" s="17">
        <v>0.84499999999999997</v>
      </c>
      <c r="D16" s="19">
        <v>0.82</v>
      </c>
    </row>
    <row r="17" spans="2:4" x14ac:dyDescent="0.45">
      <c r="B17" s="18" t="s">
        <v>18</v>
      </c>
      <c r="C17" s="16">
        <v>0.75800000000000001</v>
      </c>
      <c r="D17" s="18">
        <v>0.77</v>
      </c>
    </row>
    <row r="18" spans="2:4" x14ac:dyDescent="0.45">
      <c r="B18" s="19" t="s">
        <v>19</v>
      </c>
      <c r="C18" s="17">
        <v>0.97599999999999998</v>
      </c>
      <c r="D18" s="19">
        <v>0.91</v>
      </c>
    </row>
    <row r="19" spans="2:4" x14ac:dyDescent="0.45">
      <c r="B19" s="18" t="s">
        <v>20</v>
      </c>
      <c r="C19" s="16">
        <v>0.7</v>
      </c>
      <c r="D19" s="18">
        <v>0.72</v>
      </c>
    </row>
    <row r="20" spans="2:4" x14ac:dyDescent="0.45">
      <c r="B20" s="19" t="s">
        <v>21</v>
      </c>
      <c r="C20" s="17">
        <v>0.90700000000000003</v>
      </c>
      <c r="D20" s="19">
        <v>0.87</v>
      </c>
    </row>
    <row r="21" spans="2:4" x14ac:dyDescent="0.45">
      <c r="B21" s="18" t="s">
        <v>22</v>
      </c>
      <c r="C21" s="16">
        <v>0.66400000000000003</v>
      </c>
      <c r="D21" s="18">
        <v>0.68</v>
      </c>
    </row>
    <row r="22" spans="2:4" x14ac:dyDescent="0.45">
      <c r="B22" s="19" t="s">
        <v>23</v>
      </c>
      <c r="C22" s="17">
        <v>0.78600000000000003</v>
      </c>
      <c r="D22" s="19">
        <v>0.8</v>
      </c>
    </row>
    <row r="23" spans="2:4" x14ac:dyDescent="0.45">
      <c r="B23" s="18" t="s">
        <v>24</v>
      </c>
      <c r="C23" s="16">
        <v>0.69799999999999995</v>
      </c>
      <c r="D23" s="18">
        <v>0.73</v>
      </c>
    </row>
    <row r="24" spans="2:4" x14ac:dyDescent="0.45">
      <c r="B24" s="19" t="s">
        <v>25</v>
      </c>
      <c r="C24" s="17">
        <v>1</v>
      </c>
      <c r="D24" s="19">
        <v>0.94</v>
      </c>
    </row>
    <row r="25" spans="2:4" x14ac:dyDescent="0.45">
      <c r="B25" s="18" t="s">
        <v>26</v>
      </c>
      <c r="C25" s="16">
        <v>0.77400000000000002</v>
      </c>
      <c r="D25" s="18">
        <v>0.79</v>
      </c>
    </row>
    <row r="26" spans="2:4" x14ac:dyDescent="0.45">
      <c r="B26" s="19" t="s">
        <v>27</v>
      </c>
      <c r="C26" s="17">
        <v>0.89800000000000002</v>
      </c>
      <c r="D26" s="19">
        <v>0.87</v>
      </c>
    </row>
    <row r="27" spans="2:4" x14ac:dyDescent="0.45">
      <c r="B27" s="18" t="s">
        <v>28</v>
      </c>
      <c r="C27" s="16">
        <v>0.98599999999999999</v>
      </c>
      <c r="D27" s="18">
        <v>0.91</v>
      </c>
    </row>
    <row r="28" spans="2:4" x14ac:dyDescent="0.45">
      <c r="B28" s="19" t="s">
        <v>29</v>
      </c>
      <c r="C28" s="17">
        <v>0.71199999999999997</v>
      </c>
      <c r="D28" s="19">
        <v>0.73</v>
      </c>
    </row>
    <row r="29" spans="2:4" x14ac:dyDescent="0.45">
      <c r="B29" s="18" t="s">
        <v>30</v>
      </c>
      <c r="C29" s="16">
        <v>0.70499999999999996</v>
      </c>
      <c r="D29" s="18">
        <v>0.74</v>
      </c>
    </row>
    <row r="30" spans="2:4" x14ac:dyDescent="0.45">
      <c r="B30" s="19" t="s">
        <v>31</v>
      </c>
      <c r="C30" s="17">
        <v>0</v>
      </c>
      <c r="D30" s="19">
        <v>0</v>
      </c>
    </row>
    <row r="31" spans="2:4" x14ac:dyDescent="0.45">
      <c r="B31" s="18" t="s">
        <v>32</v>
      </c>
      <c r="C31" s="16">
        <v>0.94699999999999995</v>
      </c>
      <c r="D31" s="18">
        <v>0.89</v>
      </c>
    </row>
    <row r="32" spans="2:4" x14ac:dyDescent="0.45">
      <c r="B32" s="19" t="s">
        <v>33</v>
      </c>
      <c r="C32" s="17">
        <v>1</v>
      </c>
      <c r="D32" s="19">
        <v>0.94</v>
      </c>
    </row>
    <row r="33" spans="2:4" x14ac:dyDescent="0.45">
      <c r="B33" s="18" t="s">
        <v>34</v>
      </c>
      <c r="C33" s="16">
        <v>0.78700000000000003</v>
      </c>
      <c r="D33" s="18">
        <v>0.79</v>
      </c>
    </row>
    <row r="34" spans="2:4" x14ac:dyDescent="0.45">
      <c r="B34" s="21" t="s">
        <v>35</v>
      </c>
      <c r="C34" s="22">
        <v>0.77300000000000002</v>
      </c>
      <c r="D34" s="21">
        <v>0.79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7035-4056-472F-BD13-EF14A013B065}">
  <dimension ref="B1:K57"/>
  <sheetViews>
    <sheetView tabSelected="1" topLeftCell="A13" zoomScale="90" zoomScaleNormal="90" workbookViewId="0">
      <selection activeCell="E30" sqref="E30"/>
    </sheetView>
  </sheetViews>
  <sheetFormatPr defaultRowHeight="14.25" x14ac:dyDescent="0.45"/>
  <cols>
    <col min="2" max="2" width="30.86328125" customWidth="1"/>
    <col min="3" max="3" width="17.6640625" customWidth="1"/>
    <col min="4" max="4" width="21.19921875" customWidth="1"/>
    <col min="5" max="5" width="15.53125" customWidth="1"/>
  </cols>
  <sheetData>
    <row r="1" spans="2:8" x14ac:dyDescent="0.45">
      <c r="E1" t="s">
        <v>82</v>
      </c>
    </row>
    <row r="2" spans="2:8" x14ac:dyDescent="0.45">
      <c r="B2" s="7" t="s">
        <v>0</v>
      </c>
      <c r="C2" s="6" t="s">
        <v>45</v>
      </c>
      <c r="D2" s="6" t="s">
        <v>87</v>
      </c>
      <c r="E2" s="6" t="s">
        <v>83</v>
      </c>
      <c r="F2" s="6" t="s">
        <v>80</v>
      </c>
      <c r="G2" s="6" t="s">
        <v>88</v>
      </c>
      <c r="H2" s="6" t="s">
        <v>89</v>
      </c>
    </row>
    <row r="3" spans="2:8" x14ac:dyDescent="0.45">
      <c r="B3" s="8" t="s">
        <v>31</v>
      </c>
      <c r="C3" s="12">
        <v>288801</v>
      </c>
      <c r="D3" s="12">
        <f>VLOOKUP(B3,IDH!$B$3:$D$34,3,FALSE)</f>
        <v>0</v>
      </c>
      <c r="E3" s="9">
        <v>298</v>
      </c>
      <c r="F3" s="15">
        <f>Table24710[[#This Row],[População]]/Table24710[[#Totals],[População]]</f>
        <v>2.4571156947806636E-2</v>
      </c>
      <c r="G3" s="15">
        <f>Table24710[[#This Row],[IDH]]/Table24710[[#Totals],[IDH]]</f>
        <v>0</v>
      </c>
      <c r="H3" s="15">
        <f>Table24710[[#This Row],[Calcadas]]/Table24710[[#Totals],[Calcadas]]</f>
        <v>1.9017230376515634E-2</v>
      </c>
    </row>
    <row r="4" spans="2:8" x14ac:dyDescent="0.45">
      <c r="B4" s="8" t="s">
        <v>22</v>
      </c>
      <c r="C4" s="12">
        <v>157478</v>
      </c>
      <c r="D4" s="12">
        <f>VLOOKUP(B4,IDH!$B$3:$D$34,3,FALSE)</f>
        <v>0.68</v>
      </c>
      <c r="E4" s="9">
        <v>99</v>
      </c>
      <c r="F4" s="15">
        <f>Table24710[[#This Row],[População]]/Table24710[[#Totals],[População]]</f>
        <v>1.3398210718891879E-2</v>
      </c>
      <c r="G4" s="15">
        <f>Table24710[[#This Row],[IDH]]/Table24710[[#Totals],[IDH]]</f>
        <v>2.74969672462596E-2</v>
      </c>
      <c r="H4" s="15">
        <f>Table24710[[#This Row],[Calcadas]]/Table24710[[#Totals],[Calcadas]]</f>
        <v>6.3178047223994898E-3</v>
      </c>
    </row>
    <row r="5" spans="2:8" x14ac:dyDescent="0.45">
      <c r="B5" s="8" t="s">
        <v>10</v>
      </c>
      <c r="C5" s="12">
        <v>230610</v>
      </c>
      <c r="D5" s="12">
        <f>VLOOKUP(B5,IDH!$B$3:$D$34,3,FALSE)</f>
        <v>0.71</v>
      </c>
      <c r="E5" s="9">
        <v>110</v>
      </c>
      <c r="F5" s="15">
        <f>Table24710[[#This Row],[População]]/Table24710[[#Totals],[População]]</f>
        <v>1.9620273142176407E-2</v>
      </c>
      <c r="G5" s="15">
        <f>Table24710[[#This Row],[IDH]]/Table24710[[#Totals],[IDH]]</f>
        <v>2.8710068742418108E-2</v>
      </c>
      <c r="H5" s="15">
        <f>Table24710[[#This Row],[Calcadas]]/Table24710[[#Totals],[Calcadas]]</f>
        <v>7.0197830248883214E-3</v>
      </c>
    </row>
    <row r="6" spans="2:8" x14ac:dyDescent="0.45">
      <c r="B6" s="8" t="s">
        <v>13</v>
      </c>
      <c r="C6" s="12">
        <v>280851</v>
      </c>
      <c r="D6" s="12">
        <f>VLOOKUP(B6,IDH!$B$3:$D$34,3,FALSE)</f>
        <v>0.71</v>
      </c>
      <c r="E6" s="9">
        <v>164</v>
      </c>
      <c r="F6" s="15">
        <f>Table24710[[#This Row],[População]]/Table24710[[#Totals],[População]]</f>
        <v>2.3894771832328979E-2</v>
      </c>
      <c r="G6" s="15">
        <f>Table24710[[#This Row],[IDH]]/Table24710[[#Totals],[IDH]]</f>
        <v>2.8710068742418108E-2</v>
      </c>
      <c r="H6" s="15">
        <f>Table24710[[#This Row],[Calcadas]]/Table24710[[#Totals],[Calcadas]]</f>
        <v>1.0465858328015316E-2</v>
      </c>
    </row>
    <row r="7" spans="2:8" x14ac:dyDescent="0.45">
      <c r="B7" s="8" t="s">
        <v>20</v>
      </c>
      <c r="C7" s="12">
        <v>230921</v>
      </c>
      <c r="D7" s="12">
        <f>VLOOKUP(B7,IDH!$B$3:$D$34,3,FALSE)</f>
        <v>0.72</v>
      </c>
      <c r="E7" s="9">
        <v>449</v>
      </c>
      <c r="F7" s="15">
        <f>Table24710[[#This Row],[População]]/Table24710[[#Totals],[População]]</f>
        <v>1.9646732987574338E-2</v>
      </c>
      <c r="G7" s="15">
        <f>Table24710[[#This Row],[IDH]]/Table24710[[#Totals],[IDH]]</f>
        <v>2.9114435907804281E-2</v>
      </c>
      <c r="H7" s="15">
        <f>Table24710[[#This Row],[Calcadas]]/Table24710[[#Totals],[Calcadas]]</f>
        <v>2.8653477983407786E-2</v>
      </c>
    </row>
    <row r="8" spans="2:8" x14ac:dyDescent="0.45">
      <c r="B8" s="8" t="s">
        <v>15</v>
      </c>
      <c r="C8" s="12">
        <v>385051</v>
      </c>
      <c r="D8" s="12">
        <f>VLOOKUP(B8,IDH!$B$3:$D$34,3,FALSE)</f>
        <v>0.73</v>
      </c>
      <c r="E8" s="9">
        <v>213</v>
      </c>
      <c r="F8" s="15">
        <f>Table24710[[#This Row],[População]]/Table24710[[#Totals],[População]]</f>
        <v>3.2760096238966946E-2</v>
      </c>
      <c r="G8" s="15">
        <f>Table24710[[#This Row],[IDH]]/Table24710[[#Totals],[IDH]]</f>
        <v>2.951880307319045E-2</v>
      </c>
      <c r="H8" s="15">
        <f>Table24710[[#This Row],[Calcadas]]/Table24710[[#Totals],[Calcadas]]</f>
        <v>1.3592852584556477E-2</v>
      </c>
    </row>
    <row r="9" spans="2:8" x14ac:dyDescent="0.45">
      <c r="B9" s="8" t="s">
        <v>24</v>
      </c>
      <c r="C9" s="12">
        <v>168743</v>
      </c>
      <c r="D9" s="12">
        <f>VLOOKUP(B9,IDH!$B$3:$D$34,3,FALSE)</f>
        <v>0.73</v>
      </c>
      <c r="E9" s="9">
        <v>121</v>
      </c>
      <c r="F9" s="15">
        <f>Table24710[[#This Row],[População]]/Table24710[[#Totals],[População]]</f>
        <v>1.4356635665540407E-2</v>
      </c>
      <c r="G9" s="15">
        <f>Table24710[[#This Row],[IDH]]/Table24710[[#Totals],[IDH]]</f>
        <v>2.951880307319045E-2</v>
      </c>
      <c r="H9" s="15">
        <f>Table24710[[#This Row],[Calcadas]]/Table24710[[#Totals],[Calcadas]]</f>
        <v>7.7217613273771538E-3</v>
      </c>
    </row>
    <row r="10" spans="2:8" x14ac:dyDescent="0.45">
      <c r="B10" s="8" t="s">
        <v>29</v>
      </c>
      <c r="C10" s="12">
        <v>457122</v>
      </c>
      <c r="D10" s="12">
        <f>VLOOKUP(B10,IDH!$B$3:$D$34,3,FALSE)</f>
        <v>0.73</v>
      </c>
      <c r="E10" s="9">
        <v>271</v>
      </c>
      <c r="F10" s="15">
        <f>Table24710[[#This Row],[População]]/Table24710[[#Totals],[População]]</f>
        <v>3.889188890029905E-2</v>
      </c>
      <c r="G10" s="15">
        <f>Table24710[[#This Row],[IDH]]/Table24710[[#Totals],[IDH]]</f>
        <v>2.951880307319045E-2</v>
      </c>
      <c r="H10" s="15">
        <f>Table24710[[#This Row],[Calcadas]]/Table24710[[#Totals],[Calcadas]]</f>
        <v>1.7294192724952136E-2</v>
      </c>
    </row>
    <row r="11" spans="2:8" x14ac:dyDescent="0.45">
      <c r="B11" s="8" t="s">
        <v>30</v>
      </c>
      <c r="C11" s="12">
        <v>325052</v>
      </c>
      <c r="D11" s="12">
        <f>VLOOKUP(B11,IDH!$B$3:$D$34,3,FALSE)</f>
        <v>0.74</v>
      </c>
      <c r="E11" s="9">
        <v>319</v>
      </c>
      <c r="F11" s="15">
        <f>Table24710[[#This Row],[População]]/Table24710[[#Totals],[População]]</f>
        <v>2.7655387994496013E-2</v>
      </c>
      <c r="G11" s="15">
        <f>Table24710[[#This Row],[IDH]]/Table24710[[#Totals],[IDH]]</f>
        <v>2.9923170238576623E-2</v>
      </c>
      <c r="H11" s="15">
        <f>Table24710[[#This Row],[Calcadas]]/Table24710[[#Totals],[Calcadas]]</f>
        <v>2.0357370772176132E-2</v>
      </c>
    </row>
    <row r="12" spans="2:8" x14ac:dyDescent="0.45">
      <c r="B12" s="8" t="s">
        <v>7</v>
      </c>
      <c r="C12" s="12">
        <v>622021</v>
      </c>
      <c r="D12" s="12">
        <f>VLOOKUP(B12,IDH!$B$3:$D$34,3,FALSE)</f>
        <v>0.75</v>
      </c>
      <c r="E12" s="9">
        <v>510</v>
      </c>
      <c r="F12" s="15">
        <f>Table24710[[#This Row],[População]]/Table24710[[#Totals],[População]]</f>
        <v>5.2921477473525477E-2</v>
      </c>
      <c r="G12" s="15">
        <f>Table24710[[#This Row],[IDH]]/Table24710[[#Totals],[IDH]]</f>
        <v>3.0327537403962792E-2</v>
      </c>
      <c r="H12" s="15">
        <f>Table24710[[#This Row],[Calcadas]]/Table24710[[#Totals],[Calcadas]]</f>
        <v>3.2546266751754947E-2</v>
      </c>
    </row>
    <row r="13" spans="2:8" x14ac:dyDescent="0.45">
      <c r="B13" s="8" t="s">
        <v>9</v>
      </c>
      <c r="C13" s="12">
        <v>439912</v>
      </c>
      <c r="D13" s="12">
        <f>VLOOKUP(B13,IDH!$B$3:$D$34,3,FALSE)</f>
        <v>0.76</v>
      </c>
      <c r="E13" s="9">
        <v>348</v>
      </c>
      <c r="F13" s="15">
        <f>Table24710[[#This Row],[População]]/Table24710[[#Totals],[População]]</f>
        <v>3.7427664015095216E-2</v>
      </c>
      <c r="G13" s="15">
        <f>Table24710[[#This Row],[IDH]]/Table24710[[#Totals],[IDH]]</f>
        <v>3.0731904569348965E-2</v>
      </c>
      <c r="H13" s="15">
        <f>Table24710[[#This Row],[Calcadas]]/Table24710[[#Totals],[Calcadas]]</f>
        <v>2.2208040842373964E-2</v>
      </c>
    </row>
    <row r="14" spans="2:8" x14ac:dyDescent="0.45">
      <c r="B14" s="8" t="s">
        <v>12</v>
      </c>
      <c r="C14" s="12">
        <v>419142</v>
      </c>
      <c r="D14" s="12">
        <f>VLOOKUP(B14,IDH!$B$3:$D$34,3,FALSE)</f>
        <v>0.76</v>
      </c>
      <c r="E14" s="9">
        <v>458</v>
      </c>
      <c r="F14" s="15">
        <f>Table24710[[#This Row],[População]]/Table24710[[#Totals],[População]]</f>
        <v>3.5660554725979371E-2</v>
      </c>
      <c r="G14" s="15">
        <f>Table24710[[#This Row],[IDH]]/Table24710[[#Totals],[IDH]]</f>
        <v>3.0731904569348965E-2</v>
      </c>
      <c r="H14" s="15">
        <f>Table24710[[#This Row],[Calcadas]]/Table24710[[#Totals],[Calcadas]]</f>
        <v>2.9227823867262286E-2</v>
      </c>
    </row>
    <row r="15" spans="2:8" x14ac:dyDescent="0.45">
      <c r="B15" s="8" t="s">
        <v>16</v>
      </c>
      <c r="C15" s="12">
        <v>549220</v>
      </c>
      <c r="D15" s="12">
        <f>VLOOKUP(B15,IDH!$B$3:$D$34,3,FALSE)</f>
        <v>0.76</v>
      </c>
      <c r="E15" s="9">
        <v>540</v>
      </c>
      <c r="F15" s="15">
        <f>Table24710[[#This Row],[População]]/Table24710[[#Totals],[População]]</f>
        <v>4.6727576493413671E-2</v>
      </c>
      <c r="G15" s="15">
        <f>Table24710[[#This Row],[IDH]]/Table24710[[#Totals],[IDH]]</f>
        <v>3.0731904569348965E-2</v>
      </c>
      <c r="H15" s="15">
        <f>Table24710[[#This Row],[Calcadas]]/Table24710[[#Totals],[Calcadas]]</f>
        <v>3.4460753031269942E-2</v>
      </c>
    </row>
    <row r="16" spans="2:8" x14ac:dyDescent="0.45">
      <c r="B16" s="8" t="s">
        <v>18</v>
      </c>
      <c r="C16" s="12">
        <v>242705</v>
      </c>
      <c r="D16" s="12">
        <f>VLOOKUP(B16,IDH!$B$3:$D$34,3,FALSE)</f>
        <v>0.77</v>
      </c>
      <c r="E16" s="9">
        <v>587</v>
      </c>
      <c r="F16" s="15">
        <f>Table24710[[#This Row],[População]]/Table24710[[#Totals],[População]]</f>
        <v>2.0649314396478578E-2</v>
      </c>
      <c r="G16" s="15">
        <f>Table24710[[#This Row],[IDH]]/Table24710[[#Totals],[IDH]]</f>
        <v>3.1136271734735134E-2</v>
      </c>
      <c r="H16" s="15">
        <f>Table24710[[#This Row],[Calcadas]]/Table24710[[#Totals],[Calcadas]]</f>
        <v>3.7460114869176768E-2</v>
      </c>
    </row>
    <row r="17" spans="2:11" x14ac:dyDescent="0.45">
      <c r="B17" s="8" t="s">
        <v>6</v>
      </c>
      <c r="C17" s="12">
        <v>673432</v>
      </c>
      <c r="D17" s="12">
        <f>VLOOKUP(B17,IDH!$B$3:$D$34,3,FALSE)</f>
        <v>0.78</v>
      </c>
      <c r="E17" s="9">
        <v>639</v>
      </c>
      <c r="F17" s="15">
        <f>Table24710[[#This Row],[População]]/Table24710[[#Totals],[População]]</f>
        <v>5.7295519633503066E-2</v>
      </c>
      <c r="G17" s="15">
        <f>Table24710[[#This Row],[IDH]]/Table24710[[#Totals],[IDH]]</f>
        <v>3.1540638900121307E-2</v>
      </c>
      <c r="H17" s="15">
        <f>Table24710[[#This Row],[Calcadas]]/Table24710[[#Totals],[Calcadas]]</f>
        <v>4.0778557753669432E-2</v>
      </c>
      <c r="K17">
        <f>LINEST(Table24710[Calcadas_p],Table24710[População_p],TRUE,TRUE)</f>
        <v>0.72944509508094468</v>
      </c>
    </row>
    <row r="18" spans="2:11" x14ac:dyDescent="0.45">
      <c r="B18" s="8" t="s">
        <v>11</v>
      </c>
      <c r="C18" s="12">
        <v>208334</v>
      </c>
      <c r="D18" s="12">
        <f>VLOOKUP(B18,IDH!$B$3:$D$34,3,FALSE)</f>
        <v>0.78</v>
      </c>
      <c r="E18" s="9">
        <v>174</v>
      </c>
      <c r="F18" s="15">
        <f>Table24710[[#This Row],[População]]/Table24710[[#Totals],[População]]</f>
        <v>1.7725033540619137E-2</v>
      </c>
      <c r="G18" s="15">
        <f>Table24710[[#This Row],[IDH]]/Table24710[[#Totals],[IDH]]</f>
        <v>3.1540638900121307E-2</v>
      </c>
      <c r="H18" s="15">
        <f>Table24710[[#This Row],[Calcadas]]/Table24710[[#Totals],[Calcadas]]</f>
        <v>1.1104020421186982E-2</v>
      </c>
    </row>
    <row r="19" spans="2:11" x14ac:dyDescent="0.45">
      <c r="B19" s="8" t="s">
        <v>26</v>
      </c>
      <c r="C19" s="12">
        <v>586649</v>
      </c>
      <c r="D19" s="12">
        <f>VLOOKUP(B19,IDH!$B$3:$D$34,3,FALSE)</f>
        <v>0.79</v>
      </c>
      <c r="E19" s="9">
        <v>465</v>
      </c>
      <c r="F19" s="15">
        <f>Table24710[[#This Row],[População]]/Table24710[[#Totals],[População]]</f>
        <v>4.9912031649037972E-2</v>
      </c>
      <c r="G19" s="15">
        <f>Table24710[[#This Row],[IDH]]/Table24710[[#Totals],[IDH]]</f>
        <v>3.1945006065507479E-2</v>
      </c>
      <c r="H19" s="15">
        <f>Table24710[[#This Row],[Calcadas]]/Table24710[[#Totals],[Calcadas]]</f>
        <v>2.9674537332482452E-2</v>
      </c>
    </row>
    <row r="20" spans="2:11" x14ac:dyDescent="0.45">
      <c r="B20" s="8" t="s">
        <v>34</v>
      </c>
      <c r="C20" s="12">
        <v>354266</v>
      </c>
      <c r="D20" s="12">
        <f>VLOOKUP(B20,IDH!$B$3:$D$34,3,FALSE)</f>
        <v>0.79</v>
      </c>
      <c r="E20" s="9">
        <v>464</v>
      </c>
      <c r="F20" s="15">
        <f>Table24710[[#This Row],[População]]/Table24710[[#Totals],[População]]</f>
        <v>3.0140911864126738E-2</v>
      </c>
      <c r="G20" s="15">
        <f>Table24710[[#This Row],[IDH]]/Table24710[[#Totals],[IDH]]</f>
        <v>3.1945006065507479E-2</v>
      </c>
      <c r="H20" s="15">
        <f>Table24710[[#This Row],[Calcadas]]/Table24710[[#Totals],[Calcadas]]</f>
        <v>2.9610721123165283E-2</v>
      </c>
    </row>
    <row r="21" spans="2:11" x14ac:dyDescent="0.45">
      <c r="B21" s="8" t="s">
        <v>35</v>
      </c>
      <c r="C21" s="12">
        <v>247603</v>
      </c>
      <c r="D21" s="12">
        <f>VLOOKUP(B21,IDH!$B$3:$D$34,3,FALSE)</f>
        <v>0.79</v>
      </c>
      <c r="E21" s="9">
        <v>330</v>
      </c>
      <c r="F21" s="15">
        <f>Table24710[[#This Row],[População]]/Table24710[[#Totals],[População]]</f>
        <v>2.1066035691523804E-2</v>
      </c>
      <c r="G21" s="15">
        <f>Table24710[[#This Row],[IDH]]/Table24710[[#Totals],[IDH]]</f>
        <v>3.1945006065507479E-2</v>
      </c>
      <c r="H21" s="15">
        <f>Table24710[[#This Row],[Calcadas]]/Table24710[[#Totals],[Calcadas]]</f>
        <v>2.1059349074664963E-2</v>
      </c>
    </row>
    <row r="22" spans="2:11" x14ac:dyDescent="0.45">
      <c r="B22" s="8" t="s">
        <v>8</v>
      </c>
      <c r="C22" s="12">
        <v>311264</v>
      </c>
      <c r="D22" s="12">
        <f>VLOOKUP(B22,IDH!$B$3:$D$34,3,FALSE)</f>
        <v>0.8</v>
      </c>
      <c r="E22" s="9">
        <v>434</v>
      </c>
      <c r="F22" s="15">
        <f>Table24710[[#This Row],[População]]/Table24710[[#Totals],[População]]</f>
        <v>2.648230648855816E-2</v>
      </c>
      <c r="G22" s="15">
        <f>Table24710[[#This Row],[IDH]]/Table24710[[#Totals],[IDH]]</f>
        <v>3.2349373230893645E-2</v>
      </c>
      <c r="H22" s="15">
        <f>Table24710[[#This Row],[Calcadas]]/Table24710[[#Totals],[Calcadas]]</f>
        <v>2.7696234843650289E-2</v>
      </c>
    </row>
    <row r="23" spans="2:11" x14ac:dyDescent="0.45">
      <c r="B23" s="8" t="s">
        <v>23</v>
      </c>
      <c r="C23" s="12">
        <v>473549</v>
      </c>
      <c r="D23" s="12">
        <f>VLOOKUP(B23,IDH!$B$3:$D$34,3,FALSE)</f>
        <v>0.8</v>
      </c>
      <c r="E23" s="9">
        <v>651</v>
      </c>
      <c r="F23" s="15">
        <f>Table24710[[#This Row],[População]]/Table24710[[#Totals],[População]]</f>
        <v>4.0289496232619987E-2</v>
      </c>
      <c r="G23" s="15">
        <f>Table24710[[#This Row],[IDH]]/Table24710[[#Totals],[IDH]]</f>
        <v>3.2349373230893645E-2</v>
      </c>
      <c r="H23" s="15">
        <f>Table24710[[#This Row],[Calcadas]]/Table24710[[#Totals],[Calcadas]]</f>
        <v>4.1544352265475433E-2</v>
      </c>
    </row>
    <row r="24" spans="2:11" x14ac:dyDescent="0.45">
      <c r="B24" s="8" t="s">
        <v>4</v>
      </c>
      <c r="C24" s="12">
        <v>265543</v>
      </c>
      <c r="D24" s="12">
        <f>VLOOKUP(B24,IDH!$B$3:$D$34,3,FALSE)</f>
        <v>0.82</v>
      </c>
      <c r="E24" s="9">
        <v>485</v>
      </c>
      <c r="F24" s="15">
        <f>Table24710[[#This Row],[População]]/Table24710[[#Totals],[População]]</f>
        <v>2.2592368895507347E-2</v>
      </c>
      <c r="G24" s="15">
        <f>Table24710[[#This Row],[IDH]]/Table24710[[#Totals],[IDH]]</f>
        <v>3.3158107561665984E-2</v>
      </c>
      <c r="H24" s="15">
        <f>Table24710[[#This Row],[Calcadas]]/Table24710[[#Totals],[Calcadas]]</f>
        <v>3.0950861518825781E-2</v>
      </c>
    </row>
    <row r="25" spans="2:11" x14ac:dyDescent="0.45">
      <c r="B25" s="8" t="s">
        <v>14</v>
      </c>
      <c r="C25" s="12">
        <v>484995</v>
      </c>
      <c r="D25" s="12">
        <f>VLOOKUP(B25,IDH!$B$3:$D$34,3,FALSE)</f>
        <v>0.82</v>
      </c>
      <c r="E25" s="9">
        <v>572</v>
      </c>
      <c r="F25" s="15">
        <f>Table24710[[#This Row],[População]]/Table24710[[#Totals],[População]]</f>
        <v>4.1263320639130331E-2</v>
      </c>
      <c r="G25" s="15">
        <f>Table24710[[#This Row],[IDH]]/Table24710[[#Totals],[IDH]]</f>
        <v>3.3158107561665984E-2</v>
      </c>
      <c r="H25" s="15">
        <f>Table24710[[#This Row],[Calcadas]]/Table24710[[#Totals],[Calcadas]]</f>
        <v>3.6502871729419274E-2</v>
      </c>
    </row>
    <row r="26" spans="2:11" x14ac:dyDescent="0.45">
      <c r="B26" s="8" t="s">
        <v>17</v>
      </c>
      <c r="C26" s="12">
        <v>228281</v>
      </c>
      <c r="D26" s="12">
        <f>VLOOKUP(B26,IDH!$B$3:$D$34,3,FALSE)</f>
        <v>0.82</v>
      </c>
      <c r="E26" s="9">
        <v>254</v>
      </c>
      <c r="F26" s="15">
        <f>Table24710[[#This Row],[População]]/Table24710[[#Totals],[População]]</f>
        <v>1.9422122081302513E-2</v>
      </c>
      <c r="G26" s="15">
        <f>Table24710[[#This Row],[IDH]]/Table24710[[#Totals],[IDH]]</f>
        <v>3.3158107561665984E-2</v>
      </c>
      <c r="H26" s="15">
        <f>Table24710[[#This Row],[Calcadas]]/Table24710[[#Totals],[Calcadas]]</f>
        <v>1.6209317166560305E-2</v>
      </c>
    </row>
    <row r="27" spans="2:11" x14ac:dyDescent="0.45">
      <c r="B27" s="8" t="s">
        <v>5</v>
      </c>
      <c r="C27" s="12">
        <v>454048</v>
      </c>
      <c r="D27" s="12">
        <f>VLOOKUP(B27,IDH!$B$3:$D$34,3,FALSE)</f>
        <v>0.86</v>
      </c>
      <c r="E27" s="9">
        <v>740</v>
      </c>
      <c r="F27" s="15">
        <f>Table24710[[#This Row],[População]]/Table24710[[#Totals],[População]]</f>
        <v>3.8630353322314355E-2</v>
      </c>
      <c r="G27" s="15">
        <f>Table24710[[#This Row],[IDH]]/Table24710[[#Totals],[IDH]]</f>
        <v>3.4775576223210668E-2</v>
      </c>
      <c r="H27" s="15">
        <f>Table24710[[#This Row],[Calcadas]]/Table24710[[#Totals],[Calcadas]]</f>
        <v>4.7223994894703254E-2</v>
      </c>
    </row>
    <row r="28" spans="2:11" x14ac:dyDescent="0.45">
      <c r="B28" s="8" t="s">
        <v>21</v>
      </c>
      <c r="C28" s="12">
        <v>357773</v>
      </c>
      <c r="D28" s="12">
        <f>VLOOKUP(B28,IDH!$B$3:$D$34,3,FALSE)</f>
        <v>0.87</v>
      </c>
      <c r="E28" s="9">
        <v>828</v>
      </c>
      <c r="F28" s="15">
        <f>Table24710[[#This Row],[População]]/Table24710[[#Totals],[População]]</f>
        <v>3.0439287033935562E-2</v>
      </c>
      <c r="G28" s="15">
        <f>Table24710[[#This Row],[IDH]]/Table24710[[#Totals],[IDH]]</f>
        <v>3.517994338859684E-2</v>
      </c>
      <c r="H28" s="15">
        <f>Table24710[[#This Row],[Calcadas]]/Table24710[[#Totals],[Calcadas]]</f>
        <v>5.2839821314613913E-2</v>
      </c>
    </row>
    <row r="29" spans="2:11" x14ac:dyDescent="0.45">
      <c r="B29" s="8" t="s">
        <v>27</v>
      </c>
      <c r="C29" s="12">
        <v>320091</v>
      </c>
      <c r="D29" s="12">
        <f>VLOOKUP(B29,IDH!$B$3:$D$34,3,FALSE)</f>
        <v>0.87</v>
      </c>
      <c r="E29" s="9">
        <v>608</v>
      </c>
      <c r="F29" s="15">
        <f>Table24710[[#This Row],[População]]/Table24710[[#Totals],[População]]</f>
        <v>2.7233306666460205E-2</v>
      </c>
      <c r="G29" s="15">
        <f>Table24710[[#This Row],[IDH]]/Table24710[[#Totals],[IDH]]</f>
        <v>3.517994338859684E-2</v>
      </c>
      <c r="H29" s="15">
        <f>Table24710[[#This Row],[Calcadas]]/Table24710[[#Totals],[Calcadas]]</f>
        <v>3.8800255264837269E-2</v>
      </c>
    </row>
    <row r="30" spans="2:11" x14ac:dyDescent="0.45">
      <c r="B30" s="8" t="s">
        <v>32</v>
      </c>
      <c r="C30" s="12">
        <v>455427</v>
      </c>
      <c r="D30" s="12">
        <f>VLOOKUP(B30,IDH!$B$3:$D$34,3,FALSE)</f>
        <v>0.89</v>
      </c>
      <c r="E30" s="9">
        <v>1382</v>
      </c>
      <c r="F30" s="15">
        <f>Table24710[[#This Row],[População]]/Table24710[[#Totals],[População]]</f>
        <v>3.8747678488885884E-2</v>
      </c>
      <c r="G30" s="15">
        <f>Table24710[[#This Row],[IDH]]/Table24710[[#Totals],[IDH]]</f>
        <v>3.5988677719369179E-2</v>
      </c>
      <c r="H30" s="15">
        <f>Table24710[[#This Row],[Calcadas]]/Table24710[[#Totals],[Calcadas]]</f>
        <v>8.819400127632418E-2</v>
      </c>
    </row>
    <row r="31" spans="2:11" x14ac:dyDescent="0.45">
      <c r="B31" s="8" t="s">
        <v>19</v>
      </c>
      <c r="C31" s="12">
        <v>503164</v>
      </c>
      <c r="D31" s="12">
        <f>VLOOKUP(B31,IDH!$B$3:$D$34,3,FALSE)</f>
        <v>0.91</v>
      </c>
      <c r="E31" s="9">
        <v>623</v>
      </c>
      <c r="F31" s="15">
        <f>Table24710[[#This Row],[População]]/Table24710[[#Totals],[População]]</f>
        <v>4.2809137137635185E-2</v>
      </c>
      <c r="G31" s="15">
        <f>Table24710[[#This Row],[IDH]]/Table24710[[#Totals],[IDH]]</f>
        <v>3.6797412050141524E-2</v>
      </c>
      <c r="H31" s="15">
        <f>Table24710[[#This Row],[Calcadas]]/Table24710[[#Totals],[Calcadas]]</f>
        <v>3.975749840459477E-2</v>
      </c>
    </row>
    <row r="32" spans="2:11" x14ac:dyDescent="0.45">
      <c r="B32" s="8" t="s">
        <v>28</v>
      </c>
      <c r="C32" s="12">
        <v>244053</v>
      </c>
      <c r="D32" s="12">
        <f>VLOOKUP(B32,IDH!$B$3:$D$34,3,FALSE)</f>
        <v>0.91</v>
      </c>
      <c r="E32" s="9">
        <v>559</v>
      </c>
      <c r="F32" s="15">
        <f>Table24710[[#This Row],[População]]/Table24710[[#Totals],[População]]</f>
        <v>2.076400208649919E-2</v>
      </c>
      <c r="G32" s="15">
        <f>Table24710[[#This Row],[IDH]]/Table24710[[#Totals],[IDH]]</f>
        <v>3.6797412050141524E-2</v>
      </c>
      <c r="H32" s="15">
        <f>Table24710[[#This Row],[Calcadas]]/Table24710[[#Totals],[Calcadas]]</f>
        <v>3.5673261008296105E-2</v>
      </c>
    </row>
    <row r="33" spans="2:8" x14ac:dyDescent="0.45">
      <c r="B33" s="8" t="s">
        <v>25</v>
      </c>
      <c r="C33" s="12">
        <v>492612</v>
      </c>
      <c r="D33" s="12">
        <f>VLOOKUP(B33,IDH!$B$3:$D$34,3,FALSE)</f>
        <v>0.94</v>
      </c>
      <c r="E33" s="9">
        <v>1152</v>
      </c>
      <c r="F33" s="15">
        <f>Table24710[[#This Row],[População]]/Table24710[[#Totals],[População]]</f>
        <v>4.1911374151657792E-2</v>
      </c>
      <c r="G33" s="15">
        <f>Table24710[[#This Row],[IDH]]/Table24710[[#Totals],[IDH]]</f>
        <v>3.8010513546300029E-2</v>
      </c>
      <c r="H33" s="15">
        <f>Table24710[[#This Row],[Calcadas]]/Table24710[[#Totals],[Calcadas]]</f>
        <v>7.3516273133375873E-2</v>
      </c>
    </row>
    <row r="34" spans="2:8" x14ac:dyDescent="0.45">
      <c r="B34" s="8" t="s">
        <v>33</v>
      </c>
      <c r="C34" s="12">
        <v>294946</v>
      </c>
      <c r="D34" s="12">
        <f>VLOOKUP(B34,IDH!$B$3:$D$34,3,FALSE)</f>
        <v>0.94</v>
      </c>
      <c r="E34" s="9">
        <v>823</v>
      </c>
      <c r="F34" s="15">
        <f>Table24710[[#This Row],[População]]/Table24710[[#Totals],[População]]</f>
        <v>2.5093972864109807E-2</v>
      </c>
      <c r="G34" s="15">
        <f>Table24710[[#This Row],[IDH]]/Table24710[[#Totals],[IDH]]</f>
        <v>3.8010513546300029E-2</v>
      </c>
      <c r="H34" s="15">
        <f>Table24710[[#This Row],[Calcadas]]/Table24710[[#Totals],[Calcadas]]</f>
        <v>5.2520740268028082E-2</v>
      </c>
    </row>
    <row r="35" spans="2:8" x14ac:dyDescent="0.45">
      <c r="B35" s="8" t="s">
        <v>37</v>
      </c>
      <c r="C35" s="7">
        <f>SUBTOTAL(109,Table24710[População])</f>
        <v>11753659</v>
      </c>
      <c r="D35" s="7">
        <f>SUBTOTAL(109,Table24710[IDH])</f>
        <v>24.730000000000004</v>
      </c>
      <c r="E35" s="7">
        <f>SUBTOTAL(109,Table24710[Calcadas])</f>
        <v>15670</v>
      </c>
    </row>
    <row r="38" spans="2:8" x14ac:dyDescent="0.45">
      <c r="B38" s="10" t="s">
        <v>3</v>
      </c>
      <c r="C38" s="13"/>
      <c r="D38" s="14"/>
      <c r="E38" s="2"/>
      <c r="F38" s="3"/>
    </row>
    <row r="57" spans="4:4" x14ac:dyDescent="0.45">
      <c r="D57">
        <f>CORREL(C4:C34,D4:D34)</f>
        <v>0.18989779677131899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7C82-E88C-4E0B-ACBF-F6F96205420A}">
  <dimension ref="B1:F38"/>
  <sheetViews>
    <sheetView topLeftCell="B1" workbookViewId="0">
      <selection activeCell="D4" sqref="D4"/>
    </sheetView>
  </sheetViews>
  <sheetFormatPr defaultRowHeight="14.25" x14ac:dyDescent="0.45"/>
  <cols>
    <col min="2" max="2" width="30.86328125" customWidth="1"/>
    <col min="3" max="3" width="17.6640625" customWidth="1"/>
    <col min="4" max="4" width="21.19921875" customWidth="1"/>
    <col min="5" max="5" width="15.53125" customWidth="1"/>
  </cols>
  <sheetData>
    <row r="1" spans="2:6" x14ac:dyDescent="0.45">
      <c r="E1" t="s">
        <v>82</v>
      </c>
    </row>
    <row r="2" spans="2:6" x14ac:dyDescent="0.45">
      <c r="B2" s="7" t="s">
        <v>0</v>
      </c>
      <c r="C2" s="6" t="s">
        <v>45</v>
      </c>
      <c r="D2" s="6" t="s">
        <v>2</v>
      </c>
      <c r="E2" s="6" t="s">
        <v>80</v>
      </c>
      <c r="F2" s="6" t="s">
        <v>81</v>
      </c>
    </row>
    <row r="3" spans="2:6" x14ac:dyDescent="0.45">
      <c r="B3" s="8" t="s">
        <v>22</v>
      </c>
      <c r="C3" s="12">
        <v>157478</v>
      </c>
      <c r="D3" s="9">
        <v>1</v>
      </c>
      <c r="E3" s="15">
        <f>Table247[[#This Row],[População]]/Table247[[#Totals],[População]]</f>
        <v>1.3398210718891879E-2</v>
      </c>
      <c r="F3" s="15">
        <f>Table247[[#This Row],[Guias rebaixadas]]/Table247[[#Totals],[Guias rebaixadas]]</f>
        <v>1.9267822736030828E-3</v>
      </c>
    </row>
    <row r="4" spans="2:6" x14ac:dyDescent="0.45">
      <c r="B4" s="8" t="s">
        <v>24</v>
      </c>
      <c r="C4" s="12">
        <v>168743</v>
      </c>
      <c r="D4" s="9">
        <v>1</v>
      </c>
      <c r="E4" s="15">
        <f>Table247[[#This Row],[População]]/Table247[[#Totals],[População]]</f>
        <v>1.4356635665540407E-2</v>
      </c>
      <c r="F4" s="15">
        <f>Table247[[#This Row],[Guias rebaixadas]]/Table247[[#Totals],[Guias rebaixadas]]</f>
        <v>1.9267822736030828E-3</v>
      </c>
    </row>
    <row r="5" spans="2:6" x14ac:dyDescent="0.45">
      <c r="B5" s="8" t="s">
        <v>11</v>
      </c>
      <c r="C5" s="12">
        <v>208334</v>
      </c>
      <c r="D5" s="9">
        <v>13</v>
      </c>
      <c r="E5" s="15">
        <f>Table247[[#This Row],[População]]/Table247[[#Totals],[População]]</f>
        <v>1.7725033540619137E-2</v>
      </c>
      <c r="F5" s="15">
        <f>Table247[[#This Row],[Guias rebaixadas]]/Table247[[#Totals],[Guias rebaixadas]]</f>
        <v>2.5048169556840076E-2</v>
      </c>
    </row>
    <row r="6" spans="2:6" x14ac:dyDescent="0.45">
      <c r="B6" s="8" t="s">
        <v>17</v>
      </c>
      <c r="C6" s="12">
        <v>228281</v>
      </c>
      <c r="D6" s="9">
        <v>11</v>
      </c>
      <c r="E6" s="15">
        <f>Table247[[#This Row],[População]]/Table247[[#Totals],[População]]</f>
        <v>1.9422122081302513E-2</v>
      </c>
      <c r="F6" s="15">
        <f>Table247[[#This Row],[Guias rebaixadas]]/Table247[[#Totals],[Guias rebaixadas]]</f>
        <v>2.119460500963391E-2</v>
      </c>
    </row>
    <row r="7" spans="2:6" x14ac:dyDescent="0.45">
      <c r="B7" s="8" t="s">
        <v>10</v>
      </c>
      <c r="C7" s="12">
        <v>230610</v>
      </c>
      <c r="D7" s="9">
        <v>6</v>
      </c>
      <c r="E7" s="15">
        <f>Table247[[#This Row],[População]]/Table247[[#Totals],[População]]</f>
        <v>1.9620273142176407E-2</v>
      </c>
      <c r="F7" s="15">
        <f>Table247[[#This Row],[Guias rebaixadas]]/Table247[[#Totals],[Guias rebaixadas]]</f>
        <v>1.1560693641618497E-2</v>
      </c>
    </row>
    <row r="8" spans="2:6" x14ac:dyDescent="0.45">
      <c r="B8" s="8" t="s">
        <v>20</v>
      </c>
      <c r="C8" s="12">
        <v>230921</v>
      </c>
      <c r="D8" s="9">
        <v>15</v>
      </c>
      <c r="E8" s="15">
        <f>Table247[[#This Row],[População]]/Table247[[#Totals],[População]]</f>
        <v>1.9646732987574338E-2</v>
      </c>
      <c r="F8" s="15">
        <f>Table247[[#This Row],[Guias rebaixadas]]/Table247[[#Totals],[Guias rebaixadas]]</f>
        <v>2.8901734104046242E-2</v>
      </c>
    </row>
    <row r="9" spans="2:6" x14ac:dyDescent="0.45">
      <c r="B9" s="8" t="s">
        <v>18</v>
      </c>
      <c r="C9" s="12">
        <v>242705</v>
      </c>
      <c r="D9" s="9">
        <v>7</v>
      </c>
      <c r="E9" s="15">
        <f>Table247[[#This Row],[População]]/Table247[[#Totals],[População]]</f>
        <v>2.0649314396478578E-2</v>
      </c>
      <c r="F9" s="15">
        <f>Table247[[#This Row],[Guias rebaixadas]]/Table247[[#Totals],[Guias rebaixadas]]</f>
        <v>1.348747591522158E-2</v>
      </c>
    </row>
    <row r="10" spans="2:6" x14ac:dyDescent="0.45">
      <c r="B10" s="8" t="s">
        <v>28</v>
      </c>
      <c r="C10" s="12">
        <v>244053</v>
      </c>
      <c r="D10" s="9">
        <v>52</v>
      </c>
      <c r="E10" s="15">
        <f>Table247[[#This Row],[População]]/Table247[[#Totals],[População]]</f>
        <v>2.076400208649919E-2</v>
      </c>
      <c r="F10" s="15">
        <f>Table247[[#This Row],[Guias rebaixadas]]/Table247[[#Totals],[Guias rebaixadas]]</f>
        <v>0.1001926782273603</v>
      </c>
    </row>
    <row r="11" spans="2:6" x14ac:dyDescent="0.45">
      <c r="B11" s="8" t="s">
        <v>35</v>
      </c>
      <c r="C11" s="12">
        <v>247603</v>
      </c>
      <c r="D11" s="9">
        <v>7</v>
      </c>
      <c r="E11" s="15">
        <f>Table247[[#This Row],[População]]/Table247[[#Totals],[População]]</f>
        <v>2.1066035691523804E-2</v>
      </c>
      <c r="F11" s="15">
        <f>Table247[[#This Row],[Guias rebaixadas]]/Table247[[#Totals],[Guias rebaixadas]]</f>
        <v>1.348747591522158E-2</v>
      </c>
    </row>
    <row r="12" spans="2:6" x14ac:dyDescent="0.45">
      <c r="B12" s="8" t="s">
        <v>4</v>
      </c>
      <c r="C12" s="12">
        <v>265543</v>
      </c>
      <c r="D12" s="9">
        <v>5</v>
      </c>
      <c r="E12" s="15">
        <f>Table247[[#This Row],[População]]/Table247[[#Totals],[População]]</f>
        <v>2.2592368895507347E-2</v>
      </c>
      <c r="F12" s="15">
        <f>Table247[[#This Row],[Guias rebaixadas]]/Table247[[#Totals],[Guias rebaixadas]]</f>
        <v>9.6339113680154135E-3</v>
      </c>
    </row>
    <row r="13" spans="2:6" x14ac:dyDescent="0.45">
      <c r="B13" s="8" t="s">
        <v>13</v>
      </c>
      <c r="C13" s="12">
        <v>280851</v>
      </c>
      <c r="D13" s="9">
        <v>1</v>
      </c>
      <c r="E13" s="15">
        <f>Table247[[#This Row],[População]]/Table247[[#Totals],[População]]</f>
        <v>2.3894771832328979E-2</v>
      </c>
      <c r="F13" s="15">
        <f>Table247[[#This Row],[Guias rebaixadas]]/Table247[[#Totals],[Guias rebaixadas]]</f>
        <v>1.9267822736030828E-3</v>
      </c>
    </row>
    <row r="14" spans="2:6" x14ac:dyDescent="0.45">
      <c r="B14" s="8" t="s">
        <v>31</v>
      </c>
      <c r="C14" s="12">
        <v>288801</v>
      </c>
      <c r="D14" s="9">
        <v>4</v>
      </c>
      <c r="E14" s="15">
        <f>Table247[[#This Row],[População]]/Table247[[#Totals],[População]]</f>
        <v>2.4571156947806636E-2</v>
      </c>
      <c r="F14" s="15">
        <f>Table247[[#This Row],[Guias rebaixadas]]/Table247[[#Totals],[Guias rebaixadas]]</f>
        <v>7.7071290944123313E-3</v>
      </c>
    </row>
    <row r="15" spans="2:6" x14ac:dyDescent="0.45">
      <c r="B15" s="8" t="s">
        <v>33</v>
      </c>
      <c r="C15" s="12">
        <v>294946</v>
      </c>
      <c r="D15" s="9">
        <v>48</v>
      </c>
      <c r="E15" s="15">
        <f>Table247[[#This Row],[População]]/Table247[[#Totals],[População]]</f>
        <v>2.5093972864109807E-2</v>
      </c>
      <c r="F15" s="15">
        <f>Table247[[#This Row],[Guias rebaixadas]]/Table247[[#Totals],[Guias rebaixadas]]</f>
        <v>9.2485549132947972E-2</v>
      </c>
    </row>
    <row r="16" spans="2:6" x14ac:dyDescent="0.45">
      <c r="B16" s="8" t="s">
        <v>8</v>
      </c>
      <c r="C16" s="12">
        <v>311264</v>
      </c>
      <c r="D16" s="9">
        <v>12</v>
      </c>
      <c r="E16" s="15">
        <f>Table247[[#This Row],[População]]/Table247[[#Totals],[População]]</f>
        <v>2.648230648855816E-2</v>
      </c>
      <c r="F16" s="15">
        <f>Table247[[#This Row],[Guias rebaixadas]]/Table247[[#Totals],[Guias rebaixadas]]</f>
        <v>2.3121387283236993E-2</v>
      </c>
    </row>
    <row r="17" spans="2:6" x14ac:dyDescent="0.45">
      <c r="B17" s="8" t="s">
        <v>27</v>
      </c>
      <c r="C17" s="12">
        <v>320091</v>
      </c>
      <c r="D17" s="9">
        <v>14</v>
      </c>
      <c r="E17" s="15">
        <f>Table247[[#This Row],[População]]/Table247[[#Totals],[População]]</f>
        <v>2.7233306666460205E-2</v>
      </c>
      <c r="F17" s="15">
        <f>Table247[[#This Row],[Guias rebaixadas]]/Table247[[#Totals],[Guias rebaixadas]]</f>
        <v>2.6974951830443159E-2</v>
      </c>
    </row>
    <row r="18" spans="2:6" x14ac:dyDescent="0.45">
      <c r="B18" s="8" t="s">
        <v>30</v>
      </c>
      <c r="C18" s="12">
        <v>325052</v>
      </c>
      <c r="D18" s="9">
        <v>8</v>
      </c>
      <c r="E18" s="15">
        <f>Table247[[#This Row],[População]]/Table247[[#Totals],[População]]</f>
        <v>2.7655387994496013E-2</v>
      </c>
      <c r="F18" s="15">
        <f>Table247[[#This Row],[Guias rebaixadas]]/Table247[[#Totals],[Guias rebaixadas]]</f>
        <v>1.5414258188824663E-2</v>
      </c>
    </row>
    <row r="19" spans="2:6" x14ac:dyDescent="0.45">
      <c r="B19" s="8" t="s">
        <v>34</v>
      </c>
      <c r="C19" s="12">
        <v>354266</v>
      </c>
      <c r="D19" s="9">
        <v>36</v>
      </c>
      <c r="E19" s="15">
        <f>Table247[[#This Row],[População]]/Table247[[#Totals],[População]]</f>
        <v>3.0140911864126738E-2</v>
      </c>
      <c r="F19" s="15">
        <f>Table247[[#This Row],[Guias rebaixadas]]/Table247[[#Totals],[Guias rebaixadas]]</f>
        <v>6.9364161849710976E-2</v>
      </c>
    </row>
    <row r="20" spans="2:6" x14ac:dyDescent="0.45">
      <c r="B20" s="8" t="s">
        <v>21</v>
      </c>
      <c r="C20" s="12">
        <v>357773</v>
      </c>
      <c r="D20" s="9">
        <v>34</v>
      </c>
      <c r="E20" s="15">
        <f>Table247[[#This Row],[População]]/Table247[[#Totals],[População]]</f>
        <v>3.0439287033935562E-2</v>
      </c>
      <c r="F20" s="15">
        <f>Table247[[#This Row],[Guias rebaixadas]]/Table247[[#Totals],[Guias rebaixadas]]</f>
        <v>6.5510597302504817E-2</v>
      </c>
    </row>
    <row r="21" spans="2:6" x14ac:dyDescent="0.45">
      <c r="B21" s="8" t="s">
        <v>15</v>
      </c>
      <c r="C21" s="12">
        <v>385051</v>
      </c>
      <c r="D21" s="9">
        <v>6</v>
      </c>
      <c r="E21" s="15">
        <f>Table247[[#This Row],[População]]/Table247[[#Totals],[População]]</f>
        <v>3.2760096238966946E-2</v>
      </c>
      <c r="F21" s="15">
        <f>Table247[[#This Row],[Guias rebaixadas]]/Table247[[#Totals],[Guias rebaixadas]]</f>
        <v>1.1560693641618497E-2</v>
      </c>
    </row>
    <row r="22" spans="2:6" x14ac:dyDescent="0.45">
      <c r="B22" s="8" t="s">
        <v>12</v>
      </c>
      <c r="C22" s="12">
        <v>419142</v>
      </c>
      <c r="D22" s="9">
        <v>15</v>
      </c>
      <c r="E22" s="15">
        <f>Table247[[#This Row],[População]]/Table247[[#Totals],[População]]</f>
        <v>3.5660554725979371E-2</v>
      </c>
      <c r="F22" s="15">
        <f>Table247[[#This Row],[Guias rebaixadas]]/Table247[[#Totals],[Guias rebaixadas]]</f>
        <v>2.8901734104046242E-2</v>
      </c>
    </row>
    <row r="23" spans="2:6" x14ac:dyDescent="0.45">
      <c r="B23" s="8" t="s">
        <v>9</v>
      </c>
      <c r="C23" s="12">
        <v>439912</v>
      </c>
      <c r="D23" s="9">
        <v>23</v>
      </c>
      <c r="E23" s="15">
        <f>Table247[[#This Row],[População]]/Table247[[#Totals],[População]]</f>
        <v>3.7427664015095216E-2</v>
      </c>
      <c r="F23" s="15">
        <f>Table247[[#This Row],[Guias rebaixadas]]/Table247[[#Totals],[Guias rebaixadas]]</f>
        <v>4.4315992292870907E-2</v>
      </c>
    </row>
    <row r="24" spans="2:6" x14ac:dyDescent="0.45">
      <c r="B24" s="8" t="s">
        <v>5</v>
      </c>
      <c r="C24" s="12">
        <v>454048</v>
      </c>
      <c r="D24" s="9">
        <v>28</v>
      </c>
      <c r="E24" s="15">
        <f>Table247[[#This Row],[População]]/Table247[[#Totals],[População]]</f>
        <v>3.8630353322314355E-2</v>
      </c>
      <c r="F24" s="15">
        <f>Table247[[#This Row],[Guias rebaixadas]]/Table247[[#Totals],[Guias rebaixadas]]</f>
        <v>5.3949903660886318E-2</v>
      </c>
    </row>
    <row r="25" spans="2:6" x14ac:dyDescent="0.45">
      <c r="B25" s="8" t="s">
        <v>32</v>
      </c>
      <c r="C25" s="12">
        <v>455427</v>
      </c>
      <c r="D25" s="9">
        <v>36</v>
      </c>
      <c r="E25" s="15">
        <f>Table247[[#This Row],[População]]/Table247[[#Totals],[População]]</f>
        <v>3.8747678488885884E-2</v>
      </c>
      <c r="F25" s="15">
        <f>Table247[[#This Row],[Guias rebaixadas]]/Table247[[#Totals],[Guias rebaixadas]]</f>
        <v>6.9364161849710976E-2</v>
      </c>
    </row>
    <row r="26" spans="2:6" x14ac:dyDescent="0.45">
      <c r="B26" s="8" t="s">
        <v>29</v>
      </c>
      <c r="C26" s="12">
        <v>457122</v>
      </c>
      <c r="D26" s="9">
        <v>9</v>
      </c>
      <c r="E26" s="15">
        <f>Table247[[#This Row],[População]]/Table247[[#Totals],[População]]</f>
        <v>3.889188890029905E-2</v>
      </c>
      <c r="F26" s="15">
        <f>Table247[[#This Row],[Guias rebaixadas]]/Table247[[#Totals],[Guias rebaixadas]]</f>
        <v>1.7341040462427744E-2</v>
      </c>
    </row>
    <row r="27" spans="2:6" x14ac:dyDescent="0.45">
      <c r="B27" s="8" t="s">
        <v>23</v>
      </c>
      <c r="C27" s="12">
        <v>473549</v>
      </c>
      <c r="D27" s="9">
        <v>8</v>
      </c>
      <c r="E27" s="15">
        <f>Table247[[#This Row],[População]]/Table247[[#Totals],[População]]</f>
        <v>4.0289496232619987E-2</v>
      </c>
      <c r="F27" s="15">
        <f>Table247[[#This Row],[Guias rebaixadas]]/Table247[[#Totals],[Guias rebaixadas]]</f>
        <v>1.5414258188824663E-2</v>
      </c>
    </row>
    <row r="28" spans="2:6" x14ac:dyDescent="0.45">
      <c r="B28" s="8" t="s">
        <v>14</v>
      </c>
      <c r="C28" s="12">
        <v>484995</v>
      </c>
      <c r="D28" s="9">
        <v>19</v>
      </c>
      <c r="E28" s="15">
        <f>Table247[[#This Row],[População]]/Table247[[#Totals],[População]]</f>
        <v>4.1263320639130331E-2</v>
      </c>
      <c r="F28" s="15">
        <f>Table247[[#This Row],[Guias rebaixadas]]/Table247[[#Totals],[Guias rebaixadas]]</f>
        <v>3.6608863198458574E-2</v>
      </c>
    </row>
    <row r="29" spans="2:6" x14ac:dyDescent="0.45">
      <c r="B29" s="8" t="s">
        <v>25</v>
      </c>
      <c r="C29" s="12">
        <v>492612</v>
      </c>
      <c r="D29" s="9">
        <v>29</v>
      </c>
      <c r="E29" s="15">
        <f>Table247[[#This Row],[População]]/Table247[[#Totals],[População]]</f>
        <v>4.1911374151657792E-2</v>
      </c>
      <c r="F29" s="15">
        <f>Table247[[#This Row],[Guias rebaixadas]]/Table247[[#Totals],[Guias rebaixadas]]</f>
        <v>5.5876685934489405E-2</v>
      </c>
    </row>
    <row r="30" spans="2:6" x14ac:dyDescent="0.45">
      <c r="B30" s="8" t="s">
        <v>19</v>
      </c>
      <c r="C30" s="12">
        <v>503164</v>
      </c>
      <c r="D30" s="9">
        <v>28</v>
      </c>
      <c r="E30" s="15">
        <f>Table247[[#This Row],[População]]/Table247[[#Totals],[População]]</f>
        <v>4.2809137137635185E-2</v>
      </c>
      <c r="F30" s="15">
        <f>Table247[[#This Row],[Guias rebaixadas]]/Table247[[#Totals],[Guias rebaixadas]]</f>
        <v>5.3949903660886318E-2</v>
      </c>
    </row>
    <row r="31" spans="2:6" x14ac:dyDescent="0.45">
      <c r="B31" s="8" t="s">
        <v>16</v>
      </c>
      <c r="C31" s="12">
        <v>549220</v>
      </c>
      <c r="D31" s="9">
        <v>11</v>
      </c>
      <c r="E31" s="15">
        <f>Table247[[#This Row],[População]]/Table247[[#Totals],[População]]</f>
        <v>4.6727576493413671E-2</v>
      </c>
      <c r="F31" s="15">
        <f>Table247[[#This Row],[Guias rebaixadas]]/Table247[[#Totals],[Guias rebaixadas]]</f>
        <v>2.119460500963391E-2</v>
      </c>
    </row>
    <row r="32" spans="2:6" x14ac:dyDescent="0.45">
      <c r="B32" s="8" t="s">
        <v>26</v>
      </c>
      <c r="C32" s="12">
        <v>586649</v>
      </c>
      <c r="D32" s="9">
        <v>7</v>
      </c>
      <c r="E32" s="15">
        <f>Table247[[#This Row],[População]]/Table247[[#Totals],[População]]</f>
        <v>4.9912031649037972E-2</v>
      </c>
      <c r="F32" s="15">
        <f>Table247[[#This Row],[Guias rebaixadas]]/Table247[[#Totals],[Guias rebaixadas]]</f>
        <v>1.348747591522158E-2</v>
      </c>
    </row>
    <row r="33" spans="2:6" x14ac:dyDescent="0.45">
      <c r="B33" s="8" t="s">
        <v>7</v>
      </c>
      <c r="C33" s="12">
        <v>622021</v>
      </c>
      <c r="D33" s="9">
        <v>5</v>
      </c>
      <c r="E33" s="15">
        <f>Table247[[#This Row],[População]]/Table247[[#Totals],[População]]</f>
        <v>5.2921477473525477E-2</v>
      </c>
      <c r="F33" s="15">
        <f>Table247[[#This Row],[Guias rebaixadas]]/Table247[[#Totals],[Guias rebaixadas]]</f>
        <v>9.6339113680154135E-3</v>
      </c>
    </row>
    <row r="34" spans="2:6" x14ac:dyDescent="0.45">
      <c r="B34" s="8" t="s">
        <v>6</v>
      </c>
      <c r="C34" s="12">
        <v>673432</v>
      </c>
      <c r="D34" s="9">
        <v>20</v>
      </c>
      <c r="E34" s="15">
        <f>Table247[[#This Row],[População]]/Table247[[#Totals],[População]]</f>
        <v>5.7295519633503066E-2</v>
      </c>
      <c r="F34" s="15">
        <f>Table247[[#This Row],[Guias rebaixadas]]/Table247[[#Totals],[Guias rebaixadas]]</f>
        <v>3.8535645472061654E-2</v>
      </c>
    </row>
    <row r="35" spans="2:6" x14ac:dyDescent="0.45">
      <c r="B35" s="8" t="s">
        <v>37</v>
      </c>
      <c r="C35" s="7">
        <f>SUBTOTAL(109,Table247[População])</f>
        <v>11753659</v>
      </c>
      <c r="D35" s="7">
        <f>SUBTOTAL(109,Table247[Guias rebaixadas])</f>
        <v>519</v>
      </c>
    </row>
    <row r="38" spans="2:6" x14ac:dyDescent="0.45">
      <c r="B38" s="10" t="s">
        <v>3</v>
      </c>
      <c r="C38" s="13">
        <v>0</v>
      </c>
      <c r="D38" s="14">
        <v>4</v>
      </c>
      <c r="E38" s="2" t="e">
        <f>Table247[[#This Row],[População]]/Table247[[#Totals],[População]]</f>
        <v>#VALUE!</v>
      </c>
      <c r="F38" s="3" t="e">
        <f>Table247[[#This Row],[Guias rebaixadas]]/Table247[[#Totals],[Guias rebaixadas]]</f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1Sem2018</vt:lpstr>
      <vt:lpstr>2Sem2018</vt:lpstr>
      <vt:lpstr>Ano2018</vt:lpstr>
      <vt:lpstr>Populacao</vt:lpstr>
      <vt:lpstr>IDH</vt:lpstr>
      <vt:lpstr>Ranking-Calcadas</vt:lpstr>
      <vt:lpstr>Ranking-Guias rebaixadas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2020-01-05T20:39:49Z</dcterms:created>
  <dcterms:modified xsi:type="dcterms:W3CDTF">2020-01-06T21:58:03Z</dcterms:modified>
</cp:coreProperties>
</file>